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wi\Desktop\"/>
    </mc:Choice>
  </mc:AlternateContent>
  <xr:revisionPtr revIDLastSave="0" documentId="8_{2E0B3F18-C613-4448-AED7-DC7D0D1D7768}" xr6:coauthVersionLast="31" xr6:coauthVersionMax="31" xr10:uidLastSave="{00000000-0000-0000-0000-000000000000}"/>
  <bookViews>
    <workbookView xWindow="3323" yWindow="122" windowWidth="1983" windowHeight="11033" tabRatio="907" xr2:uid="{00000000-000D-0000-FFFF-FFFF00000000}"/>
  </bookViews>
  <sheets>
    <sheet name="MASTER CHART" sheetId="2" r:id="rId1"/>
    <sheet name="Country Opportunity Ranking" sheetId="15" r:id="rId2"/>
    <sheet name="Latin American Results Map" sheetId="26" r:id="rId3"/>
    <sheet name="Macro - Wealth" sheetId="3" r:id="rId4"/>
    <sheet name="Macro - GDP Growth" sheetId="4" r:id="rId5"/>
    <sheet name="Macro - GDP Growth Projection" sheetId="19" r:id="rId6"/>
    <sheet name="Macro - Urban Population" sheetId="5" r:id="rId7"/>
    <sheet name="Economy Size" sheetId="13" r:id="rId8"/>
    <sheet name="1-Health Spending Per Capita" sheetId="32" r:id="rId9"/>
    <sheet name="2-Total Healthcare Spending" sheetId="28" r:id="rId10"/>
    <sheet name="3-IT Development Index" sheetId="7" r:id="rId11"/>
    <sheet name="4- Medical Technology from US" sheetId="16" r:id="rId12"/>
    <sheet name="5- Computer Imports" sheetId="9" r:id="rId13"/>
    <sheet name="6-Network Readiness Index" sheetId="31" r:id="rId14"/>
    <sheet name="7-Physicians per 1,000 People" sheetId="30" r:id="rId15"/>
    <sheet name="8-Public Health Spending %" sheetId="24" r:id="rId16"/>
    <sheet name="Risk - Country" sheetId="1" r:id="rId17"/>
    <sheet name="Risk - Business Climate" sheetId="18" r:id="rId18"/>
    <sheet name="Risk - Banking" sheetId="14" r:id="rId19"/>
    <sheet name="scratch sheet" sheetId="33" r:id="rId20"/>
  </sheets>
  <definedNames>
    <definedName name="_xlnm.Print_Area" localSheetId="1">'Country Opportunity Ranking'!$A$1:$K$174</definedName>
  </definedNames>
  <calcPr calcId="162913"/>
  <fileRecoveryPr autoRecover="0"/>
</workbook>
</file>

<file path=xl/calcChain.xml><?xml version="1.0" encoding="utf-8"?>
<calcChain xmlns="http://schemas.openxmlformats.org/spreadsheetml/2006/main">
  <c r="D21" i="7" l="1"/>
  <c r="E166" i="14" l="1"/>
  <c r="E177" i="14"/>
  <c r="E176" i="14"/>
  <c r="E175" i="14"/>
  <c r="E174" i="14"/>
  <c r="E173" i="14"/>
  <c r="E172" i="14"/>
  <c r="E171" i="14"/>
  <c r="E170" i="14"/>
  <c r="E169" i="14"/>
  <c r="E168" i="14"/>
  <c r="E167" i="14"/>
  <c r="E165" i="14"/>
  <c r="E164" i="14"/>
  <c r="E163" i="14"/>
  <c r="E162" i="14"/>
  <c r="E161" i="14"/>
  <c r="E160" i="14"/>
  <c r="E159" i="14"/>
  <c r="E158" i="14"/>
  <c r="E157" i="14"/>
  <c r="E156" i="14"/>
  <c r="E155" i="14"/>
  <c r="E154" i="14"/>
  <c r="E153" i="14"/>
  <c r="E152" i="14"/>
  <c r="E151" i="14"/>
  <c r="E150" i="14"/>
  <c r="E149" i="14"/>
  <c r="E148" i="14"/>
  <c r="E147" i="14"/>
  <c r="E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F4" i="14" s="1"/>
  <c r="Z7" i="2" l="1"/>
  <c r="AD157" i="2"/>
  <c r="AD156" i="2"/>
  <c r="AD155" i="2"/>
  <c r="AD129" i="2"/>
  <c r="AD128" i="2"/>
  <c r="AD127" i="2"/>
  <c r="AD101" i="2"/>
  <c r="AD100" i="2"/>
  <c r="AD99" i="2"/>
  <c r="AD73" i="2"/>
  <c r="AD72" i="2"/>
  <c r="AD71" i="2"/>
  <c r="AD45" i="2"/>
  <c r="AD44" i="2"/>
  <c r="AD43" i="2"/>
  <c r="AD17" i="2"/>
  <c r="AD16" i="2"/>
  <c r="AD15" i="2"/>
  <c r="E133" i="24"/>
  <c r="E118" i="24"/>
  <c r="E116" i="24"/>
  <c r="E99" i="24"/>
  <c r="E75" i="24"/>
  <c r="E67" i="24"/>
  <c r="E62" i="24"/>
  <c r="E48" i="24"/>
  <c r="E39" i="24"/>
  <c r="E36" i="24"/>
  <c r="E29" i="24"/>
  <c r="E24" i="24"/>
  <c r="E12" i="24"/>
  <c r="E164" i="24"/>
  <c r="D177" i="24"/>
  <c r="D176" i="24"/>
  <c r="D175" i="24"/>
  <c r="D174" i="24"/>
  <c r="D173" i="24"/>
  <c r="D172" i="24"/>
  <c r="D171" i="24"/>
  <c r="D170" i="24"/>
  <c r="D169" i="24"/>
  <c r="D168" i="24"/>
  <c r="D167" i="24"/>
  <c r="D166" i="24"/>
  <c r="D165" i="24"/>
  <c r="D164" i="24"/>
  <c r="D163" i="24"/>
  <c r="D162" i="24"/>
  <c r="D161" i="24"/>
  <c r="D160" i="24"/>
  <c r="D159" i="24"/>
  <c r="D158" i="24"/>
  <c r="D157" i="24"/>
  <c r="D156" i="24"/>
  <c r="D155" i="24"/>
  <c r="D154" i="24"/>
  <c r="D153" i="24"/>
  <c r="D152" i="24"/>
  <c r="D151" i="24"/>
  <c r="D150" i="24"/>
  <c r="D149" i="24"/>
  <c r="D148" i="24"/>
  <c r="D147" i="24"/>
  <c r="D146" i="24"/>
  <c r="D145" i="24"/>
  <c r="D144" i="24"/>
  <c r="D143" i="24"/>
  <c r="D142" i="24"/>
  <c r="D141" i="24"/>
  <c r="D140" i="24"/>
  <c r="D139" i="24"/>
  <c r="D138" i="24"/>
  <c r="D137" i="24"/>
  <c r="D136" i="24"/>
  <c r="D135" i="24"/>
  <c r="D134" i="24"/>
  <c r="D133" i="24"/>
  <c r="D132" i="24"/>
  <c r="D131" i="24"/>
  <c r="D130" i="24"/>
  <c r="D129" i="24"/>
  <c r="D128" i="24"/>
  <c r="D127" i="24"/>
  <c r="D126" i="24"/>
  <c r="D125" i="24"/>
  <c r="D124" i="24"/>
  <c r="D123" i="24"/>
  <c r="D122" i="24"/>
  <c r="D121" i="24"/>
  <c r="D120" i="24"/>
  <c r="D119" i="24"/>
  <c r="D118" i="24"/>
  <c r="D117" i="24"/>
  <c r="D116" i="24"/>
  <c r="D115" i="24"/>
  <c r="D114" i="24"/>
  <c r="D113" i="24"/>
  <c r="D112" i="24"/>
  <c r="D111" i="24"/>
  <c r="D110" i="24"/>
  <c r="D109" i="24"/>
  <c r="D108" i="24"/>
  <c r="D107" i="24"/>
  <c r="D106" i="24"/>
  <c r="D105" i="24"/>
  <c r="D104" i="24"/>
  <c r="D103" i="24"/>
  <c r="D102" i="24"/>
  <c r="D101" i="24"/>
  <c r="D100" i="24"/>
  <c r="D99" i="24"/>
  <c r="D98" i="24"/>
  <c r="D97" i="24"/>
  <c r="D96" i="24"/>
  <c r="D95" i="24"/>
  <c r="D94" i="24"/>
  <c r="D93" i="24"/>
  <c r="D92" i="24"/>
  <c r="D91" i="24"/>
  <c r="D90" i="24"/>
  <c r="D89" i="24"/>
  <c r="D88" i="24"/>
  <c r="D87" i="24"/>
  <c r="D86" i="24"/>
  <c r="D85" i="24"/>
  <c r="D84" i="24"/>
  <c r="D83" i="24"/>
  <c r="D82" i="24"/>
  <c r="D81" i="24"/>
  <c r="D80" i="24"/>
  <c r="D79" i="24"/>
  <c r="D78" i="24"/>
  <c r="D77" i="24"/>
  <c r="D76" i="24"/>
  <c r="D75" i="24"/>
  <c r="D74" i="24"/>
  <c r="D73" i="24"/>
  <c r="D72" i="24"/>
  <c r="D71" i="24"/>
  <c r="D70" i="24"/>
  <c r="D69" i="24"/>
  <c r="D68" i="24"/>
  <c r="D67" i="24"/>
  <c r="D66" i="24"/>
  <c r="D65" i="24"/>
  <c r="D64" i="24"/>
  <c r="D63" i="24"/>
  <c r="D62" i="24"/>
  <c r="D61" i="24"/>
  <c r="D60" i="24"/>
  <c r="D59" i="24"/>
  <c r="D58" i="24"/>
  <c r="D57" i="24"/>
  <c r="D56" i="24"/>
  <c r="D55" i="24"/>
  <c r="D54" i="24"/>
  <c r="D53" i="24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182" i="24" s="1"/>
  <c r="D9" i="24"/>
  <c r="D8" i="24"/>
  <c r="D7" i="24"/>
  <c r="D6" i="24"/>
  <c r="D5" i="24"/>
  <c r="D4" i="24"/>
  <c r="D4" i="30"/>
  <c r="AD8" i="2" s="1"/>
  <c r="D177" i="30"/>
  <c r="AD181" i="2" s="1"/>
  <c r="D176" i="30"/>
  <c r="AD180" i="2" s="1"/>
  <c r="D175" i="30"/>
  <c r="AD179" i="2" s="1"/>
  <c r="D174" i="30"/>
  <c r="AD178" i="2" s="1"/>
  <c r="D173" i="30"/>
  <c r="AD177" i="2" s="1"/>
  <c r="D172" i="30"/>
  <c r="AD176" i="2" s="1"/>
  <c r="D171" i="30"/>
  <c r="AD175" i="2" s="1"/>
  <c r="D170" i="30"/>
  <c r="AD174" i="2" s="1"/>
  <c r="D169" i="30"/>
  <c r="AD173" i="2" s="1"/>
  <c r="D168" i="30"/>
  <c r="AD172" i="2" s="1"/>
  <c r="D167" i="30"/>
  <c r="AD171" i="2" s="1"/>
  <c r="D166" i="30"/>
  <c r="AD170" i="2" s="1"/>
  <c r="D165" i="30"/>
  <c r="AD169" i="2" s="1"/>
  <c r="D164" i="30"/>
  <c r="AD168" i="2" s="1"/>
  <c r="D163" i="30"/>
  <c r="AD167" i="2" s="1"/>
  <c r="D162" i="30"/>
  <c r="AD166" i="2" s="1"/>
  <c r="D161" i="30"/>
  <c r="AD165" i="2" s="1"/>
  <c r="D160" i="30"/>
  <c r="AD164" i="2" s="1"/>
  <c r="D159" i="30"/>
  <c r="AD163" i="2" s="1"/>
  <c r="D158" i="30"/>
  <c r="AD162" i="2" s="1"/>
  <c r="D157" i="30"/>
  <c r="AD161" i="2" s="1"/>
  <c r="D156" i="30"/>
  <c r="AD160" i="2" s="1"/>
  <c r="D155" i="30"/>
  <c r="AD159" i="2" s="1"/>
  <c r="D154" i="30"/>
  <c r="AD158" i="2" s="1"/>
  <c r="D153" i="30"/>
  <c r="D152" i="30"/>
  <c r="D151" i="30"/>
  <c r="D150" i="30"/>
  <c r="AD154" i="2" s="1"/>
  <c r="D149" i="30"/>
  <c r="AD153" i="2" s="1"/>
  <c r="D148" i="30"/>
  <c r="AD152" i="2" s="1"/>
  <c r="D147" i="30"/>
  <c r="AD151" i="2" s="1"/>
  <c r="D146" i="30"/>
  <c r="AD150" i="2" s="1"/>
  <c r="D145" i="30"/>
  <c r="AD149" i="2" s="1"/>
  <c r="D144" i="30"/>
  <c r="AD148" i="2" s="1"/>
  <c r="D143" i="30"/>
  <c r="AD147" i="2" s="1"/>
  <c r="D142" i="30"/>
  <c r="AD146" i="2" s="1"/>
  <c r="D141" i="30"/>
  <c r="AD145" i="2" s="1"/>
  <c r="D140" i="30"/>
  <c r="AD144" i="2" s="1"/>
  <c r="D139" i="30"/>
  <c r="AD143" i="2" s="1"/>
  <c r="D138" i="30"/>
  <c r="AD142" i="2" s="1"/>
  <c r="D137" i="30"/>
  <c r="AD141" i="2" s="1"/>
  <c r="D136" i="30"/>
  <c r="AD140" i="2" s="1"/>
  <c r="D135" i="30"/>
  <c r="AD139" i="2" s="1"/>
  <c r="D134" i="30"/>
  <c r="AD138" i="2" s="1"/>
  <c r="D133" i="30"/>
  <c r="AD137" i="2" s="1"/>
  <c r="D132" i="30"/>
  <c r="AD136" i="2" s="1"/>
  <c r="D131" i="30"/>
  <c r="AD135" i="2" s="1"/>
  <c r="D130" i="30"/>
  <c r="AD134" i="2" s="1"/>
  <c r="D129" i="30"/>
  <c r="AD133" i="2" s="1"/>
  <c r="D128" i="30"/>
  <c r="AD132" i="2" s="1"/>
  <c r="D127" i="30"/>
  <c r="AD131" i="2" s="1"/>
  <c r="D126" i="30"/>
  <c r="AD130" i="2" s="1"/>
  <c r="D125" i="30"/>
  <c r="D124" i="30"/>
  <c r="D123" i="30"/>
  <c r="D122" i="30"/>
  <c r="AD126" i="2" s="1"/>
  <c r="D121" i="30"/>
  <c r="AD125" i="2" s="1"/>
  <c r="D120" i="30"/>
  <c r="AD124" i="2" s="1"/>
  <c r="D119" i="30"/>
  <c r="AD123" i="2" s="1"/>
  <c r="D118" i="30"/>
  <c r="AD122" i="2" s="1"/>
  <c r="D117" i="30"/>
  <c r="AD121" i="2" s="1"/>
  <c r="D116" i="30"/>
  <c r="AD120" i="2" s="1"/>
  <c r="D115" i="30"/>
  <c r="AD119" i="2" s="1"/>
  <c r="D114" i="30"/>
  <c r="AD118" i="2" s="1"/>
  <c r="D113" i="30"/>
  <c r="AD117" i="2" s="1"/>
  <c r="D112" i="30"/>
  <c r="AD116" i="2" s="1"/>
  <c r="D111" i="30"/>
  <c r="AD115" i="2" s="1"/>
  <c r="D110" i="30"/>
  <c r="AD114" i="2" s="1"/>
  <c r="D109" i="30"/>
  <c r="AD113" i="2" s="1"/>
  <c r="D108" i="30"/>
  <c r="AD112" i="2" s="1"/>
  <c r="D107" i="30"/>
  <c r="AD111" i="2" s="1"/>
  <c r="D106" i="30"/>
  <c r="AD110" i="2" s="1"/>
  <c r="D105" i="30"/>
  <c r="AD109" i="2" s="1"/>
  <c r="D104" i="30"/>
  <c r="AD108" i="2" s="1"/>
  <c r="D103" i="30"/>
  <c r="AD107" i="2" s="1"/>
  <c r="D102" i="30"/>
  <c r="AD106" i="2" s="1"/>
  <c r="D101" i="30"/>
  <c r="AD105" i="2" s="1"/>
  <c r="D100" i="30"/>
  <c r="AD104" i="2" s="1"/>
  <c r="D99" i="30"/>
  <c r="AD103" i="2" s="1"/>
  <c r="D98" i="30"/>
  <c r="AD102" i="2" s="1"/>
  <c r="D97" i="30"/>
  <c r="D96" i="30"/>
  <c r="D95" i="30"/>
  <c r="D94" i="30"/>
  <c r="AD98" i="2" s="1"/>
  <c r="D93" i="30"/>
  <c r="AD97" i="2" s="1"/>
  <c r="D92" i="30"/>
  <c r="AD96" i="2" s="1"/>
  <c r="D91" i="30"/>
  <c r="AD95" i="2" s="1"/>
  <c r="D90" i="30"/>
  <c r="AD94" i="2" s="1"/>
  <c r="D89" i="30"/>
  <c r="AD93" i="2" s="1"/>
  <c r="D88" i="30"/>
  <c r="AD92" i="2" s="1"/>
  <c r="D87" i="30"/>
  <c r="AD91" i="2" s="1"/>
  <c r="D86" i="30"/>
  <c r="AD90" i="2" s="1"/>
  <c r="D85" i="30"/>
  <c r="AD89" i="2" s="1"/>
  <c r="D84" i="30"/>
  <c r="AD88" i="2" s="1"/>
  <c r="D83" i="30"/>
  <c r="AD87" i="2" s="1"/>
  <c r="D82" i="30"/>
  <c r="AD86" i="2" s="1"/>
  <c r="D81" i="30"/>
  <c r="AD85" i="2" s="1"/>
  <c r="D80" i="30"/>
  <c r="AD84" i="2" s="1"/>
  <c r="D79" i="30"/>
  <c r="AD83" i="2" s="1"/>
  <c r="D78" i="30"/>
  <c r="AD82" i="2" s="1"/>
  <c r="D77" i="30"/>
  <c r="AD81" i="2" s="1"/>
  <c r="D76" i="30"/>
  <c r="AD80" i="2" s="1"/>
  <c r="D75" i="30"/>
  <c r="AD79" i="2" s="1"/>
  <c r="D74" i="30"/>
  <c r="AD78" i="2" s="1"/>
  <c r="D73" i="30"/>
  <c r="AD77" i="2" s="1"/>
  <c r="D72" i="30"/>
  <c r="AD76" i="2" s="1"/>
  <c r="D71" i="30"/>
  <c r="AD75" i="2" s="1"/>
  <c r="D70" i="30"/>
  <c r="AD74" i="2" s="1"/>
  <c r="D69" i="30"/>
  <c r="D68" i="30"/>
  <c r="D67" i="30"/>
  <c r="D66" i="30"/>
  <c r="AD70" i="2" s="1"/>
  <c r="D65" i="30"/>
  <c r="AD69" i="2" s="1"/>
  <c r="D64" i="30"/>
  <c r="AD68" i="2" s="1"/>
  <c r="D63" i="30"/>
  <c r="AD67" i="2" s="1"/>
  <c r="D62" i="30"/>
  <c r="AD66" i="2" s="1"/>
  <c r="D61" i="30"/>
  <c r="AD65" i="2" s="1"/>
  <c r="D60" i="30"/>
  <c r="AD64" i="2" s="1"/>
  <c r="D59" i="30"/>
  <c r="AD63" i="2" s="1"/>
  <c r="D58" i="30"/>
  <c r="AD62" i="2" s="1"/>
  <c r="D57" i="30"/>
  <c r="AD61" i="2" s="1"/>
  <c r="D56" i="30"/>
  <c r="AD60" i="2" s="1"/>
  <c r="D55" i="30"/>
  <c r="AD59" i="2" s="1"/>
  <c r="D54" i="30"/>
  <c r="AD58" i="2" s="1"/>
  <c r="D53" i="30"/>
  <c r="AD57" i="2" s="1"/>
  <c r="D52" i="30"/>
  <c r="AD56" i="2" s="1"/>
  <c r="D51" i="30"/>
  <c r="AD55" i="2" s="1"/>
  <c r="D50" i="30"/>
  <c r="AD54" i="2" s="1"/>
  <c r="D49" i="30"/>
  <c r="AD53" i="2" s="1"/>
  <c r="D48" i="30"/>
  <c r="AD52" i="2" s="1"/>
  <c r="D47" i="30"/>
  <c r="AD51" i="2" s="1"/>
  <c r="D46" i="30"/>
  <c r="AD50" i="2" s="1"/>
  <c r="D45" i="30"/>
  <c r="AD49" i="2" s="1"/>
  <c r="D44" i="30"/>
  <c r="AD48" i="2" s="1"/>
  <c r="D43" i="30"/>
  <c r="AD47" i="2" s="1"/>
  <c r="D42" i="30"/>
  <c r="AD46" i="2" s="1"/>
  <c r="D41" i="30"/>
  <c r="D40" i="30"/>
  <c r="D39" i="30"/>
  <c r="D38" i="30"/>
  <c r="AD42" i="2" s="1"/>
  <c r="D37" i="30"/>
  <c r="AD41" i="2" s="1"/>
  <c r="D36" i="30"/>
  <c r="AD40" i="2" s="1"/>
  <c r="D35" i="30"/>
  <c r="AD39" i="2" s="1"/>
  <c r="D34" i="30"/>
  <c r="AD38" i="2" s="1"/>
  <c r="D33" i="30"/>
  <c r="AD37" i="2" s="1"/>
  <c r="D32" i="30"/>
  <c r="AD36" i="2" s="1"/>
  <c r="D31" i="30"/>
  <c r="AD35" i="2" s="1"/>
  <c r="D30" i="30"/>
  <c r="AD34" i="2" s="1"/>
  <c r="D29" i="30"/>
  <c r="AD33" i="2" s="1"/>
  <c r="D28" i="30"/>
  <c r="AD32" i="2" s="1"/>
  <c r="D27" i="30"/>
  <c r="AD31" i="2" s="1"/>
  <c r="D26" i="30"/>
  <c r="AD30" i="2" s="1"/>
  <c r="D25" i="30"/>
  <c r="AD29" i="2" s="1"/>
  <c r="D24" i="30"/>
  <c r="AD28" i="2" s="1"/>
  <c r="D23" i="30"/>
  <c r="AD27" i="2" s="1"/>
  <c r="D22" i="30"/>
  <c r="AD26" i="2" s="1"/>
  <c r="D21" i="30"/>
  <c r="AD25" i="2" s="1"/>
  <c r="D20" i="30"/>
  <c r="AD24" i="2" s="1"/>
  <c r="D19" i="30"/>
  <c r="AD23" i="2" s="1"/>
  <c r="D18" i="30"/>
  <c r="AD22" i="2" s="1"/>
  <c r="D17" i="30"/>
  <c r="AD21" i="2" s="1"/>
  <c r="D16" i="30"/>
  <c r="AD20" i="2" s="1"/>
  <c r="D15" i="30"/>
  <c r="AD19" i="2" s="1"/>
  <c r="D14" i="30"/>
  <c r="AD18" i="2" s="1"/>
  <c r="D13" i="30"/>
  <c r="D12" i="30"/>
  <c r="D11" i="30"/>
  <c r="D10" i="30"/>
  <c r="AD14" i="2" s="1"/>
  <c r="D9" i="30"/>
  <c r="AD13" i="2" s="1"/>
  <c r="D8" i="30"/>
  <c r="AD12" i="2" s="1"/>
  <c r="D7" i="30"/>
  <c r="AD11" i="2" s="1"/>
  <c r="D6" i="30"/>
  <c r="AD10" i="2" s="1"/>
  <c r="D5" i="30"/>
  <c r="AD9" i="2" s="1"/>
  <c r="E157" i="24" l="1"/>
  <c r="E129" i="24"/>
  <c r="E101" i="24"/>
  <c r="E73" i="24"/>
  <c r="E45" i="24"/>
  <c r="E17" i="24"/>
  <c r="E156" i="24"/>
  <c r="E128" i="24"/>
  <c r="E100" i="24"/>
  <c r="E72" i="24"/>
  <c r="E44" i="24"/>
  <c r="E16" i="24"/>
  <c r="E159" i="24"/>
  <c r="E155" i="24"/>
  <c r="E127" i="24"/>
  <c r="E71" i="24"/>
  <c r="E43" i="24"/>
  <c r="E15" i="24"/>
  <c r="E154" i="24"/>
  <c r="E126" i="24"/>
  <c r="E98" i="24"/>
  <c r="E70" i="24"/>
  <c r="E42" i="24"/>
  <c r="E14" i="24"/>
  <c r="E46" i="24"/>
  <c r="E153" i="24"/>
  <c r="E125" i="24"/>
  <c r="E97" i="24"/>
  <c r="E69" i="24"/>
  <c r="E41" i="24"/>
  <c r="E13" i="24"/>
  <c r="E152" i="24"/>
  <c r="E124" i="24"/>
  <c r="E96" i="24"/>
  <c r="E68" i="24"/>
  <c r="E40" i="24"/>
  <c r="E130" i="24"/>
  <c r="E151" i="24"/>
  <c r="E123" i="24"/>
  <c r="E95" i="24"/>
  <c r="E11" i="24"/>
  <c r="E158" i="24"/>
  <c r="E150" i="24"/>
  <c r="E122" i="24"/>
  <c r="E94" i="24"/>
  <c r="E66" i="24"/>
  <c r="E38" i="24"/>
  <c r="E10" i="24"/>
  <c r="E60" i="24"/>
  <c r="E149" i="24"/>
  <c r="E121" i="24"/>
  <c r="E93" i="24"/>
  <c r="E65" i="24"/>
  <c r="E37" i="24"/>
  <c r="E9" i="24"/>
  <c r="E177" i="24"/>
  <c r="E148" i="24"/>
  <c r="E120" i="24"/>
  <c r="E92" i="24"/>
  <c r="E64" i="24"/>
  <c r="E8" i="24"/>
  <c r="E4" i="24"/>
  <c r="E102" i="24"/>
  <c r="E176" i="24"/>
  <c r="E147" i="24"/>
  <c r="E119" i="24"/>
  <c r="E91" i="24"/>
  <c r="E63" i="24"/>
  <c r="E35" i="24"/>
  <c r="E7" i="24"/>
  <c r="E88" i="24"/>
  <c r="E131" i="24"/>
  <c r="E175" i="24"/>
  <c r="E146" i="24"/>
  <c r="E90" i="24"/>
  <c r="E34" i="24"/>
  <c r="E6" i="24"/>
  <c r="E32" i="24"/>
  <c r="E174" i="24"/>
  <c r="E145" i="24"/>
  <c r="E117" i="24"/>
  <c r="E89" i="24"/>
  <c r="E61" i="24"/>
  <c r="E33" i="24"/>
  <c r="E5" i="24"/>
  <c r="E173" i="24"/>
  <c r="E144" i="24"/>
  <c r="E103" i="24"/>
  <c r="E172" i="24"/>
  <c r="E143" i="24"/>
  <c r="E115" i="24"/>
  <c r="E87" i="24"/>
  <c r="E59" i="24"/>
  <c r="E31" i="24"/>
  <c r="E18" i="24"/>
  <c r="E171" i="24"/>
  <c r="E142" i="24"/>
  <c r="E114" i="24"/>
  <c r="E86" i="24"/>
  <c r="E58" i="24"/>
  <c r="E30" i="24"/>
  <c r="E170" i="24"/>
  <c r="E141" i="24"/>
  <c r="E113" i="24"/>
  <c r="E85" i="24"/>
  <c r="E57" i="24"/>
  <c r="E132" i="24"/>
  <c r="E169" i="24"/>
  <c r="E140" i="24"/>
  <c r="E112" i="24"/>
  <c r="E84" i="24"/>
  <c r="E56" i="24"/>
  <c r="E28" i="24"/>
  <c r="E168" i="24"/>
  <c r="E139" i="24"/>
  <c r="E111" i="24"/>
  <c r="E83" i="24"/>
  <c r="E55" i="24"/>
  <c r="E27" i="24"/>
  <c r="E160" i="24"/>
  <c r="E167" i="24"/>
  <c r="E138" i="24"/>
  <c r="E110" i="24"/>
  <c r="E82" i="24"/>
  <c r="E54" i="24"/>
  <c r="E26" i="24"/>
  <c r="E74" i="24"/>
  <c r="E166" i="24"/>
  <c r="E137" i="24"/>
  <c r="E109" i="24"/>
  <c r="E81" i="24"/>
  <c r="E53" i="24"/>
  <c r="E25" i="24"/>
  <c r="E76" i="24"/>
  <c r="E20" i="24"/>
  <c r="E47" i="24"/>
  <c r="E165" i="24"/>
  <c r="E136" i="24"/>
  <c r="E108" i="24"/>
  <c r="E80" i="24"/>
  <c r="E52" i="24"/>
  <c r="E163" i="24"/>
  <c r="E135" i="24"/>
  <c r="E107" i="24"/>
  <c r="E79" i="24"/>
  <c r="E51" i="24"/>
  <c r="E23" i="24"/>
  <c r="E162" i="24"/>
  <c r="E134" i="24"/>
  <c r="E106" i="24"/>
  <c r="E78" i="24"/>
  <c r="E50" i="24"/>
  <c r="E22" i="24"/>
  <c r="E161" i="24"/>
  <c r="E105" i="24"/>
  <c r="E77" i="24"/>
  <c r="E49" i="24"/>
  <c r="E21" i="24"/>
  <c r="E104" i="24"/>
  <c r="E19" i="24"/>
  <c r="D182" i="30"/>
  <c r="E177" i="30" l="1"/>
  <c r="F177" i="30" s="1"/>
  <c r="E174" i="30"/>
  <c r="F174" i="30" s="1"/>
  <c r="E166" i="30"/>
  <c r="F166" i="30" s="1"/>
  <c r="E170" i="30"/>
  <c r="F170" i="30" s="1"/>
  <c r="F153" i="31" l="1"/>
  <c r="F152" i="31"/>
  <c r="F98" i="31"/>
  <c r="F69" i="31"/>
  <c r="F67" i="31"/>
  <c r="F41" i="31"/>
  <c r="F12" i="31"/>
  <c r="E175" i="31"/>
  <c r="F175" i="31" s="1"/>
  <c r="E172" i="31"/>
  <c r="F172" i="31" s="1"/>
  <c r="E164" i="31"/>
  <c r="F164" i="31" s="1"/>
  <c r="E163" i="31"/>
  <c r="F163" i="31" s="1"/>
  <c r="E159" i="31"/>
  <c r="F159" i="31" s="1"/>
  <c r="E156" i="31"/>
  <c r="F156" i="31" s="1"/>
  <c r="E153" i="31"/>
  <c r="E152" i="31"/>
  <c r="E142" i="31"/>
  <c r="F142" i="31" s="1"/>
  <c r="E141" i="31"/>
  <c r="F141" i="31" s="1"/>
  <c r="E140" i="31"/>
  <c r="F140" i="31" s="1"/>
  <c r="E133" i="31"/>
  <c r="F133" i="31" s="1"/>
  <c r="E127" i="31"/>
  <c r="F127" i="31" s="1"/>
  <c r="E121" i="31"/>
  <c r="F121" i="31" s="1"/>
  <c r="E118" i="31"/>
  <c r="F118" i="31" s="1"/>
  <c r="E116" i="31"/>
  <c r="F116" i="31" s="1"/>
  <c r="E105" i="31"/>
  <c r="F105" i="31" s="1"/>
  <c r="E99" i="31"/>
  <c r="F99" i="31" s="1"/>
  <c r="E98" i="31"/>
  <c r="E81" i="31"/>
  <c r="F81" i="31" s="1"/>
  <c r="E69" i="31"/>
  <c r="E67" i="31"/>
  <c r="E62" i="31"/>
  <c r="F62" i="31" s="1"/>
  <c r="E59" i="31"/>
  <c r="F59" i="31" s="1"/>
  <c r="E56" i="31"/>
  <c r="F56" i="31" s="1"/>
  <c r="E51" i="31"/>
  <c r="F51" i="31" s="1"/>
  <c r="E49" i="31"/>
  <c r="F49" i="31" s="1"/>
  <c r="E48" i="31"/>
  <c r="F48" i="31" s="1"/>
  <c r="E45" i="31"/>
  <c r="F45" i="31" s="1"/>
  <c r="E41" i="31"/>
  <c r="E36" i="31"/>
  <c r="F36" i="31" s="1"/>
  <c r="E32" i="31"/>
  <c r="F32" i="31" s="1"/>
  <c r="E30" i="31"/>
  <c r="F30" i="31" s="1"/>
  <c r="E29" i="31"/>
  <c r="F29" i="31" s="1"/>
  <c r="E24" i="31"/>
  <c r="F24" i="31" s="1"/>
  <c r="E22" i="31"/>
  <c r="F22" i="31" s="1"/>
  <c r="E20" i="31"/>
  <c r="F20" i="31" s="1"/>
  <c r="E19" i="31"/>
  <c r="F19" i="31" s="1"/>
  <c r="E16" i="31"/>
  <c r="F16" i="31" s="1"/>
  <c r="E12" i="31"/>
  <c r="E9" i="31"/>
  <c r="F9" i="31" s="1"/>
  <c r="E8" i="31"/>
  <c r="F8" i="31" s="1"/>
  <c r="E7" i="31"/>
  <c r="F7" i="31" s="1"/>
  <c r="E4" i="31"/>
  <c r="F4" i="31" s="1"/>
  <c r="D177" i="31"/>
  <c r="D176" i="31"/>
  <c r="D175" i="31"/>
  <c r="D174" i="31"/>
  <c r="D173" i="31"/>
  <c r="D172" i="31"/>
  <c r="D171" i="31"/>
  <c r="D170" i="31"/>
  <c r="D169" i="31"/>
  <c r="D168" i="31"/>
  <c r="D167" i="31"/>
  <c r="D166" i="31"/>
  <c r="D165" i="31"/>
  <c r="D164" i="31"/>
  <c r="D163" i="31"/>
  <c r="D162" i="31"/>
  <c r="D161" i="31"/>
  <c r="D160" i="31"/>
  <c r="D159" i="31"/>
  <c r="D158" i="31"/>
  <c r="D157" i="31"/>
  <c r="D156" i="31"/>
  <c r="D155" i="31"/>
  <c r="D154" i="31"/>
  <c r="D153" i="31"/>
  <c r="D152" i="31"/>
  <c r="D151" i="31"/>
  <c r="D150" i="31"/>
  <c r="D149" i="31"/>
  <c r="D148" i="31"/>
  <c r="D147" i="31"/>
  <c r="D146" i="31"/>
  <c r="D145" i="31"/>
  <c r="D144" i="31"/>
  <c r="D143" i="31"/>
  <c r="D142" i="31"/>
  <c r="D141" i="31"/>
  <c r="D140" i="31"/>
  <c r="D139" i="31"/>
  <c r="D138" i="31"/>
  <c r="D137" i="31"/>
  <c r="D136" i="31"/>
  <c r="D135" i="31"/>
  <c r="D134" i="31"/>
  <c r="D133" i="31"/>
  <c r="D132" i="31"/>
  <c r="D131" i="31"/>
  <c r="D130" i="31"/>
  <c r="D129" i="31"/>
  <c r="D128" i="31"/>
  <c r="D127" i="31"/>
  <c r="D126" i="31"/>
  <c r="D125" i="31"/>
  <c r="D124" i="31"/>
  <c r="D123" i="31"/>
  <c r="D122" i="31"/>
  <c r="D121" i="31"/>
  <c r="D120" i="31"/>
  <c r="D119" i="31"/>
  <c r="D118" i="31"/>
  <c r="D117" i="31"/>
  <c r="D116" i="31"/>
  <c r="D115" i="31"/>
  <c r="D114" i="31"/>
  <c r="D113" i="31"/>
  <c r="D112" i="31"/>
  <c r="D111" i="31"/>
  <c r="D110" i="31"/>
  <c r="D109" i="31"/>
  <c r="D108" i="31"/>
  <c r="D107" i="31"/>
  <c r="D106" i="31"/>
  <c r="D105" i="31"/>
  <c r="D104" i="31"/>
  <c r="D103" i="31"/>
  <c r="D102" i="31"/>
  <c r="D101" i="31"/>
  <c r="D100" i="31"/>
  <c r="D99" i="31"/>
  <c r="D98" i="31"/>
  <c r="D97" i="31"/>
  <c r="D96" i="31"/>
  <c r="D95" i="31"/>
  <c r="D94" i="31"/>
  <c r="D93" i="31"/>
  <c r="D92" i="31"/>
  <c r="D91" i="31"/>
  <c r="D90" i="31"/>
  <c r="D89" i="31"/>
  <c r="D88" i="31"/>
  <c r="D87" i="31"/>
  <c r="D86" i="31"/>
  <c r="D85" i="31"/>
  <c r="D84" i="31"/>
  <c r="D83" i="31"/>
  <c r="D82" i="31"/>
  <c r="D81" i="31"/>
  <c r="D80" i="31"/>
  <c r="D79" i="31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57" i="31"/>
  <c r="D56" i="31"/>
  <c r="D55" i="31"/>
  <c r="D54" i="31"/>
  <c r="D53" i="31"/>
  <c r="D52" i="31"/>
  <c r="D51" i="31"/>
  <c r="D50" i="31"/>
  <c r="D49" i="31"/>
  <c r="D48" i="3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4" i="31"/>
  <c r="D180" i="31" s="1"/>
  <c r="D4" i="7"/>
  <c r="E154" i="31" l="1"/>
  <c r="F154" i="31" s="1"/>
  <c r="E126" i="31"/>
  <c r="F126" i="31" s="1"/>
  <c r="E70" i="31"/>
  <c r="F70" i="31" s="1"/>
  <c r="E42" i="31"/>
  <c r="F42" i="31" s="1"/>
  <c r="E14" i="31"/>
  <c r="F14" i="31" s="1"/>
  <c r="E125" i="31"/>
  <c r="F125" i="31" s="1"/>
  <c r="E97" i="31"/>
  <c r="F97" i="31" s="1"/>
  <c r="E13" i="31"/>
  <c r="F13" i="31" s="1"/>
  <c r="E74" i="31"/>
  <c r="F74" i="31" s="1"/>
  <c r="E124" i="31"/>
  <c r="F124" i="31" s="1"/>
  <c r="E96" i="31"/>
  <c r="F96" i="31" s="1"/>
  <c r="E68" i="31"/>
  <c r="F68" i="31" s="1"/>
  <c r="E40" i="31"/>
  <c r="F40" i="31" s="1"/>
  <c r="E129" i="31"/>
  <c r="F129" i="31" s="1"/>
  <c r="E151" i="31"/>
  <c r="F151" i="31" s="1"/>
  <c r="E123" i="31"/>
  <c r="F123" i="31" s="1"/>
  <c r="E95" i="31"/>
  <c r="F95" i="31" s="1"/>
  <c r="E39" i="31"/>
  <c r="F39" i="31" s="1"/>
  <c r="E11" i="31"/>
  <c r="F11" i="31" s="1"/>
  <c r="E18" i="31"/>
  <c r="F18" i="31" s="1"/>
  <c r="E150" i="31"/>
  <c r="F150" i="31" s="1"/>
  <c r="E122" i="31"/>
  <c r="F122" i="31" s="1"/>
  <c r="E94" i="31"/>
  <c r="F94" i="31" s="1"/>
  <c r="E66" i="31"/>
  <c r="F66" i="31" s="1"/>
  <c r="E38" i="31"/>
  <c r="F38" i="31" s="1"/>
  <c r="E10" i="31"/>
  <c r="F10" i="31" s="1"/>
  <c r="E149" i="31"/>
  <c r="F149" i="31" s="1"/>
  <c r="E93" i="31"/>
  <c r="F93" i="31" s="1"/>
  <c r="E65" i="31"/>
  <c r="F65" i="31" s="1"/>
  <c r="E37" i="31"/>
  <c r="F37" i="31" s="1"/>
  <c r="E101" i="31"/>
  <c r="F101" i="31" s="1"/>
  <c r="E177" i="31"/>
  <c r="F177" i="31" s="1"/>
  <c r="E148" i="31"/>
  <c r="F148" i="31" s="1"/>
  <c r="E120" i="31"/>
  <c r="F120" i="31" s="1"/>
  <c r="E92" i="31"/>
  <c r="F92" i="31" s="1"/>
  <c r="E64" i="31"/>
  <c r="F64" i="31" s="1"/>
  <c r="E72" i="31"/>
  <c r="F72" i="31" s="1"/>
  <c r="E147" i="31"/>
  <c r="F147" i="31" s="1"/>
  <c r="E119" i="31"/>
  <c r="F119" i="31" s="1"/>
  <c r="E91" i="31"/>
  <c r="F91" i="31" s="1"/>
  <c r="E63" i="31"/>
  <c r="F63" i="31" s="1"/>
  <c r="E35" i="31"/>
  <c r="F35" i="31" s="1"/>
  <c r="E174" i="31"/>
  <c r="F174" i="31" s="1"/>
  <c r="E146" i="31"/>
  <c r="F146" i="31" s="1"/>
  <c r="E90" i="31"/>
  <c r="F90" i="31" s="1"/>
  <c r="E34" i="31"/>
  <c r="F34" i="31" s="1"/>
  <c r="E6" i="31"/>
  <c r="F6" i="31" s="1"/>
  <c r="E100" i="31"/>
  <c r="F100" i="31" s="1"/>
  <c r="E173" i="31"/>
  <c r="F173" i="31" s="1"/>
  <c r="E145" i="31"/>
  <c r="F145" i="31" s="1"/>
  <c r="E117" i="31"/>
  <c r="F117" i="31" s="1"/>
  <c r="E89" i="31"/>
  <c r="F89" i="31" s="1"/>
  <c r="E61" i="31"/>
  <c r="F61" i="31" s="1"/>
  <c r="E33" i="31"/>
  <c r="F33" i="31" s="1"/>
  <c r="E5" i="31"/>
  <c r="F5" i="31" s="1"/>
  <c r="E157" i="31"/>
  <c r="F157" i="31" s="1"/>
  <c r="E144" i="31"/>
  <c r="F144" i="31" s="1"/>
  <c r="E88" i="31"/>
  <c r="F88" i="31" s="1"/>
  <c r="E60" i="31"/>
  <c r="F60" i="31" s="1"/>
  <c r="E171" i="31"/>
  <c r="F171" i="31" s="1"/>
  <c r="E143" i="31"/>
  <c r="F143" i="31" s="1"/>
  <c r="E115" i="31"/>
  <c r="F115" i="31" s="1"/>
  <c r="E87" i="31"/>
  <c r="F87" i="31" s="1"/>
  <c r="E31" i="31"/>
  <c r="F31" i="31" s="1"/>
  <c r="E176" i="31"/>
  <c r="F176" i="31" s="1"/>
  <c r="E170" i="31"/>
  <c r="F170" i="31" s="1"/>
  <c r="E114" i="31"/>
  <c r="F114" i="31" s="1"/>
  <c r="E86" i="31"/>
  <c r="F86" i="31" s="1"/>
  <c r="E58" i="31"/>
  <c r="F58" i="31" s="1"/>
  <c r="E17" i="31"/>
  <c r="F17" i="31" s="1"/>
  <c r="E169" i="31"/>
  <c r="F169" i="31" s="1"/>
  <c r="E113" i="31"/>
  <c r="F113" i="31" s="1"/>
  <c r="E85" i="31"/>
  <c r="F85" i="31" s="1"/>
  <c r="E57" i="31"/>
  <c r="F57" i="31" s="1"/>
  <c r="E73" i="31"/>
  <c r="F73" i="31" s="1"/>
  <c r="E168" i="31"/>
  <c r="F168" i="31" s="1"/>
  <c r="E112" i="31"/>
  <c r="F112" i="31" s="1"/>
  <c r="E84" i="31"/>
  <c r="F84" i="31" s="1"/>
  <c r="E28" i="31"/>
  <c r="F28" i="31" s="1"/>
  <c r="E167" i="31"/>
  <c r="F167" i="31" s="1"/>
  <c r="E139" i="31"/>
  <c r="F139" i="31" s="1"/>
  <c r="E111" i="31"/>
  <c r="F111" i="31" s="1"/>
  <c r="E83" i="31"/>
  <c r="F83" i="31" s="1"/>
  <c r="E55" i="31"/>
  <c r="F55" i="31" s="1"/>
  <c r="E27" i="31"/>
  <c r="F27" i="31" s="1"/>
  <c r="E128" i="31"/>
  <c r="F128" i="31" s="1"/>
  <c r="E166" i="31"/>
  <c r="F166" i="31" s="1"/>
  <c r="E138" i="31"/>
  <c r="F138" i="31" s="1"/>
  <c r="E110" i="31"/>
  <c r="F110" i="31" s="1"/>
  <c r="E82" i="31"/>
  <c r="F82" i="31" s="1"/>
  <c r="E54" i="31"/>
  <c r="F54" i="31" s="1"/>
  <c r="E26" i="31"/>
  <c r="F26" i="31" s="1"/>
  <c r="E158" i="31"/>
  <c r="F158" i="31" s="1"/>
  <c r="E165" i="31"/>
  <c r="F165" i="31" s="1"/>
  <c r="E137" i="31"/>
  <c r="F137" i="31" s="1"/>
  <c r="E109" i="31"/>
  <c r="F109" i="31" s="1"/>
  <c r="E53" i="31"/>
  <c r="F53" i="31" s="1"/>
  <c r="E25" i="31"/>
  <c r="F25" i="31" s="1"/>
  <c r="E136" i="31"/>
  <c r="F136" i="31" s="1"/>
  <c r="E108" i="31"/>
  <c r="F108" i="31" s="1"/>
  <c r="E80" i="31"/>
  <c r="F80" i="31" s="1"/>
  <c r="E52" i="31"/>
  <c r="F52" i="31" s="1"/>
  <c r="E130" i="31"/>
  <c r="F130" i="31" s="1"/>
  <c r="E44" i="31"/>
  <c r="F44" i="31" s="1"/>
  <c r="E71" i="31"/>
  <c r="F71" i="31" s="1"/>
  <c r="E135" i="31"/>
  <c r="F135" i="31" s="1"/>
  <c r="E107" i="31"/>
  <c r="F107" i="31" s="1"/>
  <c r="E79" i="31"/>
  <c r="F79" i="31" s="1"/>
  <c r="E23" i="31"/>
  <c r="F23" i="31" s="1"/>
  <c r="E162" i="31"/>
  <c r="F162" i="31" s="1"/>
  <c r="E134" i="31"/>
  <c r="F134" i="31" s="1"/>
  <c r="E106" i="31"/>
  <c r="F106" i="31" s="1"/>
  <c r="E78" i="31"/>
  <c r="F78" i="31" s="1"/>
  <c r="E50" i="31"/>
  <c r="F50" i="31" s="1"/>
  <c r="E155" i="31"/>
  <c r="F155" i="31" s="1"/>
  <c r="E43" i="31"/>
  <c r="F43" i="31" s="1"/>
  <c r="E161" i="31"/>
  <c r="F161" i="31" s="1"/>
  <c r="E77" i="31"/>
  <c r="F77" i="31" s="1"/>
  <c r="E21" i="31"/>
  <c r="F21" i="31" s="1"/>
  <c r="E160" i="31"/>
  <c r="F160" i="31" s="1"/>
  <c r="E132" i="31"/>
  <c r="F132" i="31" s="1"/>
  <c r="E104" i="31"/>
  <c r="F104" i="31" s="1"/>
  <c r="E76" i="31"/>
  <c r="F76" i="31" s="1"/>
  <c r="E131" i="31"/>
  <c r="F131" i="31" s="1"/>
  <c r="E103" i="31"/>
  <c r="F103" i="31" s="1"/>
  <c r="E75" i="31"/>
  <c r="F75" i="31" s="1"/>
  <c r="E47" i="31"/>
  <c r="F47" i="31" s="1"/>
  <c r="E46" i="31"/>
  <c r="F46" i="31" s="1"/>
  <c r="E15" i="31"/>
  <c r="F15" i="31" s="1"/>
  <c r="E102" i="31"/>
  <c r="F102" i="31" s="1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E174" i="7"/>
  <c r="E173" i="7"/>
  <c r="E172" i="7"/>
  <c r="E171" i="7"/>
  <c r="E170" i="7"/>
  <c r="E169" i="7"/>
  <c r="E168" i="7"/>
  <c r="E167" i="7"/>
  <c r="E166" i="7"/>
  <c r="E165" i="7"/>
  <c r="E162" i="7"/>
  <c r="E161" i="7"/>
  <c r="E160" i="7"/>
  <c r="E146" i="7"/>
  <c r="E145" i="7"/>
  <c r="E144" i="7"/>
  <c r="E143" i="7"/>
  <c r="E142" i="7"/>
  <c r="E141" i="7"/>
  <c r="E140" i="7"/>
  <c r="E139" i="7"/>
  <c r="E138" i="7"/>
  <c r="E137" i="7"/>
  <c r="E135" i="7"/>
  <c r="E134" i="7"/>
  <c r="E132" i="7"/>
  <c r="E131" i="7"/>
  <c r="E130" i="7"/>
  <c r="E129" i="7"/>
  <c r="E113" i="7"/>
  <c r="E111" i="7"/>
  <c r="E110" i="7"/>
  <c r="E109" i="7"/>
  <c r="E108" i="7"/>
  <c r="E107" i="7"/>
  <c r="E106" i="7"/>
  <c r="E103" i="7"/>
  <c r="E101" i="7"/>
  <c r="E100" i="7"/>
  <c r="E99" i="7"/>
  <c r="E98" i="7"/>
  <c r="E97" i="7"/>
  <c r="E83" i="7"/>
  <c r="E82" i="7"/>
  <c r="E80" i="7"/>
  <c r="E79" i="7"/>
  <c r="E75" i="7"/>
  <c r="E72" i="7"/>
  <c r="E70" i="7"/>
  <c r="E69" i="7"/>
  <c r="E68" i="7"/>
  <c r="E66" i="7"/>
  <c r="E65" i="7"/>
  <c r="E51" i="7"/>
  <c r="E40" i="7"/>
  <c r="E34" i="7"/>
  <c r="E33" i="7"/>
  <c r="E32" i="7"/>
  <c r="E21" i="7"/>
  <c r="E5" i="7"/>
  <c r="E4" i="7"/>
  <c r="D177" i="7"/>
  <c r="E177" i="7" s="1"/>
  <c r="D176" i="7"/>
  <c r="E176" i="7" s="1"/>
  <c r="D175" i="7"/>
  <c r="E175" i="7" s="1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E159" i="7" s="1"/>
  <c r="D158" i="7"/>
  <c r="E158" i="7" s="1"/>
  <c r="D157" i="7"/>
  <c r="D156" i="7"/>
  <c r="E156" i="7" s="1"/>
  <c r="D155" i="7"/>
  <c r="E155" i="7" s="1"/>
  <c r="D154" i="7"/>
  <c r="E154" i="7" s="1"/>
  <c r="D153" i="7"/>
  <c r="E153" i="7" s="1"/>
  <c r="D152" i="7"/>
  <c r="E152" i="7" s="1"/>
  <c r="D151" i="7"/>
  <c r="E151" i="7" s="1"/>
  <c r="D150" i="7"/>
  <c r="E150" i="7" s="1"/>
  <c r="D149" i="7"/>
  <c r="E149" i="7" s="1"/>
  <c r="D148" i="7"/>
  <c r="E148" i="7" s="1"/>
  <c r="D147" i="7"/>
  <c r="E147" i="7" s="1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E128" i="7" s="1"/>
  <c r="D127" i="7"/>
  <c r="D126" i="7"/>
  <c r="E126" i="7" s="1"/>
  <c r="D125" i="7"/>
  <c r="E125" i="7" s="1"/>
  <c r="D124" i="7"/>
  <c r="E124" i="7" s="1"/>
  <c r="D123" i="7"/>
  <c r="E123" i="7" s="1"/>
  <c r="D122" i="7"/>
  <c r="E122" i="7" s="1"/>
  <c r="D121" i="7"/>
  <c r="E121" i="7" s="1"/>
  <c r="D120" i="7"/>
  <c r="E120" i="7" s="1"/>
  <c r="D119" i="7"/>
  <c r="E119" i="7" s="1"/>
  <c r="D118" i="7"/>
  <c r="D117" i="7"/>
  <c r="E117" i="7" s="1"/>
  <c r="D116" i="7"/>
  <c r="D115" i="7"/>
  <c r="E115" i="7" s="1"/>
  <c r="D114" i="7"/>
  <c r="E114" i="7" s="1"/>
  <c r="D113" i="7"/>
  <c r="D112" i="7"/>
  <c r="E112" i="7" s="1"/>
  <c r="D111" i="7"/>
  <c r="D110" i="7"/>
  <c r="D109" i="7"/>
  <c r="D108" i="7"/>
  <c r="D107" i="7"/>
  <c r="D106" i="7"/>
  <c r="D105" i="7"/>
  <c r="D104" i="7"/>
  <c r="E104" i="7" s="1"/>
  <c r="D103" i="7"/>
  <c r="D102" i="7"/>
  <c r="E102" i="7" s="1"/>
  <c r="D101" i="7"/>
  <c r="D100" i="7"/>
  <c r="D99" i="7"/>
  <c r="D98" i="7"/>
  <c r="D97" i="7"/>
  <c r="D96" i="7"/>
  <c r="D95" i="7"/>
  <c r="E95" i="7" s="1"/>
  <c r="D94" i="7"/>
  <c r="E94" i="7" s="1"/>
  <c r="D93" i="7"/>
  <c r="E93" i="7" s="1"/>
  <c r="D92" i="7"/>
  <c r="E92" i="7" s="1"/>
  <c r="D91" i="7"/>
  <c r="E91" i="7" s="1"/>
  <c r="D90" i="7"/>
  <c r="E90" i="7" s="1"/>
  <c r="D89" i="7"/>
  <c r="E89" i="7" s="1"/>
  <c r="D88" i="7"/>
  <c r="E88" i="7" s="1"/>
  <c r="D87" i="7"/>
  <c r="E87" i="7" s="1"/>
  <c r="D86" i="7"/>
  <c r="E86" i="7" s="1"/>
  <c r="D85" i="7"/>
  <c r="E85" i="7" s="1"/>
  <c r="D84" i="7"/>
  <c r="E84" i="7" s="1"/>
  <c r="D83" i="7"/>
  <c r="D82" i="7"/>
  <c r="D81" i="7"/>
  <c r="D80" i="7"/>
  <c r="D79" i="7"/>
  <c r="D78" i="7"/>
  <c r="E78" i="7" s="1"/>
  <c r="D77" i="7"/>
  <c r="E77" i="7" s="1"/>
  <c r="D76" i="7"/>
  <c r="E76" i="7" s="1"/>
  <c r="D75" i="7"/>
  <c r="D74" i="7"/>
  <c r="E74" i="7" s="1"/>
  <c r="D73" i="7"/>
  <c r="D72" i="7"/>
  <c r="D71" i="7"/>
  <c r="E71" i="7" s="1"/>
  <c r="D70" i="7"/>
  <c r="D69" i="7"/>
  <c r="D68" i="7"/>
  <c r="D67" i="7"/>
  <c r="D66" i="7"/>
  <c r="D65" i="7"/>
  <c r="D64" i="7"/>
  <c r="E64" i="7" s="1"/>
  <c r="D63" i="7"/>
  <c r="E63" i="7" s="1"/>
  <c r="D62" i="7"/>
  <c r="D61" i="7"/>
  <c r="E61" i="7" s="1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D50" i="7"/>
  <c r="E50" i="7" s="1"/>
  <c r="D49" i="7"/>
  <c r="D48" i="7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D39" i="7"/>
  <c r="D38" i="7"/>
  <c r="E38" i="7" s="1"/>
  <c r="D37" i="7"/>
  <c r="E37" i="7" s="1"/>
  <c r="D36" i="7"/>
  <c r="D35" i="7"/>
  <c r="E35" i="7" s="1"/>
  <c r="D34" i="7"/>
  <c r="D33" i="7"/>
  <c r="D32" i="7"/>
  <c r="D31" i="7"/>
  <c r="E31" i="7" s="1"/>
  <c r="D30" i="7"/>
  <c r="E30" i="7" s="1"/>
  <c r="D29" i="7"/>
  <c r="D28" i="7"/>
  <c r="E28" i="7" s="1"/>
  <c r="D27" i="7"/>
  <c r="E27" i="7" s="1"/>
  <c r="D26" i="7"/>
  <c r="E26" i="7" s="1"/>
  <c r="D25" i="7"/>
  <c r="E25" i="7" s="1"/>
  <c r="D24" i="7"/>
  <c r="D23" i="7"/>
  <c r="E23" i="7" s="1"/>
  <c r="D22" i="7"/>
  <c r="E22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H153" i="19"/>
  <c r="H152" i="19"/>
  <c r="H151" i="19"/>
  <c r="H126" i="19"/>
  <c r="H125" i="19"/>
  <c r="H124" i="19"/>
  <c r="H123" i="19"/>
  <c r="H98" i="19"/>
  <c r="H97" i="19"/>
  <c r="H96" i="19"/>
  <c r="H95" i="19"/>
  <c r="H69" i="19"/>
  <c r="H68" i="19"/>
  <c r="H67" i="19"/>
  <c r="H42" i="19"/>
  <c r="H41" i="19"/>
  <c r="H40" i="19"/>
  <c r="H39" i="19"/>
  <c r="H14" i="19"/>
  <c r="H13" i="19"/>
  <c r="H12" i="19"/>
  <c r="H11" i="19"/>
  <c r="G177" i="19"/>
  <c r="H177" i="19" s="1"/>
  <c r="G176" i="19"/>
  <c r="H176" i="19" s="1"/>
  <c r="G175" i="19"/>
  <c r="H175" i="19" s="1"/>
  <c r="G174" i="19"/>
  <c r="H174" i="19" s="1"/>
  <c r="G173" i="19"/>
  <c r="H173" i="19" s="1"/>
  <c r="G172" i="19"/>
  <c r="H172" i="19" s="1"/>
  <c r="G171" i="19"/>
  <c r="H171" i="19" s="1"/>
  <c r="G170" i="19"/>
  <c r="H170" i="19" s="1"/>
  <c r="G169" i="19"/>
  <c r="H169" i="19" s="1"/>
  <c r="G168" i="19"/>
  <c r="H168" i="19" s="1"/>
  <c r="G167" i="19"/>
  <c r="H167" i="19" s="1"/>
  <c r="G166" i="19"/>
  <c r="H166" i="19" s="1"/>
  <c r="G165" i="19"/>
  <c r="H165" i="19" s="1"/>
  <c r="G163" i="19"/>
  <c r="H163" i="19" s="1"/>
  <c r="G162" i="19"/>
  <c r="H162" i="19" s="1"/>
  <c r="G161" i="19"/>
  <c r="G160" i="19"/>
  <c r="H160" i="19" s="1"/>
  <c r="G159" i="19"/>
  <c r="H159" i="19" s="1"/>
  <c r="G158" i="19"/>
  <c r="H158" i="19" s="1"/>
  <c r="G157" i="19"/>
  <c r="H157" i="19" s="1"/>
  <c r="G156" i="19"/>
  <c r="H156" i="19" s="1"/>
  <c r="G155" i="19"/>
  <c r="G154" i="19"/>
  <c r="G153" i="19"/>
  <c r="G152" i="19"/>
  <c r="G151" i="19"/>
  <c r="G150" i="19"/>
  <c r="H150" i="19" s="1"/>
  <c r="G149" i="19"/>
  <c r="H149" i="19" s="1"/>
  <c r="G148" i="19"/>
  <c r="H148" i="19" s="1"/>
  <c r="G147" i="19"/>
  <c r="H147" i="19" s="1"/>
  <c r="G146" i="19"/>
  <c r="H146" i="19" s="1"/>
  <c r="G145" i="19"/>
  <c r="H145" i="19" s="1"/>
  <c r="G144" i="19"/>
  <c r="H144" i="19" s="1"/>
  <c r="G143" i="19"/>
  <c r="G142" i="19"/>
  <c r="H142" i="19" s="1"/>
  <c r="G141" i="19"/>
  <c r="H141" i="19" s="1"/>
  <c r="G140" i="19"/>
  <c r="H140" i="19" s="1"/>
  <c r="G139" i="19"/>
  <c r="H139" i="19" s="1"/>
  <c r="G138" i="19"/>
  <c r="H138" i="19" s="1"/>
  <c r="G137" i="19"/>
  <c r="G136" i="19"/>
  <c r="H136" i="19" s="1"/>
  <c r="G135" i="19"/>
  <c r="H135" i="19" s="1"/>
  <c r="G134" i="19"/>
  <c r="H134" i="19" s="1"/>
  <c r="G133" i="19"/>
  <c r="G132" i="19"/>
  <c r="H132" i="19" s="1"/>
  <c r="G131" i="19"/>
  <c r="H131" i="19" s="1"/>
  <c r="G130" i="19"/>
  <c r="H130" i="19" s="1"/>
  <c r="G129" i="19"/>
  <c r="H129" i="19" s="1"/>
  <c r="G128" i="19"/>
  <c r="H128" i="19" s="1"/>
  <c r="G127" i="19"/>
  <c r="G126" i="19"/>
  <c r="G125" i="19"/>
  <c r="G124" i="19"/>
  <c r="G123" i="19"/>
  <c r="G122" i="19"/>
  <c r="H122" i="19" s="1"/>
  <c r="G121" i="19"/>
  <c r="H121" i="19" s="1"/>
  <c r="G120" i="19"/>
  <c r="H120" i="19" s="1"/>
  <c r="G119" i="19"/>
  <c r="H119" i="19" s="1"/>
  <c r="G118" i="19"/>
  <c r="H118" i="19" s="1"/>
  <c r="G117" i="19"/>
  <c r="H117" i="19" s="1"/>
  <c r="G116" i="19"/>
  <c r="H116" i="19" s="1"/>
  <c r="G115" i="19"/>
  <c r="G114" i="19"/>
  <c r="H114" i="19" s="1"/>
  <c r="G113" i="19"/>
  <c r="H113" i="19" s="1"/>
  <c r="G112" i="19"/>
  <c r="H112" i="19" s="1"/>
  <c r="G111" i="19"/>
  <c r="H111" i="19" s="1"/>
  <c r="G110" i="19"/>
  <c r="H110" i="19" s="1"/>
  <c r="G109" i="19"/>
  <c r="G108" i="19"/>
  <c r="H108" i="19" s="1"/>
  <c r="G107" i="19"/>
  <c r="H107" i="19" s="1"/>
  <c r="G106" i="19"/>
  <c r="H106" i="19" s="1"/>
  <c r="G105" i="19"/>
  <c r="G104" i="19"/>
  <c r="H104" i="19" s="1"/>
  <c r="G103" i="19"/>
  <c r="H103" i="19" s="1"/>
  <c r="G102" i="19"/>
  <c r="H102" i="19" s="1"/>
  <c r="G101" i="19"/>
  <c r="H101" i="19" s="1"/>
  <c r="G100" i="19"/>
  <c r="H100" i="19" s="1"/>
  <c r="G99" i="19"/>
  <c r="G98" i="19"/>
  <c r="G97" i="19"/>
  <c r="G96" i="19"/>
  <c r="G95" i="19"/>
  <c r="G94" i="19"/>
  <c r="H94" i="19" s="1"/>
  <c r="G93" i="19"/>
  <c r="H93" i="19" s="1"/>
  <c r="G92" i="19"/>
  <c r="H92" i="19" s="1"/>
  <c r="G91" i="19"/>
  <c r="H91" i="19" s="1"/>
  <c r="G90" i="19"/>
  <c r="H90" i="19" s="1"/>
  <c r="G89" i="19"/>
  <c r="H89" i="19" s="1"/>
  <c r="G88" i="19"/>
  <c r="H88" i="19" s="1"/>
  <c r="G87" i="19"/>
  <c r="G86" i="19"/>
  <c r="H86" i="19" s="1"/>
  <c r="G85" i="19"/>
  <c r="H85" i="19" s="1"/>
  <c r="G84" i="19"/>
  <c r="H84" i="19" s="1"/>
  <c r="G83" i="19"/>
  <c r="H83" i="19" s="1"/>
  <c r="G82" i="19"/>
  <c r="H82" i="19" s="1"/>
  <c r="G81" i="19"/>
  <c r="G80" i="19"/>
  <c r="H80" i="19" s="1"/>
  <c r="G79" i="19"/>
  <c r="H79" i="19" s="1"/>
  <c r="G78" i="19"/>
  <c r="H78" i="19" s="1"/>
  <c r="G77" i="19"/>
  <c r="G76" i="19"/>
  <c r="H76" i="19" s="1"/>
  <c r="G75" i="19"/>
  <c r="H75" i="19" s="1"/>
  <c r="G74" i="19"/>
  <c r="H74" i="19" s="1"/>
  <c r="G73" i="19"/>
  <c r="H73" i="19" s="1"/>
  <c r="G72" i="19"/>
  <c r="H72" i="19" s="1"/>
  <c r="G71" i="19"/>
  <c r="G70" i="19"/>
  <c r="G69" i="19"/>
  <c r="G68" i="19"/>
  <c r="G67" i="19"/>
  <c r="G66" i="19"/>
  <c r="H66" i="19" s="1"/>
  <c r="G65" i="19"/>
  <c r="H65" i="19" s="1"/>
  <c r="G64" i="19"/>
  <c r="H64" i="19" s="1"/>
  <c r="G63" i="19"/>
  <c r="H63" i="19" s="1"/>
  <c r="G62" i="19"/>
  <c r="H62" i="19" s="1"/>
  <c r="G61" i="19"/>
  <c r="H61" i="19" s="1"/>
  <c r="G60" i="19"/>
  <c r="H60" i="19" s="1"/>
  <c r="G59" i="19"/>
  <c r="G58" i="19"/>
  <c r="H58" i="19" s="1"/>
  <c r="G57" i="19"/>
  <c r="H57" i="19" s="1"/>
  <c r="G56" i="19"/>
  <c r="H56" i="19" s="1"/>
  <c r="G55" i="19"/>
  <c r="H55" i="19" s="1"/>
  <c r="G54" i="19"/>
  <c r="H54" i="19" s="1"/>
  <c r="G53" i="19"/>
  <c r="G52" i="19"/>
  <c r="H52" i="19" s="1"/>
  <c r="G51" i="19"/>
  <c r="H51" i="19" s="1"/>
  <c r="G50" i="19"/>
  <c r="H50" i="19" s="1"/>
  <c r="G49" i="19"/>
  <c r="G48" i="19"/>
  <c r="H48" i="19" s="1"/>
  <c r="G47" i="19"/>
  <c r="H47" i="19" s="1"/>
  <c r="G46" i="19"/>
  <c r="H46" i="19" s="1"/>
  <c r="G45" i="19"/>
  <c r="H45" i="19" s="1"/>
  <c r="G44" i="19"/>
  <c r="H44" i="19" s="1"/>
  <c r="G43" i="19"/>
  <c r="G42" i="19"/>
  <c r="G41" i="19"/>
  <c r="G40" i="19"/>
  <c r="G39" i="19"/>
  <c r="G38" i="19"/>
  <c r="H38" i="19" s="1"/>
  <c r="G37" i="19"/>
  <c r="H37" i="19" s="1"/>
  <c r="G36" i="19"/>
  <c r="H36" i="19" s="1"/>
  <c r="G35" i="19"/>
  <c r="H35" i="19" s="1"/>
  <c r="G34" i="19"/>
  <c r="H34" i="19" s="1"/>
  <c r="G33" i="19"/>
  <c r="H33" i="19" s="1"/>
  <c r="G32" i="19"/>
  <c r="H32" i="19" s="1"/>
  <c r="G31" i="19"/>
  <c r="G30" i="19"/>
  <c r="H30" i="19" s="1"/>
  <c r="G29" i="19"/>
  <c r="H29" i="19" s="1"/>
  <c r="G28" i="19"/>
  <c r="H28" i="19" s="1"/>
  <c r="G27" i="19"/>
  <c r="H27" i="19" s="1"/>
  <c r="G26" i="19"/>
  <c r="H26" i="19" s="1"/>
  <c r="G25" i="19"/>
  <c r="G24" i="19"/>
  <c r="H24" i="19" s="1"/>
  <c r="G23" i="19"/>
  <c r="H23" i="19" s="1"/>
  <c r="G22" i="19"/>
  <c r="H22" i="19" s="1"/>
  <c r="G21" i="19"/>
  <c r="G20" i="19"/>
  <c r="H20" i="19" s="1"/>
  <c r="G19" i="19"/>
  <c r="H19" i="19" s="1"/>
  <c r="G18" i="19"/>
  <c r="H18" i="19" s="1"/>
  <c r="G17" i="19"/>
  <c r="H17" i="19" s="1"/>
  <c r="G16" i="19"/>
  <c r="H16" i="19" s="1"/>
  <c r="G15" i="19"/>
  <c r="G14" i="19"/>
  <c r="G13" i="19"/>
  <c r="G12" i="19"/>
  <c r="G11" i="19"/>
  <c r="G10" i="19"/>
  <c r="H10" i="19" s="1"/>
  <c r="G9" i="19"/>
  <c r="H9" i="19" s="1"/>
  <c r="G8" i="19"/>
  <c r="H8" i="19" s="1"/>
  <c r="G7" i="19"/>
  <c r="H7" i="19" s="1"/>
  <c r="G6" i="19"/>
  <c r="H6" i="19" s="1"/>
  <c r="G5" i="19"/>
  <c r="H5" i="19" s="1"/>
  <c r="G4" i="19"/>
  <c r="H4" i="19" s="1"/>
  <c r="G164" i="19"/>
  <c r="H164" i="19" s="1"/>
  <c r="G180" i="19"/>
  <c r="H115" i="19" s="1"/>
  <c r="H70" i="19" l="1"/>
  <c r="I70" i="19" s="1"/>
  <c r="H127" i="19"/>
  <c r="H155" i="19"/>
  <c r="H154" i="19"/>
  <c r="H71" i="19"/>
  <c r="H21" i="19"/>
  <c r="I21" i="19" s="1"/>
  <c r="H49" i="19"/>
  <c r="I49" i="19" s="1"/>
  <c r="H77" i="19"/>
  <c r="H105" i="19"/>
  <c r="I105" i="19" s="1"/>
  <c r="H133" i="19"/>
  <c r="I133" i="19" s="1"/>
  <c r="H161" i="19"/>
  <c r="H109" i="19"/>
  <c r="H43" i="19"/>
  <c r="I43" i="19" s="1"/>
  <c r="H53" i="19"/>
  <c r="I53" i="19" s="1"/>
  <c r="H25" i="19"/>
  <c r="I25" i="19" s="1"/>
  <c r="H99" i="19"/>
  <c r="H81" i="19"/>
  <c r="I81" i="19" s="1"/>
  <c r="H137" i="19"/>
  <c r="H15" i="19"/>
  <c r="H59" i="19"/>
  <c r="H31" i="19"/>
  <c r="H87" i="19"/>
  <c r="I87" i="19" s="1"/>
  <c r="H143" i="19"/>
  <c r="I176" i="19"/>
  <c r="I172" i="19"/>
  <c r="I168" i="19"/>
  <c r="I163" i="19"/>
  <c r="I159" i="19"/>
  <c r="I155" i="19"/>
  <c r="I151" i="19"/>
  <c r="I147" i="19"/>
  <c r="I143" i="19"/>
  <c r="I139" i="19"/>
  <c r="I135" i="19"/>
  <c r="I131" i="19"/>
  <c r="I127" i="19"/>
  <c r="I123" i="19"/>
  <c r="I119" i="19"/>
  <c r="I115" i="19"/>
  <c r="I111" i="19"/>
  <c r="I107" i="19"/>
  <c r="I103" i="19"/>
  <c r="I175" i="19"/>
  <c r="I171" i="19"/>
  <c r="I167" i="19"/>
  <c r="I162" i="19"/>
  <c r="I158" i="19"/>
  <c r="I154" i="19"/>
  <c r="I150" i="19"/>
  <c r="I146" i="19"/>
  <c r="I142" i="19"/>
  <c r="I138" i="19"/>
  <c r="I134" i="19"/>
  <c r="I130" i="19"/>
  <c r="I126" i="19"/>
  <c r="I122" i="19"/>
  <c r="I118" i="19"/>
  <c r="I114" i="19"/>
  <c r="I110" i="19"/>
  <c r="I106" i="19"/>
  <c r="I102" i="19"/>
  <c r="I98" i="19"/>
  <c r="I94" i="19"/>
  <c r="I90" i="19"/>
  <c r="I86" i="19"/>
  <c r="I82" i="19"/>
  <c r="I78" i="19"/>
  <c r="I74" i="19"/>
  <c r="I66" i="19"/>
  <c r="I62" i="19"/>
  <c r="I58" i="19"/>
  <c r="I54" i="19"/>
  <c r="I50" i="19"/>
  <c r="I46" i="19"/>
  <c r="I42" i="19"/>
  <c r="I38" i="19"/>
  <c r="I34" i="19"/>
  <c r="I30" i="19"/>
  <c r="I26" i="19"/>
  <c r="I22" i="19"/>
  <c r="I18" i="19"/>
  <c r="I14" i="19"/>
  <c r="I177" i="19"/>
  <c r="I169" i="19"/>
  <c r="I160" i="19"/>
  <c r="I152" i="19"/>
  <c r="I144" i="19"/>
  <c r="I136" i="19"/>
  <c r="I128" i="19"/>
  <c r="I120" i="19"/>
  <c r="I112" i="19"/>
  <c r="I104" i="19"/>
  <c r="I97" i="19"/>
  <c r="I92" i="19"/>
  <c r="I76" i="19"/>
  <c r="I71" i="19"/>
  <c r="I65" i="19"/>
  <c r="I60" i="19"/>
  <c r="I55" i="19"/>
  <c r="I44" i="19"/>
  <c r="I39" i="19"/>
  <c r="I33" i="19"/>
  <c r="I28" i="19"/>
  <c r="I23" i="19"/>
  <c r="I17" i="19"/>
  <c r="I12" i="19"/>
  <c r="I8" i="19"/>
  <c r="I164" i="19"/>
  <c r="I166" i="19"/>
  <c r="I157" i="19"/>
  <c r="I141" i="19"/>
  <c r="I125" i="19"/>
  <c r="I109" i="19"/>
  <c r="I96" i="19"/>
  <c r="I85" i="19"/>
  <c r="I75" i="19"/>
  <c r="I64" i="19"/>
  <c r="I37" i="19"/>
  <c r="I27" i="19"/>
  <c r="I11" i="19"/>
  <c r="I174" i="19"/>
  <c r="I149" i="19"/>
  <c r="I117" i="19"/>
  <c r="I101" i="19"/>
  <c r="I91" i="19"/>
  <c r="I80" i="19"/>
  <c r="I69" i="19"/>
  <c r="I59" i="19"/>
  <c r="I48" i="19"/>
  <c r="I32" i="19"/>
  <c r="I16" i="19"/>
  <c r="I7" i="19"/>
  <c r="I4" i="19"/>
  <c r="I161" i="19"/>
  <c r="I145" i="19"/>
  <c r="I129" i="19"/>
  <c r="I113" i="19"/>
  <c r="I99" i="19"/>
  <c r="I88" i="19"/>
  <c r="I77" i="19"/>
  <c r="I67" i="19"/>
  <c r="I56" i="19"/>
  <c r="I45" i="19"/>
  <c r="I35" i="19"/>
  <c r="I24" i="19"/>
  <c r="I13" i="19"/>
  <c r="I5" i="19"/>
  <c r="I63" i="19"/>
  <c r="I41" i="19"/>
  <c r="I20" i="19"/>
  <c r="I79" i="19"/>
  <c r="I47" i="19"/>
  <c r="I15" i="19"/>
  <c r="I173" i="19"/>
  <c r="I156" i="19"/>
  <c r="I140" i="19"/>
  <c r="I124" i="19"/>
  <c r="I108" i="19"/>
  <c r="I95" i="19"/>
  <c r="I84" i="19"/>
  <c r="I73" i="19"/>
  <c r="I52" i="19"/>
  <c r="I31" i="19"/>
  <c r="I10" i="19"/>
  <c r="I68" i="19"/>
  <c r="I170" i="19"/>
  <c r="I153" i="19"/>
  <c r="I137" i="19"/>
  <c r="I121" i="19"/>
  <c r="I93" i="19"/>
  <c r="I83" i="19"/>
  <c r="I72" i="19"/>
  <c r="I61" i="19"/>
  <c r="I51" i="19"/>
  <c r="I40" i="19"/>
  <c r="I29" i="19"/>
  <c r="I19" i="19"/>
  <c r="I9" i="19"/>
  <c r="I165" i="19"/>
  <c r="I148" i="19"/>
  <c r="I132" i="19"/>
  <c r="I116" i="19"/>
  <c r="I100" i="19"/>
  <c r="I89" i="19"/>
  <c r="I57" i="19"/>
  <c r="I36" i="19"/>
  <c r="I6" i="19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26" i="30" l="1"/>
  <c r="F26" i="30" s="1"/>
  <c r="E176" i="30"/>
  <c r="F176" i="30" s="1"/>
  <c r="E141" i="30"/>
  <c r="F141" i="30" s="1"/>
  <c r="E162" i="30"/>
  <c r="F162" i="30" s="1"/>
  <c r="E158" i="30"/>
  <c r="F158" i="30" s="1"/>
  <c r="E154" i="30"/>
  <c r="F154" i="30" s="1"/>
  <c r="E150" i="30"/>
  <c r="F150" i="30" s="1"/>
  <c r="E146" i="30"/>
  <c r="F146" i="30" s="1"/>
  <c r="E142" i="30"/>
  <c r="F142" i="30" s="1"/>
  <c r="E137" i="30"/>
  <c r="F137" i="30" s="1"/>
  <c r="E133" i="30"/>
  <c r="F133" i="30" s="1"/>
  <c r="E129" i="30"/>
  <c r="F129" i="30" s="1"/>
  <c r="E125" i="30"/>
  <c r="F125" i="30" s="1"/>
  <c r="E121" i="30"/>
  <c r="F121" i="30" s="1"/>
  <c r="E117" i="30"/>
  <c r="F117" i="30" s="1"/>
  <c r="E113" i="30"/>
  <c r="F113" i="30" s="1"/>
  <c r="E109" i="30"/>
  <c r="F109" i="30" s="1"/>
  <c r="E105" i="30"/>
  <c r="F105" i="30" s="1"/>
  <c r="E101" i="30"/>
  <c r="F101" i="30" s="1"/>
  <c r="E97" i="30"/>
  <c r="F97" i="30" s="1"/>
  <c r="E93" i="30"/>
  <c r="F93" i="30" s="1"/>
  <c r="E89" i="30"/>
  <c r="F89" i="30" s="1"/>
  <c r="E85" i="30"/>
  <c r="F85" i="30" s="1"/>
  <c r="E81" i="30"/>
  <c r="F81" i="30" s="1"/>
  <c r="E77" i="30"/>
  <c r="F77" i="30" s="1"/>
  <c r="E73" i="30"/>
  <c r="F73" i="30" s="1"/>
  <c r="E69" i="30"/>
  <c r="F69" i="30" s="1"/>
  <c r="E65" i="30"/>
  <c r="F65" i="30" s="1"/>
  <c r="E61" i="30"/>
  <c r="F61" i="30" s="1"/>
  <c r="E57" i="30"/>
  <c r="F57" i="30" s="1"/>
  <c r="E53" i="30"/>
  <c r="F53" i="30" s="1"/>
  <c r="E49" i="30"/>
  <c r="F49" i="30" s="1"/>
  <c r="E45" i="30"/>
  <c r="F45" i="30" s="1"/>
  <c r="E41" i="30"/>
  <c r="F41" i="30" s="1"/>
  <c r="E37" i="30"/>
  <c r="F37" i="30" s="1"/>
  <c r="E33" i="30"/>
  <c r="F33" i="30" s="1"/>
  <c r="E29" i="30"/>
  <c r="F29" i="30" s="1"/>
  <c r="E25" i="30"/>
  <c r="F25" i="30" s="1"/>
  <c r="E21" i="30"/>
  <c r="F21" i="30" s="1"/>
  <c r="E17" i="30"/>
  <c r="F17" i="30" s="1"/>
  <c r="E13" i="30"/>
  <c r="F13" i="30" s="1"/>
  <c r="E9" i="30"/>
  <c r="F9" i="30" s="1"/>
  <c r="E5" i="30"/>
  <c r="F5" i="30" s="1"/>
  <c r="E173" i="30"/>
  <c r="F173" i="30" s="1"/>
  <c r="E169" i="30"/>
  <c r="F169" i="30" s="1"/>
  <c r="E165" i="30"/>
  <c r="F165" i="30" s="1"/>
  <c r="E161" i="30"/>
  <c r="F161" i="30" s="1"/>
  <c r="E157" i="30"/>
  <c r="F157" i="30" s="1"/>
  <c r="E153" i="30"/>
  <c r="F153" i="30" s="1"/>
  <c r="E149" i="30"/>
  <c r="F149" i="30" s="1"/>
  <c r="E145" i="30"/>
  <c r="F145" i="30" s="1"/>
  <c r="E140" i="30"/>
  <c r="F140" i="30" s="1"/>
  <c r="E136" i="30"/>
  <c r="F136" i="30" s="1"/>
  <c r="E132" i="30"/>
  <c r="F132" i="30" s="1"/>
  <c r="E128" i="30"/>
  <c r="F128" i="30" s="1"/>
  <c r="E124" i="30"/>
  <c r="F124" i="30" s="1"/>
  <c r="E120" i="30"/>
  <c r="F120" i="30" s="1"/>
  <c r="E116" i="30"/>
  <c r="F116" i="30" s="1"/>
  <c r="E112" i="30"/>
  <c r="F112" i="30" s="1"/>
  <c r="E108" i="30"/>
  <c r="F108" i="30" s="1"/>
  <c r="E104" i="30"/>
  <c r="F104" i="30" s="1"/>
  <c r="E100" i="30"/>
  <c r="F100" i="30" s="1"/>
  <c r="E96" i="30"/>
  <c r="F96" i="30" s="1"/>
  <c r="E92" i="30"/>
  <c r="F92" i="30" s="1"/>
  <c r="E88" i="30"/>
  <c r="F88" i="30" s="1"/>
  <c r="E84" i="30"/>
  <c r="F84" i="30" s="1"/>
  <c r="E80" i="30"/>
  <c r="F80" i="30" s="1"/>
  <c r="E76" i="30"/>
  <c r="F76" i="30" s="1"/>
  <c r="E72" i="30"/>
  <c r="F72" i="30" s="1"/>
  <c r="E68" i="30"/>
  <c r="F68" i="30" s="1"/>
  <c r="E64" i="30"/>
  <c r="F64" i="30" s="1"/>
  <c r="E60" i="30"/>
  <c r="F60" i="30" s="1"/>
  <c r="E56" i="30"/>
  <c r="F56" i="30" s="1"/>
  <c r="E52" i="30"/>
  <c r="F52" i="30" s="1"/>
  <c r="E48" i="30"/>
  <c r="F48" i="30" s="1"/>
  <c r="E44" i="30"/>
  <c r="F44" i="30" s="1"/>
  <c r="E40" i="30"/>
  <c r="F40" i="30" s="1"/>
  <c r="E36" i="30"/>
  <c r="F36" i="30" s="1"/>
  <c r="E32" i="30"/>
  <c r="F32" i="30" s="1"/>
  <c r="E28" i="30"/>
  <c r="F28" i="30" s="1"/>
  <c r="E24" i="30"/>
  <c r="F24" i="30" s="1"/>
  <c r="E20" i="30"/>
  <c r="F20" i="30" s="1"/>
  <c r="E16" i="30"/>
  <c r="F16" i="30" s="1"/>
  <c r="E12" i="30"/>
  <c r="F12" i="30" s="1"/>
  <c r="E8" i="30"/>
  <c r="F8" i="30" s="1"/>
  <c r="E4" i="30"/>
  <c r="F4" i="30" s="1"/>
  <c r="E167" i="30"/>
  <c r="F167" i="30" s="1"/>
  <c r="E143" i="30"/>
  <c r="F143" i="30" s="1"/>
  <c r="E130" i="30"/>
  <c r="F130" i="30" s="1"/>
  <c r="E122" i="30"/>
  <c r="F122" i="30" s="1"/>
  <c r="E114" i="30"/>
  <c r="F114" i="30" s="1"/>
  <c r="E106" i="30"/>
  <c r="F106" i="30" s="1"/>
  <c r="E98" i="30"/>
  <c r="F98" i="30" s="1"/>
  <c r="E86" i="30"/>
  <c r="F86" i="30" s="1"/>
  <c r="E78" i="30"/>
  <c r="F78" i="30" s="1"/>
  <c r="E70" i="30"/>
  <c r="F70" i="30" s="1"/>
  <c r="E62" i="30"/>
  <c r="F62" i="30" s="1"/>
  <c r="E50" i="30"/>
  <c r="F50" i="30" s="1"/>
  <c r="E42" i="30"/>
  <c r="F42" i="30" s="1"/>
  <c r="E34" i="30"/>
  <c r="F34" i="30" s="1"/>
  <c r="E14" i="30"/>
  <c r="F14" i="30" s="1"/>
  <c r="E6" i="30"/>
  <c r="F6" i="30" s="1"/>
  <c r="E172" i="30"/>
  <c r="F172" i="30" s="1"/>
  <c r="E168" i="30"/>
  <c r="F168" i="30" s="1"/>
  <c r="E164" i="30"/>
  <c r="F164" i="30" s="1"/>
  <c r="E160" i="30"/>
  <c r="F160" i="30" s="1"/>
  <c r="E156" i="30"/>
  <c r="F156" i="30" s="1"/>
  <c r="E152" i="30"/>
  <c r="F152" i="30" s="1"/>
  <c r="E148" i="30"/>
  <c r="F148" i="30" s="1"/>
  <c r="E144" i="30"/>
  <c r="F144" i="30" s="1"/>
  <c r="E139" i="30"/>
  <c r="F139" i="30" s="1"/>
  <c r="E135" i="30"/>
  <c r="F135" i="30" s="1"/>
  <c r="E131" i="30"/>
  <c r="F131" i="30" s="1"/>
  <c r="E127" i="30"/>
  <c r="F127" i="30" s="1"/>
  <c r="E123" i="30"/>
  <c r="F123" i="30" s="1"/>
  <c r="E119" i="30"/>
  <c r="F119" i="30" s="1"/>
  <c r="E115" i="30"/>
  <c r="F115" i="30" s="1"/>
  <c r="E111" i="30"/>
  <c r="F111" i="30" s="1"/>
  <c r="E107" i="30"/>
  <c r="F107" i="30" s="1"/>
  <c r="E103" i="30"/>
  <c r="F103" i="30" s="1"/>
  <c r="E99" i="30"/>
  <c r="F99" i="30" s="1"/>
  <c r="E95" i="30"/>
  <c r="F95" i="30" s="1"/>
  <c r="E91" i="30"/>
  <c r="F91" i="30" s="1"/>
  <c r="E87" i="30"/>
  <c r="F87" i="30" s="1"/>
  <c r="E83" i="30"/>
  <c r="F83" i="30" s="1"/>
  <c r="E79" i="30"/>
  <c r="F79" i="30" s="1"/>
  <c r="E75" i="30"/>
  <c r="F75" i="30" s="1"/>
  <c r="E71" i="30"/>
  <c r="F71" i="30" s="1"/>
  <c r="E67" i="30"/>
  <c r="F67" i="30" s="1"/>
  <c r="E63" i="30"/>
  <c r="F63" i="30" s="1"/>
  <c r="E59" i="30"/>
  <c r="F59" i="30" s="1"/>
  <c r="E55" i="30"/>
  <c r="F55" i="30" s="1"/>
  <c r="E51" i="30"/>
  <c r="F51" i="30" s="1"/>
  <c r="E47" i="30"/>
  <c r="F47" i="30" s="1"/>
  <c r="E43" i="30"/>
  <c r="F43" i="30" s="1"/>
  <c r="E39" i="30"/>
  <c r="F39" i="30" s="1"/>
  <c r="E35" i="30"/>
  <c r="F35" i="30" s="1"/>
  <c r="E31" i="30"/>
  <c r="F31" i="30" s="1"/>
  <c r="E27" i="30"/>
  <c r="F27" i="30" s="1"/>
  <c r="E23" i="30"/>
  <c r="F23" i="30" s="1"/>
  <c r="E19" i="30"/>
  <c r="F19" i="30" s="1"/>
  <c r="E15" i="30"/>
  <c r="F15" i="30" s="1"/>
  <c r="E11" i="30"/>
  <c r="F11" i="30" s="1"/>
  <c r="E7" i="30"/>
  <c r="F7" i="30" s="1"/>
  <c r="E175" i="30"/>
  <c r="F175" i="30" s="1"/>
  <c r="E171" i="30"/>
  <c r="F171" i="30" s="1"/>
  <c r="E163" i="30"/>
  <c r="F163" i="30" s="1"/>
  <c r="E159" i="30"/>
  <c r="F159" i="30" s="1"/>
  <c r="E155" i="30"/>
  <c r="F155" i="30" s="1"/>
  <c r="E151" i="30"/>
  <c r="F151" i="30" s="1"/>
  <c r="E147" i="30"/>
  <c r="F147" i="30" s="1"/>
  <c r="E138" i="30"/>
  <c r="F138" i="30" s="1"/>
  <c r="E134" i="30"/>
  <c r="F134" i="30" s="1"/>
  <c r="E126" i="30"/>
  <c r="F126" i="30" s="1"/>
  <c r="E118" i="30"/>
  <c r="F118" i="30" s="1"/>
  <c r="E110" i="30"/>
  <c r="F110" i="30" s="1"/>
  <c r="E102" i="30"/>
  <c r="F102" i="30" s="1"/>
  <c r="E94" i="30"/>
  <c r="F94" i="30" s="1"/>
  <c r="E90" i="30"/>
  <c r="F90" i="30" s="1"/>
  <c r="E82" i="30"/>
  <c r="F82" i="30" s="1"/>
  <c r="E74" i="30"/>
  <c r="F74" i="30" s="1"/>
  <c r="E66" i="30"/>
  <c r="F66" i="30" s="1"/>
  <c r="E58" i="30"/>
  <c r="F58" i="30" s="1"/>
  <c r="E54" i="30"/>
  <c r="F54" i="30" s="1"/>
  <c r="E46" i="30"/>
  <c r="F46" i="30" s="1"/>
  <c r="E38" i="30"/>
  <c r="F38" i="30" s="1"/>
  <c r="E30" i="30"/>
  <c r="F30" i="30" s="1"/>
  <c r="E22" i="30"/>
  <c r="F22" i="30" s="1"/>
  <c r="E18" i="30"/>
  <c r="F18" i="30" s="1"/>
  <c r="E10" i="30"/>
  <c r="F10" i="30" s="1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F182" i="30" l="1"/>
  <c r="G56" i="30" s="1"/>
  <c r="F181" i="30"/>
  <c r="G62" i="30" s="1"/>
  <c r="H133" i="28"/>
  <c r="H29" i="28"/>
  <c r="G171" i="28"/>
  <c r="G170" i="28"/>
  <c r="G169" i="28"/>
  <c r="G168" i="28"/>
  <c r="G167" i="28"/>
  <c r="G166" i="28"/>
  <c r="G143" i="28"/>
  <c r="G142" i="28"/>
  <c r="G141" i="28"/>
  <c r="G140" i="28"/>
  <c r="G139" i="28"/>
  <c r="G138" i="28"/>
  <c r="G115" i="28"/>
  <c r="G114" i="28"/>
  <c r="G113" i="28"/>
  <c r="G112" i="28"/>
  <c r="G111" i="28"/>
  <c r="G110" i="28"/>
  <c r="G87" i="28"/>
  <c r="G86" i="28"/>
  <c r="G85" i="28"/>
  <c r="G84" i="28"/>
  <c r="G83" i="28"/>
  <c r="G82" i="28"/>
  <c r="G59" i="28"/>
  <c r="G58" i="28"/>
  <c r="G57" i="28"/>
  <c r="G56" i="28"/>
  <c r="G55" i="28"/>
  <c r="G54" i="28"/>
  <c r="G31" i="28"/>
  <c r="G30" i="28"/>
  <c r="G29" i="28"/>
  <c r="G28" i="28"/>
  <c r="G27" i="28"/>
  <c r="G26" i="28"/>
  <c r="F177" i="28"/>
  <c r="F176" i="28"/>
  <c r="F175" i="28"/>
  <c r="F174" i="28"/>
  <c r="F173" i="28"/>
  <c r="F172" i="28"/>
  <c r="F171" i="28"/>
  <c r="F170" i="28"/>
  <c r="F169" i="28"/>
  <c r="F168" i="28"/>
  <c r="F167" i="28"/>
  <c r="F166" i="28"/>
  <c r="F165" i="28"/>
  <c r="G165" i="28" s="1"/>
  <c r="F164" i="28"/>
  <c r="G164" i="28" s="1"/>
  <c r="F163" i="28"/>
  <c r="G163" i="28" s="1"/>
  <c r="F162" i="28"/>
  <c r="G162" i="28" s="1"/>
  <c r="F161" i="28"/>
  <c r="G161" i="28" s="1"/>
  <c r="F160" i="28"/>
  <c r="F159" i="28"/>
  <c r="F158" i="28"/>
  <c r="F157" i="28"/>
  <c r="F156" i="28"/>
  <c r="F155" i="28"/>
  <c r="F154" i="28"/>
  <c r="F153" i="28"/>
  <c r="F152" i="28"/>
  <c r="F151" i="28"/>
  <c r="F150" i="28"/>
  <c r="F149" i="28"/>
  <c r="F148" i="28"/>
  <c r="F147" i="28"/>
  <c r="F146" i="28"/>
  <c r="F145" i="28"/>
  <c r="F144" i="28"/>
  <c r="F143" i="28"/>
  <c r="F142" i="28"/>
  <c r="F141" i="28"/>
  <c r="F140" i="28"/>
  <c r="F139" i="28"/>
  <c r="F138" i="28"/>
  <c r="F137" i="28"/>
  <c r="G137" i="28" s="1"/>
  <c r="F136" i="28"/>
  <c r="G136" i="28" s="1"/>
  <c r="F135" i="28"/>
  <c r="G135" i="28" s="1"/>
  <c r="F134" i="28"/>
  <c r="G134" i="28" s="1"/>
  <c r="F133" i="28"/>
  <c r="G133" i="28" s="1"/>
  <c r="F132" i="28"/>
  <c r="F131" i="28"/>
  <c r="F130" i="28"/>
  <c r="F129" i="28"/>
  <c r="F128" i="28"/>
  <c r="F127" i="28"/>
  <c r="F126" i="28"/>
  <c r="F125" i="28"/>
  <c r="F124" i="28"/>
  <c r="F123" i="28"/>
  <c r="F122" i="28"/>
  <c r="F121" i="28"/>
  <c r="F120" i="28"/>
  <c r="F119" i="28"/>
  <c r="F118" i="28"/>
  <c r="I118" i="28" s="1"/>
  <c r="F117" i="28"/>
  <c r="F116" i="28"/>
  <c r="I116" i="28" s="1"/>
  <c r="F115" i="28"/>
  <c r="F114" i="28"/>
  <c r="F113" i="28"/>
  <c r="F112" i="28"/>
  <c r="F111" i="28"/>
  <c r="F110" i="28"/>
  <c r="F109" i="28"/>
  <c r="G109" i="28" s="1"/>
  <c r="F108" i="28"/>
  <c r="G108" i="28" s="1"/>
  <c r="F107" i="28"/>
  <c r="G107" i="28" s="1"/>
  <c r="F106" i="28"/>
  <c r="G106" i="28" s="1"/>
  <c r="F105" i="28"/>
  <c r="G105" i="28" s="1"/>
  <c r="F104" i="28"/>
  <c r="F103" i="28"/>
  <c r="F102" i="28"/>
  <c r="F101" i="28"/>
  <c r="F100" i="28"/>
  <c r="F99" i="28"/>
  <c r="I99" i="28" s="1"/>
  <c r="F98" i="28"/>
  <c r="F97" i="28"/>
  <c r="F96" i="28"/>
  <c r="F95" i="28"/>
  <c r="F94" i="28"/>
  <c r="F93" i="28"/>
  <c r="F92" i="28"/>
  <c r="F91" i="28"/>
  <c r="F90" i="28"/>
  <c r="F89" i="28"/>
  <c r="F88" i="28"/>
  <c r="F87" i="28"/>
  <c r="F86" i="28"/>
  <c r="F85" i="28"/>
  <c r="F84" i="28"/>
  <c r="F83" i="28"/>
  <c r="F82" i="28"/>
  <c r="F81" i="28"/>
  <c r="G81" i="28" s="1"/>
  <c r="F80" i="28"/>
  <c r="G80" i="28" s="1"/>
  <c r="F79" i="28"/>
  <c r="G79" i="28" s="1"/>
  <c r="F78" i="28"/>
  <c r="G78" i="28" s="1"/>
  <c r="F77" i="28"/>
  <c r="G77" i="28" s="1"/>
  <c r="F76" i="28"/>
  <c r="F75" i="28"/>
  <c r="H75" i="28" s="1"/>
  <c r="F74" i="28"/>
  <c r="F73" i="28"/>
  <c r="F72" i="28"/>
  <c r="F71" i="28"/>
  <c r="F70" i="28"/>
  <c r="F69" i="28"/>
  <c r="F68" i="28"/>
  <c r="F67" i="28"/>
  <c r="I67" i="28" s="1"/>
  <c r="F66" i="28"/>
  <c r="F65" i="28"/>
  <c r="F64" i="28"/>
  <c r="F63" i="28"/>
  <c r="F62" i="28"/>
  <c r="I62" i="28" s="1"/>
  <c r="F61" i="28"/>
  <c r="F60" i="28"/>
  <c r="F59" i="28"/>
  <c r="F58" i="28"/>
  <c r="F57" i="28"/>
  <c r="F56" i="28"/>
  <c r="F55" i="28"/>
  <c r="F54" i="28"/>
  <c r="F53" i="28"/>
  <c r="G53" i="28" s="1"/>
  <c r="F52" i="28"/>
  <c r="G52" i="28" s="1"/>
  <c r="F51" i="28"/>
  <c r="G51" i="28" s="1"/>
  <c r="F50" i="28"/>
  <c r="G50" i="28" s="1"/>
  <c r="F49" i="28"/>
  <c r="G49" i="28" s="1"/>
  <c r="F48" i="28"/>
  <c r="H48" i="28" s="1"/>
  <c r="F47" i="28"/>
  <c r="F46" i="28"/>
  <c r="F45" i="28"/>
  <c r="F44" i="28"/>
  <c r="F43" i="28"/>
  <c r="F42" i="28"/>
  <c r="F41" i="28"/>
  <c r="F40" i="28"/>
  <c r="F39" i="28"/>
  <c r="I39" i="28" s="1"/>
  <c r="F38" i="28"/>
  <c r="F37" i="28"/>
  <c r="F36" i="28"/>
  <c r="I36" i="28" s="1"/>
  <c r="F35" i="28"/>
  <c r="F34" i="28"/>
  <c r="F33" i="28"/>
  <c r="F32" i="28"/>
  <c r="F31" i="28"/>
  <c r="F30" i="28"/>
  <c r="F29" i="28"/>
  <c r="I29" i="28" s="1"/>
  <c r="F28" i="28"/>
  <c r="F27" i="28"/>
  <c r="I27" i="28" s="1"/>
  <c r="F26" i="28"/>
  <c r="F25" i="28"/>
  <c r="G25" i="28" s="1"/>
  <c r="F24" i="28"/>
  <c r="G24" i="28" s="1"/>
  <c r="F23" i="28"/>
  <c r="G23" i="28" s="1"/>
  <c r="F22" i="28"/>
  <c r="G22" i="28" s="1"/>
  <c r="F21" i="28"/>
  <c r="G21" i="28" s="1"/>
  <c r="F20" i="28"/>
  <c r="F19" i="28"/>
  <c r="F18" i="28"/>
  <c r="F17" i="28"/>
  <c r="F16" i="28"/>
  <c r="F15" i="28"/>
  <c r="F14" i="28"/>
  <c r="F13" i="28"/>
  <c r="F12" i="28"/>
  <c r="H12" i="28" s="1"/>
  <c r="F11" i="28"/>
  <c r="F10" i="28"/>
  <c r="F9" i="28"/>
  <c r="F8" i="28"/>
  <c r="F7" i="28"/>
  <c r="F6" i="28"/>
  <c r="F5" i="28"/>
  <c r="F4" i="28"/>
  <c r="R160" i="2"/>
  <c r="R158" i="2"/>
  <c r="R157" i="2"/>
  <c r="R156" i="2"/>
  <c r="R155" i="2"/>
  <c r="R134" i="2"/>
  <c r="R133" i="2"/>
  <c r="R132" i="2"/>
  <c r="R130" i="2"/>
  <c r="R129" i="2"/>
  <c r="R128" i="2"/>
  <c r="R108" i="2"/>
  <c r="R105" i="2"/>
  <c r="R102" i="2"/>
  <c r="R101" i="2"/>
  <c r="R100" i="2"/>
  <c r="R80" i="2"/>
  <c r="R77" i="2"/>
  <c r="R74" i="2"/>
  <c r="R73" i="2"/>
  <c r="R72" i="2"/>
  <c r="R52" i="2"/>
  <c r="R49" i="2"/>
  <c r="R46" i="2"/>
  <c r="R45" i="2"/>
  <c r="R44" i="2"/>
  <c r="R24" i="2"/>
  <c r="R21" i="2"/>
  <c r="R18" i="2"/>
  <c r="R17" i="2"/>
  <c r="R16" i="2"/>
  <c r="D177" i="32"/>
  <c r="R181" i="2" s="1"/>
  <c r="D176" i="32"/>
  <c r="R180" i="2" s="1"/>
  <c r="D175" i="32"/>
  <c r="R179" i="2" s="1"/>
  <c r="D174" i="32"/>
  <c r="R178" i="2" s="1"/>
  <c r="D173" i="32"/>
  <c r="R177" i="2" s="1"/>
  <c r="D172" i="32"/>
  <c r="R176" i="2" s="1"/>
  <c r="D171" i="32"/>
  <c r="R175" i="2" s="1"/>
  <c r="D170" i="32"/>
  <c r="R174" i="2" s="1"/>
  <c r="D169" i="32"/>
  <c r="R173" i="2" s="1"/>
  <c r="D168" i="32"/>
  <c r="R172" i="2" s="1"/>
  <c r="D167" i="32"/>
  <c r="R171" i="2" s="1"/>
  <c r="D166" i="32"/>
  <c r="R170" i="2" s="1"/>
  <c r="D165" i="32"/>
  <c r="R169" i="2" s="1"/>
  <c r="E164" i="32"/>
  <c r="F164" i="32" s="1"/>
  <c r="D164" i="32"/>
  <c r="R168" i="2" s="1"/>
  <c r="D163" i="32"/>
  <c r="R167" i="2" s="1"/>
  <c r="D162" i="32"/>
  <c r="R166" i="2" s="1"/>
  <c r="D161" i="32"/>
  <c r="R165" i="2" s="1"/>
  <c r="D160" i="32"/>
  <c r="R164" i="2" s="1"/>
  <c r="D159" i="32"/>
  <c r="R163" i="2" s="1"/>
  <c r="D158" i="32"/>
  <c r="R162" i="2" s="1"/>
  <c r="D157" i="32"/>
  <c r="R161" i="2" s="1"/>
  <c r="D156" i="32"/>
  <c r="D155" i="32"/>
  <c r="R159" i="2" s="1"/>
  <c r="D154" i="32"/>
  <c r="D153" i="32"/>
  <c r="D152" i="32"/>
  <c r="D151" i="32"/>
  <c r="D150" i="32"/>
  <c r="R154" i="2" s="1"/>
  <c r="D149" i="32"/>
  <c r="R153" i="2" s="1"/>
  <c r="D148" i="32"/>
  <c r="R152" i="2" s="1"/>
  <c r="D147" i="32"/>
  <c r="R151" i="2" s="1"/>
  <c r="D146" i="32"/>
  <c r="R150" i="2" s="1"/>
  <c r="D145" i="32"/>
  <c r="R149" i="2" s="1"/>
  <c r="D144" i="32"/>
  <c r="R148" i="2" s="1"/>
  <c r="D143" i="32"/>
  <c r="R147" i="2" s="1"/>
  <c r="D142" i="32"/>
  <c r="R146" i="2" s="1"/>
  <c r="D141" i="32"/>
  <c r="R145" i="2" s="1"/>
  <c r="D140" i="32"/>
  <c r="R144" i="2" s="1"/>
  <c r="D139" i="32"/>
  <c r="R143" i="2" s="1"/>
  <c r="D138" i="32"/>
  <c r="R142" i="2" s="1"/>
  <c r="D137" i="32"/>
  <c r="R141" i="2" s="1"/>
  <c r="D136" i="32"/>
  <c r="R140" i="2" s="1"/>
  <c r="D135" i="32"/>
  <c r="R139" i="2" s="1"/>
  <c r="D134" i="32"/>
  <c r="R138" i="2" s="1"/>
  <c r="E133" i="32"/>
  <c r="F133" i="32" s="1"/>
  <c r="D133" i="32"/>
  <c r="R137" i="2" s="1"/>
  <c r="D132" i="32"/>
  <c r="R136" i="2" s="1"/>
  <c r="D131" i="32"/>
  <c r="R135" i="2" s="1"/>
  <c r="D130" i="32"/>
  <c r="D129" i="32"/>
  <c r="D128" i="32"/>
  <c r="D127" i="32"/>
  <c r="R131" i="2" s="1"/>
  <c r="D126" i="32"/>
  <c r="D125" i="32"/>
  <c r="D124" i="32"/>
  <c r="D123" i="32"/>
  <c r="R127" i="2" s="1"/>
  <c r="D122" i="32"/>
  <c r="R126" i="2" s="1"/>
  <c r="D121" i="32"/>
  <c r="R125" i="2" s="1"/>
  <c r="D120" i="32"/>
  <c r="R124" i="2" s="1"/>
  <c r="D119" i="32"/>
  <c r="R123" i="2" s="1"/>
  <c r="F118" i="32"/>
  <c r="E118" i="32"/>
  <c r="D118" i="32"/>
  <c r="R122" i="2" s="1"/>
  <c r="D117" i="32"/>
  <c r="R121" i="2" s="1"/>
  <c r="E116" i="32"/>
  <c r="F116" i="32" s="1"/>
  <c r="D116" i="32"/>
  <c r="R120" i="2" s="1"/>
  <c r="D115" i="32"/>
  <c r="R119" i="2" s="1"/>
  <c r="D114" i="32"/>
  <c r="R118" i="2" s="1"/>
  <c r="D113" i="32"/>
  <c r="R117" i="2" s="1"/>
  <c r="D112" i="32"/>
  <c r="R116" i="2" s="1"/>
  <c r="D111" i="32"/>
  <c r="R115" i="2" s="1"/>
  <c r="D110" i="32"/>
  <c r="R114" i="2" s="1"/>
  <c r="D109" i="32"/>
  <c r="R113" i="2" s="1"/>
  <c r="D108" i="32"/>
  <c r="R112" i="2" s="1"/>
  <c r="D107" i="32"/>
  <c r="R111" i="2" s="1"/>
  <c r="D106" i="32"/>
  <c r="R110" i="2" s="1"/>
  <c r="D105" i="32"/>
  <c r="R109" i="2" s="1"/>
  <c r="D104" i="32"/>
  <c r="D103" i="32"/>
  <c r="R107" i="2" s="1"/>
  <c r="D102" i="32"/>
  <c r="R106" i="2" s="1"/>
  <c r="D101" i="32"/>
  <c r="D100" i="32"/>
  <c r="R104" i="2" s="1"/>
  <c r="E99" i="32"/>
  <c r="F99" i="32" s="1"/>
  <c r="G99" i="32" s="1"/>
  <c r="D99" i="32"/>
  <c r="R103" i="2" s="1"/>
  <c r="D98" i="32"/>
  <c r="D97" i="32"/>
  <c r="D96" i="32"/>
  <c r="D95" i="32"/>
  <c r="R99" i="2" s="1"/>
  <c r="D94" i="32"/>
  <c r="R98" i="2" s="1"/>
  <c r="D93" i="32"/>
  <c r="R97" i="2" s="1"/>
  <c r="D92" i="32"/>
  <c r="R96" i="2" s="1"/>
  <c r="D91" i="32"/>
  <c r="R95" i="2" s="1"/>
  <c r="D90" i="32"/>
  <c r="R94" i="2" s="1"/>
  <c r="D89" i="32"/>
  <c r="R93" i="2" s="1"/>
  <c r="D88" i="32"/>
  <c r="R92" i="2" s="1"/>
  <c r="D87" i="32"/>
  <c r="R91" i="2" s="1"/>
  <c r="D86" i="32"/>
  <c r="R90" i="2" s="1"/>
  <c r="D85" i="32"/>
  <c r="R89" i="2" s="1"/>
  <c r="D84" i="32"/>
  <c r="R88" i="2" s="1"/>
  <c r="D83" i="32"/>
  <c r="R87" i="2" s="1"/>
  <c r="D82" i="32"/>
  <c r="R86" i="2" s="1"/>
  <c r="D81" i="32"/>
  <c r="R85" i="2" s="1"/>
  <c r="D80" i="32"/>
  <c r="R84" i="2" s="1"/>
  <c r="D79" i="32"/>
  <c r="R83" i="2" s="1"/>
  <c r="D78" i="32"/>
  <c r="R82" i="2" s="1"/>
  <c r="D77" i="32"/>
  <c r="R81" i="2" s="1"/>
  <c r="D76" i="32"/>
  <c r="E75" i="32"/>
  <c r="F75" i="32" s="1"/>
  <c r="D75" i="32"/>
  <c r="R79" i="2" s="1"/>
  <c r="D74" i="32"/>
  <c r="R78" i="2" s="1"/>
  <c r="D73" i="32"/>
  <c r="D72" i="32"/>
  <c r="R76" i="2" s="1"/>
  <c r="D71" i="32"/>
  <c r="R75" i="2" s="1"/>
  <c r="D70" i="32"/>
  <c r="D69" i="32"/>
  <c r="D68" i="32"/>
  <c r="E67" i="32"/>
  <c r="F67" i="32" s="1"/>
  <c r="D67" i="32"/>
  <c r="R71" i="2" s="1"/>
  <c r="D66" i="32"/>
  <c r="R70" i="2" s="1"/>
  <c r="D65" i="32"/>
  <c r="R69" i="2" s="1"/>
  <c r="D64" i="32"/>
  <c r="R68" i="2" s="1"/>
  <c r="D63" i="32"/>
  <c r="R67" i="2" s="1"/>
  <c r="E62" i="32"/>
  <c r="F62" i="32" s="1"/>
  <c r="D62" i="32"/>
  <c r="R66" i="2" s="1"/>
  <c r="D61" i="32"/>
  <c r="R65" i="2" s="1"/>
  <c r="D60" i="32"/>
  <c r="R64" i="2" s="1"/>
  <c r="D59" i="32"/>
  <c r="R63" i="2" s="1"/>
  <c r="D58" i="32"/>
  <c r="R62" i="2" s="1"/>
  <c r="D57" i="32"/>
  <c r="R61" i="2" s="1"/>
  <c r="D56" i="32"/>
  <c r="R60" i="2" s="1"/>
  <c r="D55" i="32"/>
  <c r="R59" i="2" s="1"/>
  <c r="D54" i="32"/>
  <c r="R58" i="2" s="1"/>
  <c r="D53" i="32"/>
  <c r="R57" i="2" s="1"/>
  <c r="D52" i="32"/>
  <c r="R56" i="2" s="1"/>
  <c r="D51" i="32"/>
  <c r="R55" i="2" s="1"/>
  <c r="D50" i="32"/>
  <c r="R54" i="2" s="1"/>
  <c r="D49" i="32"/>
  <c r="R53" i="2" s="1"/>
  <c r="E48" i="32"/>
  <c r="F48" i="32" s="1"/>
  <c r="G48" i="32" s="1"/>
  <c r="D48" i="32"/>
  <c r="D47" i="32"/>
  <c r="R51" i="2" s="1"/>
  <c r="D46" i="32"/>
  <c r="R50" i="2" s="1"/>
  <c r="D45" i="32"/>
  <c r="D44" i="32"/>
  <c r="R48" i="2" s="1"/>
  <c r="D43" i="32"/>
  <c r="R47" i="2" s="1"/>
  <c r="D42" i="32"/>
  <c r="D41" i="32"/>
  <c r="D40" i="32"/>
  <c r="D39" i="32"/>
  <c r="R43" i="2" s="1"/>
  <c r="D38" i="32"/>
  <c r="R42" i="2" s="1"/>
  <c r="D37" i="32"/>
  <c r="R41" i="2" s="1"/>
  <c r="E36" i="32"/>
  <c r="F36" i="32" s="1"/>
  <c r="D36" i="32"/>
  <c r="R40" i="2" s="1"/>
  <c r="D35" i="32"/>
  <c r="R39" i="2" s="1"/>
  <c r="D34" i="32"/>
  <c r="R38" i="2" s="1"/>
  <c r="D33" i="32"/>
  <c r="R37" i="2" s="1"/>
  <c r="D32" i="32"/>
  <c r="R36" i="2" s="1"/>
  <c r="D31" i="32"/>
  <c r="R35" i="2" s="1"/>
  <c r="D30" i="32"/>
  <c r="R34" i="2" s="1"/>
  <c r="E29" i="32"/>
  <c r="F29" i="32" s="1"/>
  <c r="G29" i="32" s="1"/>
  <c r="D29" i="32"/>
  <c r="R33" i="2" s="1"/>
  <c r="D28" i="32"/>
  <c r="R32" i="2" s="1"/>
  <c r="D27" i="32"/>
  <c r="R31" i="2" s="1"/>
  <c r="D26" i="32"/>
  <c r="R30" i="2" s="1"/>
  <c r="D25" i="32"/>
  <c r="R29" i="2" s="1"/>
  <c r="E24" i="32"/>
  <c r="F24" i="32" s="1"/>
  <c r="D24" i="32"/>
  <c r="R28" i="2" s="1"/>
  <c r="D23" i="32"/>
  <c r="R27" i="2" s="1"/>
  <c r="D22" i="32"/>
  <c r="R26" i="2" s="1"/>
  <c r="D21" i="32"/>
  <c r="R25" i="2" s="1"/>
  <c r="D20" i="32"/>
  <c r="D19" i="32"/>
  <c r="R23" i="2" s="1"/>
  <c r="D18" i="32"/>
  <c r="R22" i="2" s="1"/>
  <c r="D17" i="32"/>
  <c r="D16" i="32"/>
  <c r="R20" i="2" s="1"/>
  <c r="D15" i="32"/>
  <c r="R19" i="2" s="1"/>
  <c r="D14" i="32"/>
  <c r="D13" i="32"/>
  <c r="E12" i="32"/>
  <c r="F12" i="32" s="1"/>
  <c r="G12" i="32" s="1"/>
  <c r="D12" i="32"/>
  <c r="D11" i="32"/>
  <c r="R15" i="2" s="1"/>
  <c r="D10" i="32"/>
  <c r="R14" i="2" s="1"/>
  <c r="D9" i="32"/>
  <c r="R13" i="2" s="1"/>
  <c r="D8" i="32"/>
  <c r="R12" i="2" s="1"/>
  <c r="D7" i="32"/>
  <c r="R11" i="2" s="1"/>
  <c r="D6" i="32"/>
  <c r="R10" i="2" s="1"/>
  <c r="D5" i="32"/>
  <c r="R9" i="2" s="1"/>
  <c r="D4" i="32"/>
  <c r="R8" i="2" s="1"/>
  <c r="H24" i="28" l="1"/>
  <c r="H164" i="28"/>
  <c r="I75" i="28"/>
  <c r="G4" i="28"/>
  <c r="G32" i="28"/>
  <c r="G60" i="28"/>
  <c r="G88" i="28"/>
  <c r="G116" i="28"/>
  <c r="G144" i="28"/>
  <c r="G172" i="28"/>
  <c r="I48" i="28"/>
  <c r="G5" i="28"/>
  <c r="G33" i="28"/>
  <c r="G61" i="28"/>
  <c r="G89" i="28"/>
  <c r="G117" i="28"/>
  <c r="G145" i="28"/>
  <c r="G173" i="28"/>
  <c r="I133" i="28"/>
  <c r="G6" i="28"/>
  <c r="G34" i="28"/>
  <c r="G62" i="28"/>
  <c r="G90" i="28"/>
  <c r="G118" i="28"/>
  <c r="G146" i="28"/>
  <c r="G174" i="28"/>
  <c r="H27" i="28"/>
  <c r="G7" i="28"/>
  <c r="G35" i="28"/>
  <c r="G63" i="28"/>
  <c r="G91" i="28"/>
  <c r="G119" i="28"/>
  <c r="G147" i="28"/>
  <c r="G175" i="28"/>
  <c r="G8" i="28"/>
  <c r="G36" i="28"/>
  <c r="G64" i="28"/>
  <c r="G92" i="28"/>
  <c r="G120" i="28"/>
  <c r="G148" i="28"/>
  <c r="G176" i="28"/>
  <c r="I24" i="28"/>
  <c r="I164" i="28"/>
  <c r="G9" i="28"/>
  <c r="G37" i="28"/>
  <c r="G65" i="28"/>
  <c r="G93" i="28"/>
  <c r="G121" i="28"/>
  <c r="G149" i="28"/>
  <c r="G177" i="28"/>
  <c r="G10" i="28"/>
  <c r="G38" i="28"/>
  <c r="G66" i="28"/>
  <c r="G94" i="28"/>
  <c r="G122" i="28"/>
  <c r="G150" i="28"/>
  <c r="G11" i="28"/>
  <c r="G39" i="28"/>
  <c r="G67" i="28"/>
  <c r="G95" i="28"/>
  <c r="G123" i="28"/>
  <c r="G151" i="28"/>
  <c r="H116" i="28"/>
  <c r="G12" i="28"/>
  <c r="G40" i="28"/>
  <c r="G68" i="28"/>
  <c r="G96" i="28"/>
  <c r="G124" i="28"/>
  <c r="G152" i="28"/>
  <c r="G13" i="28"/>
  <c r="G41" i="28"/>
  <c r="G69" i="28"/>
  <c r="G97" i="28"/>
  <c r="G125" i="28"/>
  <c r="G153" i="28"/>
  <c r="H62" i="28"/>
  <c r="H118" i="28"/>
  <c r="G14" i="28"/>
  <c r="G42" i="28"/>
  <c r="G70" i="28"/>
  <c r="G98" i="28"/>
  <c r="G126" i="28"/>
  <c r="G154" i="28"/>
  <c r="G15" i="28"/>
  <c r="G43" i="28"/>
  <c r="G71" i="28"/>
  <c r="G99" i="28"/>
  <c r="G127" i="28"/>
  <c r="G155" i="28"/>
  <c r="H36" i="28"/>
  <c r="G16" i="28"/>
  <c r="G44" i="28"/>
  <c r="G72" i="28"/>
  <c r="G100" i="28"/>
  <c r="G128" i="28"/>
  <c r="G156" i="28"/>
  <c r="I12" i="28"/>
  <c r="G17" i="28"/>
  <c r="G45" i="28"/>
  <c r="G73" i="28"/>
  <c r="G101" i="28"/>
  <c r="G129" i="28"/>
  <c r="G157" i="28"/>
  <c r="G18" i="28"/>
  <c r="G46" i="28"/>
  <c r="G74" i="28"/>
  <c r="G102" i="28"/>
  <c r="G130" i="28"/>
  <c r="G158" i="28"/>
  <c r="H39" i="28"/>
  <c r="H67" i="28"/>
  <c r="G19" i="28"/>
  <c r="G47" i="28"/>
  <c r="G75" i="28"/>
  <c r="G103" i="28"/>
  <c r="G131" i="28"/>
  <c r="G159" i="28"/>
  <c r="G20" i="28"/>
  <c r="G48" i="28"/>
  <c r="G76" i="28"/>
  <c r="G104" i="28"/>
  <c r="G132" i="28"/>
  <c r="G160" i="28"/>
  <c r="H99" i="28"/>
  <c r="G41" i="30"/>
  <c r="G132" i="30"/>
  <c r="G68" i="30"/>
  <c r="G121" i="30"/>
  <c r="G160" i="30"/>
  <c r="G31" i="30"/>
  <c r="G10" i="30"/>
  <c r="G92" i="30"/>
  <c r="G71" i="30"/>
  <c r="G125" i="30"/>
  <c r="G40" i="30"/>
  <c r="G19" i="30"/>
  <c r="G101" i="30"/>
  <c r="G145" i="30"/>
  <c r="G16" i="30"/>
  <c r="G123" i="30"/>
  <c r="G163" i="30"/>
  <c r="G113" i="30"/>
  <c r="G143" i="30"/>
  <c r="G159" i="30"/>
  <c r="G136" i="30"/>
  <c r="G99" i="30"/>
  <c r="G176" i="30"/>
  <c r="G105" i="30"/>
  <c r="G25" i="30"/>
  <c r="G116" i="30"/>
  <c r="G36" i="30"/>
  <c r="G15" i="30"/>
  <c r="G146" i="30"/>
  <c r="G39" i="30"/>
  <c r="G8" i="30"/>
  <c r="G85" i="30"/>
  <c r="G167" i="30"/>
  <c r="G147" i="30"/>
  <c r="G106" i="30"/>
  <c r="G110" i="30"/>
  <c r="G67" i="30"/>
  <c r="G154" i="30"/>
  <c r="G89" i="30"/>
  <c r="G165" i="30"/>
  <c r="G100" i="30"/>
  <c r="G20" i="30"/>
  <c r="G122" i="30"/>
  <c r="G95" i="30"/>
  <c r="G126" i="30"/>
  <c r="G17" i="30"/>
  <c r="G70" i="30"/>
  <c r="G82" i="30"/>
  <c r="G153" i="30"/>
  <c r="G148" i="30"/>
  <c r="G141" i="30"/>
  <c r="G37" i="30"/>
  <c r="G80" i="30"/>
  <c r="G42" i="30"/>
  <c r="G59" i="30"/>
  <c r="G58" i="30"/>
  <c r="G173" i="30"/>
  <c r="G119" i="30"/>
  <c r="G77" i="30"/>
  <c r="G130" i="30"/>
  <c r="G155" i="30"/>
  <c r="G144" i="30"/>
  <c r="G60" i="30"/>
  <c r="G93" i="30"/>
  <c r="G134" i="30"/>
  <c r="G128" i="30"/>
  <c r="G107" i="30"/>
  <c r="G97" i="30"/>
  <c r="G88" i="30"/>
  <c r="G137" i="30"/>
  <c r="G57" i="30"/>
  <c r="G149" i="30"/>
  <c r="G84" i="30"/>
  <c r="G4" i="30"/>
  <c r="G86" i="30"/>
  <c r="G79" i="30"/>
  <c r="G94" i="30"/>
  <c r="G157" i="30"/>
  <c r="G168" i="30"/>
  <c r="G54" i="30"/>
  <c r="G120" i="30"/>
  <c r="G115" i="30"/>
  <c r="G150" i="30"/>
  <c r="G21" i="30"/>
  <c r="G64" i="30"/>
  <c r="G172" i="30"/>
  <c r="G43" i="30"/>
  <c r="G30" i="30"/>
  <c r="G140" i="30"/>
  <c r="G87" i="30"/>
  <c r="G61" i="30"/>
  <c r="G102" i="30"/>
  <c r="G73" i="30"/>
  <c r="G9" i="30"/>
  <c r="G52" i="30"/>
  <c r="G166" i="30"/>
  <c r="G170" i="30"/>
  <c r="G50" i="30"/>
  <c r="G127" i="30"/>
  <c r="G63" i="30"/>
  <c r="G171" i="30"/>
  <c r="G66" i="30"/>
  <c r="G81" i="30"/>
  <c r="G124" i="30"/>
  <c r="G44" i="30"/>
  <c r="G135" i="30"/>
  <c r="G7" i="30"/>
  <c r="G22" i="30"/>
  <c r="G45" i="30"/>
  <c r="G104" i="30"/>
  <c r="G98" i="30"/>
  <c r="G83" i="30"/>
  <c r="G74" i="30"/>
  <c r="G133" i="30"/>
  <c r="G69" i="30"/>
  <c r="G5" i="30"/>
  <c r="G112" i="30"/>
  <c r="G48" i="30"/>
  <c r="G114" i="30"/>
  <c r="G156" i="30"/>
  <c r="G91" i="30"/>
  <c r="G27" i="30"/>
  <c r="G118" i="30"/>
  <c r="G162" i="30"/>
  <c r="G65" i="30"/>
  <c r="G76" i="30"/>
  <c r="G34" i="30"/>
  <c r="G55" i="30"/>
  <c r="G142" i="30"/>
  <c r="G29" i="30"/>
  <c r="G164" i="30"/>
  <c r="G35" i="30"/>
  <c r="G46" i="30"/>
  <c r="G174" i="30"/>
  <c r="G177" i="30"/>
  <c r="G6" i="30"/>
  <c r="G111" i="30"/>
  <c r="G47" i="30"/>
  <c r="G151" i="30"/>
  <c r="G38" i="30"/>
  <c r="G49" i="30"/>
  <c r="G108" i="30"/>
  <c r="G12" i="30"/>
  <c r="G103" i="30"/>
  <c r="G138" i="30"/>
  <c r="G158" i="30"/>
  <c r="G13" i="30"/>
  <c r="G72" i="30"/>
  <c r="G14" i="30"/>
  <c r="G51" i="30"/>
  <c r="G18" i="30"/>
  <c r="G117" i="30"/>
  <c r="G53" i="30"/>
  <c r="G161" i="30"/>
  <c r="G96" i="30"/>
  <c r="G32" i="30"/>
  <c r="G78" i="30"/>
  <c r="G139" i="30"/>
  <c r="G75" i="30"/>
  <c r="G11" i="30"/>
  <c r="G90" i="30"/>
  <c r="G129" i="30"/>
  <c r="G33" i="30"/>
  <c r="G28" i="30"/>
  <c r="G152" i="30"/>
  <c r="G23" i="30"/>
  <c r="G109" i="30"/>
  <c r="G169" i="30"/>
  <c r="G24" i="30"/>
  <c r="G131" i="30"/>
  <c r="G175" i="30"/>
  <c r="G26" i="30"/>
  <c r="E142" i="32"/>
  <c r="F142" i="32" s="1"/>
  <c r="G142" i="32" s="1"/>
  <c r="G36" i="32"/>
  <c r="G62" i="32"/>
  <c r="G24" i="32"/>
  <c r="D182" i="32"/>
  <c r="E140" i="32" s="1"/>
  <c r="F140" i="32" s="1"/>
  <c r="G140" i="32" s="1"/>
  <c r="D187" i="32"/>
  <c r="G67" i="32"/>
  <c r="G75" i="32"/>
  <c r="G118" i="32"/>
  <c r="G133" i="32"/>
  <c r="G116" i="32"/>
  <c r="E159" i="32"/>
  <c r="F159" i="32" s="1"/>
  <c r="E139" i="32"/>
  <c r="F139" i="32" s="1"/>
  <c r="E163" i="32"/>
  <c r="F163" i="32" s="1"/>
  <c r="G164" i="32"/>
  <c r="D4" i="9"/>
  <c r="D180" i="9" s="1"/>
  <c r="D4" i="16"/>
  <c r="E151" i="32" l="1"/>
  <c r="F151" i="32" s="1"/>
  <c r="E127" i="32"/>
  <c r="F127" i="32" s="1"/>
  <c r="E77" i="32"/>
  <c r="F77" i="32" s="1"/>
  <c r="E115" i="32"/>
  <c r="F115" i="32" s="1"/>
  <c r="E107" i="32"/>
  <c r="F107" i="32" s="1"/>
  <c r="E101" i="32"/>
  <c r="F101" i="32" s="1"/>
  <c r="G101" i="32" s="1"/>
  <c r="E91" i="32"/>
  <c r="F91" i="32" s="1"/>
  <c r="G91" i="32" s="1"/>
  <c r="E60" i="32"/>
  <c r="F60" i="32" s="1"/>
  <c r="E119" i="32"/>
  <c r="F119" i="32" s="1"/>
  <c r="E135" i="32"/>
  <c r="F135" i="32" s="1"/>
  <c r="G135" i="32" s="1"/>
  <c r="E79" i="32"/>
  <c r="F79" i="32" s="1"/>
  <c r="G79" i="32" s="1"/>
  <c r="E64" i="32"/>
  <c r="F64" i="32" s="1"/>
  <c r="G64" i="32" s="1"/>
  <c r="E109" i="32"/>
  <c r="F109" i="32" s="1"/>
  <c r="G109" i="32" s="1"/>
  <c r="E111" i="32"/>
  <c r="F111" i="32" s="1"/>
  <c r="G111" i="32" s="1"/>
  <c r="E30" i="32"/>
  <c r="F30" i="32" s="1"/>
  <c r="G30" i="32" s="1"/>
  <c r="E132" i="32"/>
  <c r="F132" i="32" s="1"/>
  <c r="G132" i="32" s="1"/>
  <c r="E177" i="9"/>
  <c r="E171" i="9"/>
  <c r="E147" i="32"/>
  <c r="F147" i="32" s="1"/>
  <c r="E123" i="32"/>
  <c r="F123" i="32" s="1"/>
  <c r="G123" i="32" s="1"/>
  <c r="E81" i="32"/>
  <c r="F81" i="32" s="1"/>
  <c r="G81" i="32" s="1"/>
  <c r="E23" i="32"/>
  <c r="F23" i="32" s="1"/>
  <c r="G23" i="32" s="1"/>
  <c r="E141" i="32"/>
  <c r="F141" i="32" s="1"/>
  <c r="G141" i="32" s="1"/>
  <c r="E7" i="32"/>
  <c r="F7" i="32" s="1"/>
  <c r="G7" i="32" s="1"/>
  <c r="E37" i="32"/>
  <c r="F37" i="32" s="1"/>
  <c r="G37" i="32" s="1"/>
  <c r="E105" i="32"/>
  <c r="F105" i="32" s="1"/>
  <c r="G105" i="32" s="1"/>
  <c r="G147" i="32"/>
  <c r="G115" i="32"/>
  <c r="G139" i="32"/>
  <c r="G127" i="32"/>
  <c r="E103" i="32"/>
  <c r="F103" i="32" s="1"/>
  <c r="E76" i="32"/>
  <c r="F76" i="32" s="1"/>
  <c r="E56" i="32"/>
  <c r="F56" i="32" s="1"/>
  <c r="E9" i="32"/>
  <c r="F9" i="32" s="1"/>
  <c r="E167" i="32"/>
  <c r="F167" i="32" s="1"/>
  <c r="E131" i="32"/>
  <c r="F131" i="32" s="1"/>
  <c r="E143" i="32"/>
  <c r="F143" i="32" s="1"/>
  <c r="E93" i="32"/>
  <c r="F93" i="32" s="1"/>
  <c r="E83" i="32"/>
  <c r="F83" i="32" s="1"/>
  <c r="E95" i="32"/>
  <c r="F95" i="32" s="1"/>
  <c r="E52" i="32"/>
  <c r="F52" i="32" s="1"/>
  <c r="E117" i="32"/>
  <c r="F117" i="32" s="1"/>
  <c r="E72" i="32"/>
  <c r="F72" i="32" s="1"/>
  <c r="E97" i="32"/>
  <c r="F97" i="32" s="1"/>
  <c r="E44" i="32"/>
  <c r="F44" i="32" s="1"/>
  <c r="E49" i="32"/>
  <c r="F49" i="32" s="1"/>
  <c r="E13" i="32"/>
  <c r="F13" i="32" s="1"/>
  <c r="E68" i="32"/>
  <c r="F68" i="32" s="1"/>
  <c r="E38" i="32"/>
  <c r="F38" i="32" s="1"/>
  <c r="E43" i="32"/>
  <c r="F43" i="32" s="1"/>
  <c r="E65" i="32"/>
  <c r="F65" i="32" s="1"/>
  <c r="E57" i="32"/>
  <c r="F57" i="32" s="1"/>
  <c r="G163" i="32"/>
  <c r="G159" i="32"/>
  <c r="G77" i="32"/>
  <c r="G107" i="32"/>
  <c r="G151" i="32"/>
  <c r="G119" i="32"/>
  <c r="G60" i="32"/>
  <c r="E177" i="32"/>
  <c r="F177" i="32" s="1"/>
  <c r="E173" i="32"/>
  <c r="F173" i="32" s="1"/>
  <c r="E169" i="32"/>
  <c r="F169" i="32" s="1"/>
  <c r="E165" i="32"/>
  <c r="F165" i="32" s="1"/>
  <c r="E161" i="32"/>
  <c r="F161" i="32" s="1"/>
  <c r="E157" i="32"/>
  <c r="F157" i="32" s="1"/>
  <c r="E174" i="32"/>
  <c r="F174" i="32" s="1"/>
  <c r="E170" i="32"/>
  <c r="F170" i="32" s="1"/>
  <c r="E166" i="32"/>
  <c r="F166" i="32" s="1"/>
  <c r="E162" i="32"/>
  <c r="F162" i="32" s="1"/>
  <c r="E158" i="32"/>
  <c r="F158" i="32" s="1"/>
  <c r="E154" i="32"/>
  <c r="F154" i="32" s="1"/>
  <c r="E150" i="32"/>
  <c r="F150" i="32" s="1"/>
  <c r="E146" i="32"/>
  <c r="F146" i="32" s="1"/>
  <c r="E138" i="32"/>
  <c r="F138" i="32" s="1"/>
  <c r="E134" i="32"/>
  <c r="F134" i="32" s="1"/>
  <c r="E130" i="32"/>
  <c r="F130" i="32" s="1"/>
  <c r="E126" i="32"/>
  <c r="F126" i="32" s="1"/>
  <c r="E168" i="32"/>
  <c r="F168" i="32" s="1"/>
  <c r="E125" i="32"/>
  <c r="F125" i="32" s="1"/>
  <c r="E153" i="32"/>
  <c r="F153" i="32" s="1"/>
  <c r="E152" i="32"/>
  <c r="F152" i="32" s="1"/>
  <c r="E145" i="32"/>
  <c r="F145" i="32" s="1"/>
  <c r="E144" i="32"/>
  <c r="F144" i="32" s="1"/>
  <c r="E124" i="32"/>
  <c r="F124" i="32" s="1"/>
  <c r="E122" i="32"/>
  <c r="F122" i="32" s="1"/>
  <c r="E113" i="32"/>
  <c r="F113" i="32" s="1"/>
  <c r="E176" i="32"/>
  <c r="F176" i="32" s="1"/>
  <c r="E160" i="32"/>
  <c r="F160" i="32" s="1"/>
  <c r="E137" i="32"/>
  <c r="F137" i="32" s="1"/>
  <c r="E129" i="32"/>
  <c r="F129" i="32" s="1"/>
  <c r="E172" i="32"/>
  <c r="F172" i="32" s="1"/>
  <c r="E149" i="32"/>
  <c r="F149" i="32" s="1"/>
  <c r="E114" i="32"/>
  <c r="F114" i="32" s="1"/>
  <c r="E110" i="32"/>
  <c r="F110" i="32" s="1"/>
  <c r="E104" i="32"/>
  <c r="F104" i="32" s="1"/>
  <c r="E98" i="32"/>
  <c r="F98" i="32" s="1"/>
  <c r="E90" i="32"/>
  <c r="F90" i="32" s="1"/>
  <c r="E82" i="32"/>
  <c r="F82" i="32" s="1"/>
  <c r="E59" i="32"/>
  <c r="F59" i="32" s="1"/>
  <c r="E55" i="32"/>
  <c r="F55" i="32" s="1"/>
  <c r="E51" i="32"/>
  <c r="F51" i="32" s="1"/>
  <c r="E47" i="32"/>
  <c r="F47" i="32" s="1"/>
  <c r="E108" i="32"/>
  <c r="F108" i="32" s="1"/>
  <c r="E102" i="32"/>
  <c r="F102" i="32" s="1"/>
  <c r="E96" i="32"/>
  <c r="F96" i="32" s="1"/>
  <c r="E88" i="32"/>
  <c r="F88" i="32" s="1"/>
  <c r="E80" i="32"/>
  <c r="F80" i="32" s="1"/>
  <c r="E86" i="32"/>
  <c r="F86" i="32" s="1"/>
  <c r="E84" i="32"/>
  <c r="F84" i="32" s="1"/>
  <c r="E74" i="32"/>
  <c r="F74" i="32" s="1"/>
  <c r="E73" i="32"/>
  <c r="F73" i="32" s="1"/>
  <c r="E42" i="32"/>
  <c r="F42" i="32" s="1"/>
  <c r="E40" i="32"/>
  <c r="F40" i="32" s="1"/>
  <c r="E121" i="32"/>
  <c r="F121" i="32" s="1"/>
  <c r="E66" i="32"/>
  <c r="F66" i="32" s="1"/>
  <c r="E58" i="32"/>
  <c r="F58" i="32" s="1"/>
  <c r="E50" i="32"/>
  <c r="F50" i="32" s="1"/>
  <c r="E46" i="32"/>
  <c r="F46" i="32" s="1"/>
  <c r="E156" i="32"/>
  <c r="F156" i="32" s="1"/>
  <c r="E106" i="32"/>
  <c r="F106" i="32" s="1"/>
  <c r="E100" i="32"/>
  <c r="F100" i="32" s="1"/>
  <c r="E94" i="32"/>
  <c r="F94" i="32" s="1"/>
  <c r="E92" i="32"/>
  <c r="F92" i="32" s="1"/>
  <c r="E78" i="32"/>
  <c r="F78" i="32" s="1"/>
  <c r="E70" i="32"/>
  <c r="F70" i="32" s="1"/>
  <c r="E61" i="32"/>
  <c r="F61" i="32" s="1"/>
  <c r="E26" i="32"/>
  <c r="F26" i="32" s="1"/>
  <c r="E15" i="32"/>
  <c r="F15" i="32" s="1"/>
  <c r="E10" i="32"/>
  <c r="F10" i="32" s="1"/>
  <c r="E8" i="32"/>
  <c r="F8" i="32" s="1"/>
  <c r="E5" i="32"/>
  <c r="F5" i="32" s="1"/>
  <c r="E54" i="32"/>
  <c r="F54" i="32" s="1"/>
  <c r="E28" i="32"/>
  <c r="F28" i="32" s="1"/>
  <c r="E32" i="32"/>
  <c r="F32" i="32" s="1"/>
  <c r="E22" i="32"/>
  <c r="F22" i="32" s="1"/>
  <c r="E4" i="32"/>
  <c r="F4" i="32" s="1"/>
  <c r="E148" i="32"/>
  <c r="F148" i="32" s="1"/>
  <c r="E53" i="32"/>
  <c r="F53" i="32" s="1"/>
  <c r="E35" i="32"/>
  <c r="F35" i="32" s="1"/>
  <c r="E16" i="32"/>
  <c r="F16" i="32" s="1"/>
  <c r="E39" i="32"/>
  <c r="F39" i="32" s="1"/>
  <c r="E31" i="32"/>
  <c r="F31" i="32" s="1"/>
  <c r="E27" i="32"/>
  <c r="F27" i="32" s="1"/>
  <c r="E20" i="32"/>
  <c r="F20" i="32" s="1"/>
  <c r="E11" i="32"/>
  <c r="F11" i="32" s="1"/>
  <c r="E21" i="32"/>
  <c r="F21" i="32" s="1"/>
  <c r="E17" i="32"/>
  <c r="F17" i="32" s="1"/>
  <c r="E63" i="32"/>
  <c r="F63" i="32" s="1"/>
  <c r="E6" i="32"/>
  <c r="F6" i="32" s="1"/>
  <c r="E155" i="32"/>
  <c r="F155" i="32" s="1"/>
  <c r="E175" i="32"/>
  <c r="F175" i="32" s="1"/>
  <c r="E136" i="32"/>
  <c r="F136" i="32" s="1"/>
  <c r="E85" i="32"/>
  <c r="F85" i="32" s="1"/>
  <c r="E128" i="32"/>
  <c r="F128" i="32" s="1"/>
  <c r="E89" i="32"/>
  <c r="F89" i="32" s="1"/>
  <c r="E171" i="32"/>
  <c r="F171" i="32" s="1"/>
  <c r="E120" i="32"/>
  <c r="F120" i="32" s="1"/>
  <c r="E112" i="32"/>
  <c r="F112" i="32" s="1"/>
  <c r="E87" i="32"/>
  <c r="F87" i="32" s="1"/>
  <c r="E71" i="32"/>
  <c r="F71" i="32" s="1"/>
  <c r="E69" i="32"/>
  <c r="F69" i="32" s="1"/>
  <c r="E45" i="32"/>
  <c r="F45" i="32" s="1"/>
  <c r="E34" i="32"/>
  <c r="F34" i="32" s="1"/>
  <c r="E41" i="32"/>
  <c r="F41" i="32" s="1"/>
  <c r="E33" i="32"/>
  <c r="F33" i="32" s="1"/>
  <c r="E19" i="32"/>
  <c r="F19" i="32" s="1"/>
  <c r="E25" i="32"/>
  <c r="F25" i="32" s="1"/>
  <c r="E18" i="32"/>
  <c r="F18" i="32" s="1"/>
  <c r="E14" i="32"/>
  <c r="F14" i="32" s="1"/>
  <c r="AL7" i="2"/>
  <c r="AJ7" i="2"/>
  <c r="AB166" i="2"/>
  <c r="AB158" i="2"/>
  <c r="V7" i="2"/>
  <c r="K176" i="30"/>
  <c r="K163" i="30"/>
  <c r="K146" i="30"/>
  <c r="K121" i="30"/>
  <c r="K109" i="30"/>
  <c r="K99" i="30"/>
  <c r="K74" i="30"/>
  <c r="K60" i="30"/>
  <c r="K29" i="30"/>
  <c r="K8" i="30"/>
  <c r="K4" i="30"/>
  <c r="K173" i="30"/>
  <c r="K169" i="30"/>
  <c r="K168" i="30"/>
  <c r="K167" i="30"/>
  <c r="K160" i="30"/>
  <c r="K156" i="30"/>
  <c r="K155" i="30"/>
  <c r="K154" i="30"/>
  <c r="K152" i="30"/>
  <c r="K148" i="30"/>
  <c r="K139" i="30"/>
  <c r="K138" i="30"/>
  <c r="K137" i="30"/>
  <c r="K136" i="30"/>
  <c r="K135" i="30"/>
  <c r="K133" i="30"/>
  <c r="K131" i="30"/>
  <c r="K130" i="30"/>
  <c r="K129" i="30"/>
  <c r="K127" i="30"/>
  <c r="K126" i="30"/>
  <c r="K123" i="30"/>
  <c r="K120" i="30"/>
  <c r="K119" i="30"/>
  <c r="K118" i="30"/>
  <c r="K117" i="30"/>
  <c r="K114" i="30"/>
  <c r="K103" i="30"/>
  <c r="K102" i="30"/>
  <c r="K98" i="30"/>
  <c r="K94" i="30"/>
  <c r="K93" i="30"/>
  <c r="K90" i="30"/>
  <c r="K87" i="30"/>
  <c r="K85" i="30"/>
  <c r="K82" i="30"/>
  <c r="K80" i="30"/>
  <c r="K72" i="30"/>
  <c r="K68" i="30"/>
  <c r="K65" i="30"/>
  <c r="K63" i="30"/>
  <c r="K61" i="30"/>
  <c r="K58" i="30"/>
  <c r="K57" i="30"/>
  <c r="K54" i="30"/>
  <c r="K53" i="30"/>
  <c r="K50" i="30"/>
  <c r="K47" i="30"/>
  <c r="K46" i="30"/>
  <c r="K44" i="30"/>
  <c r="K43" i="30"/>
  <c r="K42" i="30"/>
  <c r="K40" i="30"/>
  <c r="K37" i="30"/>
  <c r="K35" i="30"/>
  <c r="K34" i="30"/>
  <c r="K30" i="30"/>
  <c r="K25" i="30"/>
  <c r="K23" i="30"/>
  <c r="K22" i="30"/>
  <c r="K11" i="30"/>
  <c r="K10" i="30"/>
  <c r="K6" i="30"/>
  <c r="AB180" i="2"/>
  <c r="AB178" i="2"/>
  <c r="AB177" i="2"/>
  <c r="AB176" i="2"/>
  <c r="G170" i="31"/>
  <c r="G169" i="31"/>
  <c r="AB172" i="2"/>
  <c r="AB170" i="2"/>
  <c r="AB169" i="2"/>
  <c r="G162" i="31"/>
  <c r="G161" i="31"/>
  <c r="AB164" i="2"/>
  <c r="AB162" i="2"/>
  <c r="G154" i="31"/>
  <c r="G153" i="31"/>
  <c r="AB154" i="2"/>
  <c r="AB153" i="2"/>
  <c r="AB152" i="2"/>
  <c r="G146" i="31"/>
  <c r="AB149" i="2"/>
  <c r="AB148" i="2"/>
  <c r="AB146" i="2"/>
  <c r="AB145" i="2"/>
  <c r="AB144" i="2"/>
  <c r="G138" i="31"/>
  <c r="AB141" i="2"/>
  <c r="AB138" i="2"/>
  <c r="AB137" i="2"/>
  <c r="AB136" i="2"/>
  <c r="AB133" i="2"/>
  <c r="AB130" i="2"/>
  <c r="AB129" i="2"/>
  <c r="AB128" i="2"/>
  <c r="G123" i="31"/>
  <c r="AB125" i="2"/>
  <c r="AB122" i="2"/>
  <c r="AB121" i="2"/>
  <c r="AB120" i="2"/>
  <c r="G115" i="31"/>
  <c r="AB117" i="2"/>
  <c r="AB114" i="2"/>
  <c r="G109" i="31"/>
  <c r="AB112" i="2"/>
  <c r="G107" i="31"/>
  <c r="AB110" i="2"/>
  <c r="AB109" i="2"/>
  <c r="AB106" i="2"/>
  <c r="AB104" i="2"/>
  <c r="G99" i="31"/>
  <c r="AB102" i="2"/>
  <c r="AB101" i="2"/>
  <c r="AB98" i="2"/>
  <c r="G93" i="31"/>
  <c r="AB96" i="2"/>
  <c r="G91" i="31"/>
  <c r="AB94" i="2"/>
  <c r="AB92" i="2"/>
  <c r="G87" i="31"/>
  <c r="AB90" i="2"/>
  <c r="AB88" i="2"/>
  <c r="G83" i="31"/>
  <c r="AB86" i="2"/>
  <c r="AB85" i="2"/>
  <c r="AB84" i="2"/>
  <c r="G79" i="31"/>
  <c r="AB82" i="2"/>
  <c r="AB80" i="2"/>
  <c r="G75" i="31"/>
  <c r="AB78" i="2"/>
  <c r="G71" i="31"/>
  <c r="AB74" i="2"/>
  <c r="G69" i="31"/>
  <c r="AB72" i="2"/>
  <c r="G67" i="31"/>
  <c r="AB70" i="2"/>
  <c r="AB68" i="2"/>
  <c r="G63" i="31"/>
  <c r="AB66" i="2"/>
  <c r="AB64" i="2"/>
  <c r="G59" i="31"/>
  <c r="AB62" i="2"/>
  <c r="G55" i="31"/>
  <c r="AB58" i="2"/>
  <c r="G53" i="31"/>
  <c r="AB56" i="2"/>
  <c r="AB55" i="2"/>
  <c r="G47" i="31"/>
  <c r="AB50" i="2"/>
  <c r="AB48" i="2"/>
  <c r="AB46" i="2"/>
  <c r="G40" i="31"/>
  <c r="AB43" i="2"/>
  <c r="AB42" i="2"/>
  <c r="AB38" i="2"/>
  <c r="G32" i="31"/>
  <c r="AB35" i="2"/>
  <c r="AB34" i="2"/>
  <c r="G26" i="31"/>
  <c r="G24" i="31"/>
  <c r="AB27" i="2"/>
  <c r="AB26" i="2"/>
  <c r="G18" i="31"/>
  <c r="AB20" i="2"/>
  <c r="G15" i="31"/>
  <c r="AB18" i="2"/>
  <c r="AB14" i="2"/>
  <c r="AB11" i="2"/>
  <c r="AB8" i="2"/>
  <c r="G87" i="32" l="1"/>
  <c r="G17" i="32"/>
  <c r="G22" i="32"/>
  <c r="G92" i="32"/>
  <c r="G73" i="32"/>
  <c r="G59" i="32"/>
  <c r="G176" i="32"/>
  <c r="G134" i="32"/>
  <c r="G165" i="32"/>
  <c r="G57" i="32"/>
  <c r="G97" i="32"/>
  <c r="G131" i="32"/>
  <c r="G45" i="32"/>
  <c r="G155" i="32"/>
  <c r="G31" i="32"/>
  <c r="G8" i="32"/>
  <c r="G94" i="32"/>
  <c r="G121" i="32"/>
  <c r="H121" i="32"/>
  <c r="G88" i="32"/>
  <c r="G110" i="32"/>
  <c r="G129" i="32"/>
  <c r="G113" i="32"/>
  <c r="G145" i="32"/>
  <c r="G168" i="32"/>
  <c r="G138" i="32"/>
  <c r="G174" i="32"/>
  <c r="G169" i="32"/>
  <c r="G65" i="32"/>
  <c r="G13" i="32"/>
  <c r="G72" i="32"/>
  <c r="G83" i="32"/>
  <c r="G167" i="32"/>
  <c r="G103" i="32"/>
  <c r="G34" i="32"/>
  <c r="G175" i="32"/>
  <c r="G35" i="32"/>
  <c r="G26" i="32"/>
  <c r="G66" i="32"/>
  <c r="G108" i="32"/>
  <c r="G172" i="32"/>
  <c r="G125" i="32"/>
  <c r="G170" i="32"/>
  <c r="G68" i="32"/>
  <c r="G95" i="32"/>
  <c r="G76" i="32"/>
  <c r="G19" i="32"/>
  <c r="H19" i="32"/>
  <c r="G128" i="32"/>
  <c r="G53" i="32"/>
  <c r="G82" i="32"/>
  <c r="G25" i="32"/>
  <c r="G33" i="32"/>
  <c r="G69" i="32"/>
  <c r="H69" i="32"/>
  <c r="G120" i="32"/>
  <c r="G85" i="32"/>
  <c r="G6" i="32"/>
  <c r="G11" i="32"/>
  <c r="G39" i="32"/>
  <c r="G148" i="32"/>
  <c r="G28" i="32"/>
  <c r="G10" i="32"/>
  <c r="G70" i="32"/>
  <c r="G100" i="32"/>
  <c r="G50" i="32"/>
  <c r="G40" i="32"/>
  <c r="G84" i="32"/>
  <c r="G96" i="32"/>
  <c r="G51" i="32"/>
  <c r="G90" i="32"/>
  <c r="G114" i="32"/>
  <c r="G137" i="32"/>
  <c r="G122" i="32"/>
  <c r="G152" i="32"/>
  <c r="H152" i="32"/>
  <c r="G126" i="32"/>
  <c r="G146" i="32"/>
  <c r="G162" i="32"/>
  <c r="G157" i="32"/>
  <c r="G173" i="32"/>
  <c r="G43" i="32"/>
  <c r="G49" i="32"/>
  <c r="G117" i="32"/>
  <c r="G93" i="32"/>
  <c r="G9" i="32"/>
  <c r="G14" i="32"/>
  <c r="G89" i="32"/>
  <c r="G27" i="32"/>
  <c r="G5" i="32"/>
  <c r="G156" i="32"/>
  <c r="G80" i="32"/>
  <c r="G104" i="32"/>
  <c r="G144" i="32"/>
  <c r="H144" i="32"/>
  <c r="G154" i="32"/>
  <c r="G18" i="32"/>
  <c r="G112" i="32"/>
  <c r="G21" i="32"/>
  <c r="G32" i="32"/>
  <c r="G61" i="32"/>
  <c r="G46" i="32"/>
  <c r="G74" i="32"/>
  <c r="G47" i="32"/>
  <c r="G158" i="32"/>
  <c r="G41" i="32"/>
  <c r="G71" i="32"/>
  <c r="G171" i="32"/>
  <c r="G136" i="32"/>
  <c r="G63" i="32"/>
  <c r="G20" i="32"/>
  <c r="G16" i="32"/>
  <c r="F184" i="32"/>
  <c r="H22" i="32" s="1"/>
  <c r="F183" i="32"/>
  <c r="G54" i="32"/>
  <c r="G15" i="32"/>
  <c r="G78" i="32"/>
  <c r="G106" i="32"/>
  <c r="G58" i="32"/>
  <c r="G42" i="32"/>
  <c r="G86" i="32"/>
  <c r="G102" i="32"/>
  <c r="G55" i="32"/>
  <c r="G98" i="32"/>
  <c r="G149" i="32"/>
  <c r="G160" i="32"/>
  <c r="G124" i="32"/>
  <c r="H124" i="32"/>
  <c r="G153" i="32"/>
  <c r="G130" i="32"/>
  <c r="G150" i="32"/>
  <c r="G166" i="32"/>
  <c r="G161" i="32"/>
  <c r="G177" i="32"/>
  <c r="G38" i="32"/>
  <c r="G44" i="32"/>
  <c r="G52" i="32"/>
  <c r="G143" i="32"/>
  <c r="G56" i="32"/>
  <c r="K9" i="30"/>
  <c r="K19" i="30"/>
  <c r="K77" i="30"/>
  <c r="K100" i="30"/>
  <c r="K110" i="30"/>
  <c r="K164" i="30"/>
  <c r="K177" i="30"/>
  <c r="K20" i="30"/>
  <c r="K32" i="30"/>
  <c r="K48" i="30"/>
  <c r="K64" i="30"/>
  <c r="K81" i="30"/>
  <c r="K101" i="30"/>
  <c r="K111" i="30"/>
  <c r="K125" i="30"/>
  <c r="K165" i="30"/>
  <c r="K33" i="30"/>
  <c r="K49" i="30"/>
  <c r="K66" i="30"/>
  <c r="K112" i="30"/>
  <c r="K140" i="30"/>
  <c r="K153" i="30"/>
  <c r="K18" i="30"/>
  <c r="K12" i="30"/>
  <c r="K67" i="30"/>
  <c r="K91" i="30"/>
  <c r="K113" i="30"/>
  <c r="K141" i="30"/>
  <c r="K15" i="30"/>
  <c r="K24" i="30"/>
  <c r="K51" i="30"/>
  <c r="K69" i="30"/>
  <c r="K92" i="30"/>
  <c r="K105" i="30"/>
  <c r="K142" i="30"/>
  <c r="K157" i="30"/>
  <c r="K5" i="30"/>
  <c r="K16" i="30"/>
  <c r="K26" i="30"/>
  <c r="K36" i="30"/>
  <c r="K55" i="30"/>
  <c r="K71" i="30"/>
  <c r="K95" i="30"/>
  <c r="K106" i="30"/>
  <c r="K115" i="30"/>
  <c r="K134" i="30"/>
  <c r="K143" i="30"/>
  <c r="K159" i="30"/>
  <c r="K172" i="30"/>
  <c r="K7" i="30"/>
  <c r="K17" i="30"/>
  <c r="K27" i="30"/>
  <c r="K41" i="30"/>
  <c r="K56" i="30"/>
  <c r="K73" i="30"/>
  <c r="K96" i="30"/>
  <c r="K107" i="30"/>
  <c r="K116" i="30"/>
  <c r="K145" i="30"/>
  <c r="K161" i="30"/>
  <c r="K175" i="30"/>
  <c r="K171" i="30"/>
  <c r="K162" i="30"/>
  <c r="K144" i="30"/>
  <c r="K88" i="30"/>
  <c r="K75" i="30"/>
  <c r="K62" i="30"/>
  <c r="K59" i="30"/>
  <c r="K174" i="30"/>
  <c r="K166" i="30"/>
  <c r="K170" i="30"/>
  <c r="K39" i="30"/>
  <c r="K158" i="30"/>
  <c r="K151" i="30"/>
  <c r="K149" i="30"/>
  <c r="K128" i="30"/>
  <c r="K124" i="30"/>
  <c r="K122" i="30"/>
  <c r="K108" i="30"/>
  <c r="K89" i="30"/>
  <c r="K86" i="30"/>
  <c r="K83" i="30"/>
  <c r="K79" i="30"/>
  <c r="K78" i="30"/>
  <c r="K70" i="30"/>
  <c r="K150" i="30"/>
  <c r="K147" i="30"/>
  <c r="K132" i="30"/>
  <c r="K104" i="30"/>
  <c r="K97" i="30"/>
  <c r="K84" i="30"/>
  <c r="K76" i="30"/>
  <c r="K21" i="30"/>
  <c r="K14" i="30"/>
  <c r="K52" i="30"/>
  <c r="K45" i="30"/>
  <c r="K38" i="30"/>
  <c r="K31" i="30"/>
  <c r="D186" i="30"/>
  <c r="D188" i="30" s="1"/>
  <c r="K28" i="30"/>
  <c r="K13" i="30"/>
  <c r="G140" i="31"/>
  <c r="G133" i="31"/>
  <c r="AB175" i="2"/>
  <c r="G173" i="31"/>
  <c r="AB174" i="2"/>
  <c r="AB83" i="2"/>
  <c r="G76" i="31"/>
  <c r="G68" i="31"/>
  <c r="G39" i="31"/>
  <c r="G157" i="31"/>
  <c r="G164" i="31"/>
  <c r="AB76" i="2"/>
  <c r="AB124" i="2"/>
  <c r="AB157" i="2"/>
  <c r="AB165" i="2"/>
  <c r="AB173" i="2"/>
  <c r="AB181" i="2"/>
  <c r="G88" i="31"/>
  <c r="G168" i="31"/>
  <c r="AB132" i="2"/>
  <c r="AB159" i="2"/>
  <c r="AB167" i="2"/>
  <c r="AB131" i="2"/>
  <c r="G165" i="31"/>
  <c r="G172" i="31"/>
  <c r="AB91" i="2"/>
  <c r="AB139" i="2"/>
  <c r="AB160" i="2"/>
  <c r="AB168" i="2"/>
  <c r="AB13" i="2"/>
  <c r="AB140" i="2"/>
  <c r="AB161" i="2"/>
  <c r="G84" i="31"/>
  <c r="AB99" i="2"/>
  <c r="AB147" i="2"/>
  <c r="G117" i="31"/>
  <c r="AB44" i="2"/>
  <c r="AB107" i="2"/>
  <c r="AB155" i="2"/>
  <c r="AB163" i="2"/>
  <c r="AB171" i="2"/>
  <c r="AB179" i="2"/>
  <c r="G5" i="31"/>
  <c r="G160" i="31"/>
  <c r="G177" i="31"/>
  <c r="AB75" i="2"/>
  <c r="AB123" i="2"/>
  <c r="AB156" i="2"/>
  <c r="G34" i="31"/>
  <c r="G60" i="31"/>
  <c r="AB12" i="2"/>
  <c r="AB36" i="2"/>
  <c r="G23" i="31"/>
  <c r="AB19" i="2"/>
  <c r="AB51" i="2"/>
  <c r="G10" i="31"/>
  <c r="G31" i="31"/>
  <c r="AB59" i="2"/>
  <c r="G7" i="31"/>
  <c r="G44" i="31"/>
  <c r="AB9" i="2"/>
  <c r="AB67" i="2"/>
  <c r="AB10" i="2"/>
  <c r="AB28" i="2"/>
  <c r="G42" i="31"/>
  <c r="G8" i="31"/>
  <c r="G16" i="31"/>
  <c r="G64" i="31"/>
  <c r="G80" i="31"/>
  <c r="G125" i="31"/>
  <c r="G129" i="31"/>
  <c r="G37" i="31"/>
  <c r="AB52" i="2"/>
  <c r="AB60" i="2"/>
  <c r="AB100" i="2"/>
  <c r="AB108" i="2"/>
  <c r="AB116" i="2"/>
  <c r="AB115" i="2"/>
  <c r="G65" i="31"/>
  <c r="G81" i="31"/>
  <c r="G48" i="31"/>
  <c r="G61" i="31"/>
  <c r="G85" i="31"/>
  <c r="G96" i="31"/>
  <c r="G100" i="31"/>
  <c r="G144" i="31"/>
  <c r="AB21" i="2"/>
  <c r="AB29" i="2"/>
  <c r="AB37" i="2"/>
  <c r="AB45" i="2"/>
  <c r="AB53" i="2"/>
  <c r="AB61" i="2"/>
  <c r="AB69" i="2"/>
  <c r="AB77" i="2"/>
  <c r="AB93" i="2"/>
  <c r="G52" i="31"/>
  <c r="G108" i="31"/>
  <c r="G116" i="31"/>
  <c r="G141" i="31"/>
  <c r="G148" i="31"/>
  <c r="AB22" i="2"/>
  <c r="AB30" i="2"/>
  <c r="AB54" i="2"/>
  <c r="AB118" i="2"/>
  <c r="AB126" i="2"/>
  <c r="AB134" i="2"/>
  <c r="AB142" i="2"/>
  <c r="AB150" i="2"/>
  <c r="G21" i="31"/>
  <c r="G45" i="31"/>
  <c r="G97" i="31"/>
  <c r="G101" i="31"/>
  <c r="G105" i="31"/>
  <c r="G124" i="31"/>
  <c r="G145" i="31"/>
  <c r="AB15" i="2"/>
  <c r="AB23" i="2"/>
  <c r="AB31" i="2"/>
  <c r="AB39" i="2"/>
  <c r="AB47" i="2"/>
  <c r="AB63" i="2"/>
  <c r="AB71" i="2"/>
  <c r="AB79" i="2"/>
  <c r="AB87" i="2"/>
  <c r="AB95" i="2"/>
  <c r="AB103" i="2"/>
  <c r="AB111" i="2"/>
  <c r="AB119" i="2"/>
  <c r="AB127" i="2"/>
  <c r="AB135" i="2"/>
  <c r="AB143" i="2"/>
  <c r="AB151" i="2"/>
  <c r="G29" i="31"/>
  <c r="G132" i="31"/>
  <c r="AB16" i="2"/>
  <c r="AB24" i="2"/>
  <c r="AB32" i="2"/>
  <c r="AB40" i="2"/>
  <c r="G13" i="31"/>
  <c r="G137" i="31"/>
  <c r="G149" i="31"/>
  <c r="AB17" i="2"/>
  <c r="AB25" i="2"/>
  <c r="AB33" i="2"/>
  <c r="AB41" i="2"/>
  <c r="AB49" i="2"/>
  <c r="AB57" i="2"/>
  <c r="AB65" i="2"/>
  <c r="AB73" i="2"/>
  <c r="AB81" i="2"/>
  <c r="AB89" i="2"/>
  <c r="AB97" i="2"/>
  <c r="AB105" i="2"/>
  <c r="AB113" i="2"/>
  <c r="G11" i="31"/>
  <c r="G19" i="31"/>
  <c r="G27" i="31"/>
  <c r="G35" i="31"/>
  <c r="G43" i="31"/>
  <c r="G50" i="31"/>
  <c r="G56" i="31"/>
  <c r="G9" i="31"/>
  <c r="G17" i="31"/>
  <c r="G25" i="31"/>
  <c r="G33" i="31"/>
  <c r="G41" i="31"/>
  <c r="G20" i="31"/>
  <c r="G28" i="31"/>
  <c r="G36" i="31"/>
  <c r="G12" i="31"/>
  <c r="G57" i="31"/>
  <c r="G136" i="31"/>
  <c r="G72" i="31"/>
  <c r="G167" i="31"/>
  <c r="G143" i="31"/>
  <c r="G92" i="31"/>
  <c r="G114" i="31"/>
  <c r="G122" i="31"/>
  <c r="G130" i="31"/>
  <c r="G139" i="31"/>
  <c r="G176" i="31"/>
  <c r="G104" i="31"/>
  <c r="G112" i="31"/>
  <c r="G120" i="31"/>
  <c r="G128" i="31"/>
  <c r="G152" i="31"/>
  <c r="G159" i="31"/>
  <c r="G163" i="31"/>
  <c r="G135" i="31"/>
  <c r="G155" i="31"/>
  <c r="G49" i="31"/>
  <c r="G73" i="31"/>
  <c r="G89" i="31"/>
  <c r="G95" i="31"/>
  <c r="G131" i="31"/>
  <c r="G175" i="31"/>
  <c r="G103" i="31"/>
  <c r="G111" i="31"/>
  <c r="G119" i="31"/>
  <c r="G127" i="31"/>
  <c r="G151" i="31"/>
  <c r="G171" i="31"/>
  <c r="G77" i="31"/>
  <c r="G113" i="31"/>
  <c r="G121" i="31"/>
  <c r="G147" i="31"/>
  <c r="G156" i="31"/>
  <c r="G182" i="28"/>
  <c r="H107" i="28" l="1"/>
  <c r="I107" i="28" s="1"/>
  <c r="H77" i="28"/>
  <c r="I77" i="28" s="1"/>
  <c r="H23" i="28"/>
  <c r="I23" i="28" s="1"/>
  <c r="H49" i="28"/>
  <c r="I49" i="28" s="1"/>
  <c r="H135" i="28"/>
  <c r="I135" i="28" s="1"/>
  <c r="H50" i="28"/>
  <c r="I50" i="28" s="1"/>
  <c r="H161" i="28"/>
  <c r="I161" i="28" s="1"/>
  <c r="H134" i="28"/>
  <c r="I134" i="28" s="1"/>
  <c r="H79" i="28"/>
  <c r="I79" i="28" s="1"/>
  <c r="H105" i="28"/>
  <c r="I105" i="28" s="1"/>
  <c r="H22" i="28"/>
  <c r="I22" i="28" s="1"/>
  <c r="H162" i="28"/>
  <c r="I162" i="28" s="1"/>
  <c r="H51" i="28"/>
  <c r="I51" i="28" s="1"/>
  <c r="H21" i="28"/>
  <c r="I21" i="28" s="1"/>
  <c r="H169" i="28"/>
  <c r="I169" i="28" s="1"/>
  <c r="H141" i="28"/>
  <c r="I141" i="28" s="1"/>
  <c r="H113" i="28"/>
  <c r="I113" i="28" s="1"/>
  <c r="H85" i="28"/>
  <c r="I85" i="28" s="1"/>
  <c r="H57" i="28"/>
  <c r="I57" i="28" s="1"/>
  <c r="H106" i="28"/>
  <c r="I106" i="28" s="1"/>
  <c r="H167" i="28"/>
  <c r="I167" i="28" s="1"/>
  <c r="H139" i="28"/>
  <c r="I139" i="28" s="1"/>
  <c r="H111" i="28"/>
  <c r="I111" i="28" s="1"/>
  <c r="H83" i="28"/>
  <c r="I83" i="28" s="1"/>
  <c r="H163" i="28"/>
  <c r="I163" i="28" s="1"/>
  <c r="J163" i="28" s="1"/>
  <c r="H166" i="28"/>
  <c r="I166" i="28" s="1"/>
  <c r="J166" i="28" s="1"/>
  <c r="H138" i="28"/>
  <c r="I138" i="28" s="1"/>
  <c r="J138" i="28" s="1"/>
  <c r="H110" i="28"/>
  <c r="I110" i="28" s="1"/>
  <c r="J110" i="28" s="1"/>
  <c r="H82" i="28"/>
  <c r="I82" i="28" s="1"/>
  <c r="H54" i="28"/>
  <c r="I54" i="28" s="1"/>
  <c r="H26" i="28"/>
  <c r="I26" i="28" s="1"/>
  <c r="H165" i="28"/>
  <c r="I165" i="28" s="1"/>
  <c r="H137" i="28"/>
  <c r="I137" i="28" s="1"/>
  <c r="H109" i="28"/>
  <c r="I109" i="28" s="1"/>
  <c r="H81" i="28"/>
  <c r="I81" i="28" s="1"/>
  <c r="H53" i="28"/>
  <c r="I53" i="28" s="1"/>
  <c r="H25" i="28"/>
  <c r="I25" i="28" s="1"/>
  <c r="H78" i="28"/>
  <c r="I78" i="28" s="1"/>
  <c r="H101" i="28"/>
  <c r="I101" i="28" s="1"/>
  <c r="H140" i="28"/>
  <c r="I140" i="28" s="1"/>
  <c r="H30" i="28"/>
  <c r="I30" i="28" s="1"/>
  <c r="H94" i="28"/>
  <c r="I94" i="28" s="1"/>
  <c r="H129" i="28"/>
  <c r="I129" i="28" s="1"/>
  <c r="H168" i="28"/>
  <c r="I168" i="28" s="1"/>
  <c r="H58" i="28"/>
  <c r="I58" i="28" s="1"/>
  <c r="H6" i="28"/>
  <c r="I6" i="28" s="1"/>
  <c r="H64" i="28"/>
  <c r="I64" i="28" s="1"/>
  <c r="H122" i="28"/>
  <c r="I122" i="28" s="1"/>
  <c r="J122" i="28" s="1"/>
  <c r="H157" i="28"/>
  <c r="I157" i="28" s="1"/>
  <c r="H86" i="28"/>
  <c r="I86" i="28" s="1"/>
  <c r="H34" i="28"/>
  <c r="I34" i="28" s="1"/>
  <c r="H92" i="28"/>
  <c r="I92" i="28" s="1"/>
  <c r="H150" i="28"/>
  <c r="I150" i="28" s="1"/>
  <c r="J150" i="28" s="1"/>
  <c r="H18" i="28"/>
  <c r="I18" i="28" s="1"/>
  <c r="J18" i="28" s="1"/>
  <c r="H114" i="28"/>
  <c r="I114" i="28" s="1"/>
  <c r="J114" i="28" s="1"/>
  <c r="H4" i="28"/>
  <c r="I4" i="28" s="1"/>
  <c r="I183" i="28" s="1"/>
  <c r="H120" i="28"/>
  <c r="I120" i="28" s="1"/>
  <c r="H56" i="28"/>
  <c r="I56" i="28" s="1"/>
  <c r="H46" i="28"/>
  <c r="I46" i="28" s="1"/>
  <c r="H142" i="28"/>
  <c r="I142" i="28" s="1"/>
  <c r="H32" i="28"/>
  <c r="I32" i="28" s="1"/>
  <c r="H90" i="28"/>
  <c r="I90" i="28" s="1"/>
  <c r="H148" i="28"/>
  <c r="I148" i="28" s="1"/>
  <c r="H13" i="28"/>
  <c r="I13" i="28" s="1"/>
  <c r="H74" i="28"/>
  <c r="I74" i="28" s="1"/>
  <c r="H170" i="28"/>
  <c r="I170" i="28" s="1"/>
  <c r="H60" i="28"/>
  <c r="I60" i="28" s="1"/>
  <c r="H177" i="28"/>
  <c r="I177" i="28" s="1"/>
  <c r="H41" i="28"/>
  <c r="I41" i="28" s="1"/>
  <c r="H17" i="28"/>
  <c r="I17" i="28" s="1"/>
  <c r="H66" i="28"/>
  <c r="I66" i="28" s="1"/>
  <c r="H102" i="28"/>
  <c r="I102" i="28" s="1"/>
  <c r="H88" i="28"/>
  <c r="I88" i="28" s="1"/>
  <c r="H146" i="28"/>
  <c r="I146" i="28" s="1"/>
  <c r="H69" i="28"/>
  <c r="I69" i="28" s="1"/>
  <c r="H130" i="28"/>
  <c r="I130" i="28" s="1"/>
  <c r="H174" i="28"/>
  <c r="I174" i="28" s="1"/>
  <c r="H97" i="28"/>
  <c r="I97" i="28" s="1"/>
  <c r="H158" i="28"/>
  <c r="I158" i="28" s="1"/>
  <c r="H144" i="28"/>
  <c r="I144" i="28" s="1"/>
  <c r="H125" i="28"/>
  <c r="I125" i="28" s="1"/>
  <c r="J125" i="28" s="1"/>
  <c r="H10" i="28"/>
  <c r="I10" i="28" s="1"/>
  <c r="J10" i="28" s="1"/>
  <c r="H19" i="28"/>
  <c r="I19" i="28" s="1"/>
  <c r="J19" i="28" s="1"/>
  <c r="H172" i="28"/>
  <c r="I172" i="28" s="1"/>
  <c r="J172" i="28" s="1"/>
  <c r="H11" i="28"/>
  <c r="I11" i="28" s="1"/>
  <c r="H153" i="28"/>
  <c r="I153" i="28" s="1"/>
  <c r="H47" i="28"/>
  <c r="I47" i="28" s="1"/>
  <c r="H55" i="28"/>
  <c r="I55" i="28" s="1"/>
  <c r="H14" i="28"/>
  <c r="I14" i="28" s="1"/>
  <c r="H103" i="28"/>
  <c r="I103" i="28" s="1"/>
  <c r="H42" i="28"/>
  <c r="I42" i="28" s="1"/>
  <c r="H131" i="28"/>
  <c r="I131" i="28" s="1"/>
  <c r="H9" i="28"/>
  <c r="I9" i="28" s="1"/>
  <c r="H95" i="28"/>
  <c r="I95" i="28" s="1"/>
  <c r="H70" i="28"/>
  <c r="I70" i="28" s="1"/>
  <c r="H159" i="28"/>
  <c r="I159" i="28" s="1"/>
  <c r="H37" i="28"/>
  <c r="I37" i="28" s="1"/>
  <c r="H123" i="28"/>
  <c r="I123" i="28" s="1"/>
  <c r="H98" i="28"/>
  <c r="I98" i="28" s="1"/>
  <c r="H7" i="28"/>
  <c r="I7" i="28" s="1"/>
  <c r="H65" i="28"/>
  <c r="I65" i="28" s="1"/>
  <c r="H151" i="28"/>
  <c r="I151" i="28" s="1"/>
  <c r="H126" i="28"/>
  <c r="I126" i="28" s="1"/>
  <c r="H45" i="28"/>
  <c r="I45" i="28" s="1"/>
  <c r="H20" i="28"/>
  <c r="I20" i="28" s="1"/>
  <c r="H35" i="28"/>
  <c r="I35" i="28" s="1"/>
  <c r="H93" i="28"/>
  <c r="I93" i="28" s="1"/>
  <c r="H154" i="28"/>
  <c r="I154" i="28" s="1"/>
  <c r="H112" i="28"/>
  <c r="I112" i="28" s="1"/>
  <c r="J112" i="28" s="1"/>
  <c r="H76" i="28"/>
  <c r="I76" i="28" s="1"/>
  <c r="J76" i="28" s="1"/>
  <c r="H5" i="28"/>
  <c r="I5" i="28" s="1"/>
  <c r="J5" i="28" s="1"/>
  <c r="H63" i="28"/>
  <c r="I63" i="28" s="1"/>
  <c r="J63" i="28" s="1"/>
  <c r="H121" i="28"/>
  <c r="I121" i="28" s="1"/>
  <c r="H15" i="28"/>
  <c r="I15" i="28" s="1"/>
  <c r="H104" i="28"/>
  <c r="I104" i="28" s="1"/>
  <c r="H33" i="28"/>
  <c r="I33" i="28" s="1"/>
  <c r="H91" i="28"/>
  <c r="I91" i="28" s="1"/>
  <c r="H149" i="28"/>
  <c r="I149" i="28" s="1"/>
  <c r="H43" i="28"/>
  <c r="I43" i="28" s="1"/>
  <c r="H132" i="28"/>
  <c r="I132" i="28" s="1"/>
  <c r="H176" i="28"/>
  <c r="I176" i="28" s="1"/>
  <c r="H61" i="28"/>
  <c r="I61" i="28" s="1"/>
  <c r="H119" i="28"/>
  <c r="I119" i="28" s="1"/>
  <c r="H71" i="28"/>
  <c r="I71" i="28" s="1"/>
  <c r="H38" i="28"/>
  <c r="I38" i="28" s="1"/>
  <c r="H16" i="28"/>
  <c r="I16" i="28" s="1"/>
  <c r="H160" i="28"/>
  <c r="I160" i="28" s="1"/>
  <c r="H31" i="28"/>
  <c r="I31" i="28" s="1"/>
  <c r="H89" i="28"/>
  <c r="I89" i="28" s="1"/>
  <c r="H147" i="28"/>
  <c r="I147" i="28" s="1"/>
  <c r="H44" i="28"/>
  <c r="I44" i="28" s="1"/>
  <c r="H59" i="28"/>
  <c r="I59" i="28" s="1"/>
  <c r="H117" i="28"/>
  <c r="I117" i="28" s="1"/>
  <c r="H175" i="28"/>
  <c r="I175" i="28" s="1"/>
  <c r="J175" i="28" s="1"/>
  <c r="H127" i="28"/>
  <c r="I127" i="28" s="1"/>
  <c r="H40" i="28"/>
  <c r="I40" i="28" s="1"/>
  <c r="H8" i="28"/>
  <c r="I8" i="28" s="1"/>
  <c r="H72" i="28"/>
  <c r="I72" i="28" s="1"/>
  <c r="J72" i="28" s="1"/>
  <c r="H52" i="28"/>
  <c r="I52" i="28" s="1"/>
  <c r="J52" i="28" s="1"/>
  <c r="H87" i="28"/>
  <c r="I87" i="28" s="1"/>
  <c r="J87" i="28" s="1"/>
  <c r="H145" i="28"/>
  <c r="I145" i="28" s="1"/>
  <c r="H155" i="28"/>
  <c r="I155" i="28" s="1"/>
  <c r="H100" i="28"/>
  <c r="I100" i="28" s="1"/>
  <c r="H80" i="28"/>
  <c r="I80" i="28" s="1"/>
  <c r="H115" i="28"/>
  <c r="I115" i="28" s="1"/>
  <c r="H173" i="28"/>
  <c r="I173" i="28" s="1"/>
  <c r="H68" i="28"/>
  <c r="I68" i="28" s="1"/>
  <c r="H128" i="28"/>
  <c r="I128" i="28" s="1"/>
  <c r="H108" i="28"/>
  <c r="I108" i="28" s="1"/>
  <c r="H143" i="28"/>
  <c r="I143" i="28" s="1"/>
  <c r="H96" i="28"/>
  <c r="I96" i="28" s="1"/>
  <c r="H84" i="28"/>
  <c r="I84" i="28" s="1"/>
  <c r="H156" i="28"/>
  <c r="I156" i="28" s="1"/>
  <c r="H136" i="28"/>
  <c r="I136" i="28" s="1"/>
  <c r="H28" i="28"/>
  <c r="I28" i="28" s="1"/>
  <c r="H171" i="28"/>
  <c r="I171" i="28" s="1"/>
  <c r="H124" i="28"/>
  <c r="I124" i="28" s="1"/>
  <c r="H152" i="28"/>
  <c r="I152" i="28" s="1"/>
  <c r="H73" i="28"/>
  <c r="I73" i="28" s="1"/>
  <c r="H87" i="32"/>
  <c r="J173" i="28"/>
  <c r="J157" i="28"/>
  <c r="J152" i="28"/>
  <c r="J164" i="28"/>
  <c r="H17" i="32"/>
  <c r="H72" i="32"/>
  <c r="H89" i="32"/>
  <c r="H95" i="32"/>
  <c r="H113" i="32"/>
  <c r="H21" i="32"/>
  <c r="H117" i="32"/>
  <c r="H148" i="32"/>
  <c r="H53" i="32"/>
  <c r="H167" i="32"/>
  <c r="H65" i="32"/>
  <c r="H57" i="32"/>
  <c r="H143" i="32"/>
  <c r="H44" i="32"/>
  <c r="H177" i="32"/>
  <c r="H166" i="32"/>
  <c r="H130" i="32"/>
  <c r="H149" i="32"/>
  <c r="H55" i="32"/>
  <c r="H86" i="32"/>
  <c r="H58" i="32"/>
  <c r="H78" i="32"/>
  <c r="H54" i="32"/>
  <c r="H157" i="32"/>
  <c r="H155" i="32"/>
  <c r="H59" i="32"/>
  <c r="H38" i="32"/>
  <c r="H15" i="32"/>
  <c r="H171" i="32"/>
  <c r="H41" i="32"/>
  <c r="H27" i="32"/>
  <c r="H14" i="32"/>
  <c r="H93" i="32"/>
  <c r="H49" i="32"/>
  <c r="H128" i="32"/>
  <c r="H26" i="32"/>
  <c r="H175" i="32"/>
  <c r="H103" i="32"/>
  <c r="H83" i="32"/>
  <c r="H13" i="32"/>
  <c r="H31" i="32"/>
  <c r="H45" i="32"/>
  <c r="H97" i="32"/>
  <c r="H73" i="32"/>
  <c r="H140" i="32"/>
  <c r="H48" i="32"/>
  <c r="H24" i="32"/>
  <c r="H12" i="32"/>
  <c r="H105" i="32"/>
  <c r="H116" i="32"/>
  <c r="H142" i="32"/>
  <c r="H164" i="32"/>
  <c r="H62" i="32"/>
  <c r="H36" i="32"/>
  <c r="H99" i="32"/>
  <c r="H7" i="32"/>
  <c r="H75" i="32"/>
  <c r="H133" i="32"/>
  <c r="H141" i="32"/>
  <c r="H29" i="32"/>
  <c r="H67" i="32"/>
  <c r="H118" i="32"/>
  <c r="H123" i="32"/>
  <c r="H119" i="32"/>
  <c r="H77" i="32"/>
  <c r="H132" i="32"/>
  <c r="H30" i="32"/>
  <c r="H37" i="32"/>
  <c r="H147" i="32"/>
  <c r="H135" i="32"/>
  <c r="H151" i="32"/>
  <c r="H60" i="32"/>
  <c r="H107" i="32"/>
  <c r="H136" i="32"/>
  <c r="H61" i="32"/>
  <c r="H11" i="32"/>
  <c r="H85" i="32"/>
  <c r="H131" i="32"/>
  <c r="H127" i="32"/>
  <c r="H111" i="32"/>
  <c r="H64" i="32"/>
  <c r="H91" i="32"/>
  <c r="H23" i="32"/>
  <c r="H115" i="32"/>
  <c r="H101" i="32"/>
  <c r="H163" i="32"/>
  <c r="H79" i="32"/>
  <c r="H109" i="32"/>
  <c r="H159" i="32"/>
  <c r="H139" i="32"/>
  <c r="H81" i="32"/>
  <c r="H20" i="32"/>
  <c r="H71" i="32"/>
  <c r="H158" i="32"/>
  <c r="H74" i="32"/>
  <c r="H18" i="32"/>
  <c r="H80" i="32"/>
  <c r="H5" i="32"/>
  <c r="H9" i="32"/>
  <c r="H43" i="32"/>
  <c r="H146" i="32"/>
  <c r="H137" i="32"/>
  <c r="H90" i="32"/>
  <c r="H96" i="32"/>
  <c r="H40" i="32"/>
  <c r="H100" i="32"/>
  <c r="H10" i="32"/>
  <c r="H25" i="32"/>
  <c r="H170" i="32"/>
  <c r="H172" i="32"/>
  <c r="H66" i="32"/>
  <c r="H35" i="32"/>
  <c r="H34" i="32"/>
  <c r="H174" i="32"/>
  <c r="H168" i="32"/>
  <c r="H110" i="32"/>
  <c r="H8" i="32"/>
  <c r="H134" i="32"/>
  <c r="H92" i="32"/>
  <c r="H56" i="32"/>
  <c r="H52" i="32"/>
  <c r="H161" i="32"/>
  <c r="H150" i="32"/>
  <c r="H153" i="32"/>
  <c r="H160" i="32"/>
  <c r="H98" i="32"/>
  <c r="H102" i="32"/>
  <c r="H42" i="32"/>
  <c r="H106" i="32"/>
  <c r="H4" i="32"/>
  <c r="H16" i="32"/>
  <c r="H63" i="32"/>
  <c r="H47" i="32"/>
  <c r="H46" i="32"/>
  <c r="H32" i="32"/>
  <c r="H112" i="32"/>
  <c r="H154" i="32"/>
  <c r="H104" i="32"/>
  <c r="H156" i="32"/>
  <c r="H173" i="32"/>
  <c r="H162" i="32"/>
  <c r="H126" i="32"/>
  <c r="H122" i="32"/>
  <c r="H114" i="32"/>
  <c r="H51" i="32"/>
  <c r="H84" i="32"/>
  <c r="H50" i="32"/>
  <c r="H70" i="32"/>
  <c r="H28" i="32"/>
  <c r="H39" i="32"/>
  <c r="H6" i="32"/>
  <c r="H120" i="32"/>
  <c r="H33" i="32"/>
  <c r="H82" i="32"/>
  <c r="H76" i="32"/>
  <c r="H68" i="32"/>
  <c r="H125" i="32"/>
  <c r="H108" i="32"/>
  <c r="H169" i="32"/>
  <c r="H138" i="32"/>
  <c r="H145" i="32"/>
  <c r="H129" i="32"/>
  <c r="H88" i="32"/>
  <c r="H94" i="32"/>
  <c r="H165" i="32"/>
  <c r="H176" i="32"/>
  <c r="J61" i="28"/>
  <c r="J170" i="28"/>
  <c r="J162" i="28"/>
  <c r="J154" i="28"/>
  <c r="J146" i="28"/>
  <c r="J169" i="28"/>
  <c r="J161" i="28"/>
  <c r="J153" i="28"/>
  <c r="J176" i="28"/>
  <c r="J168" i="28"/>
  <c r="J160" i="28"/>
  <c r="J156" i="28"/>
  <c r="J167" i="28"/>
  <c r="J159" i="28"/>
  <c r="J151" i="28"/>
  <c r="J165" i="28"/>
  <c r="J148" i="28"/>
  <c r="J174" i="28"/>
  <c r="J158" i="28"/>
  <c r="J149" i="28"/>
  <c r="J171" i="28"/>
  <c r="J155" i="28"/>
  <c r="J147" i="28"/>
  <c r="J38" i="28"/>
  <c r="J124" i="28"/>
  <c r="J30" i="28"/>
  <c r="J117" i="28"/>
  <c r="J15" i="28"/>
  <c r="J22" i="28"/>
  <c r="J102" i="28"/>
  <c r="J79" i="28"/>
  <c r="J82" i="28"/>
  <c r="J41" i="28"/>
  <c r="J91" i="28"/>
  <c r="J51" i="28"/>
  <c r="J140" i="28"/>
  <c r="J137" i="28"/>
  <c r="J100" i="28"/>
  <c r="J94" i="28"/>
  <c r="J119" i="28"/>
  <c r="J12" i="28"/>
  <c r="J104" i="28"/>
  <c r="J99" i="28"/>
  <c r="J131" i="28"/>
  <c r="J108" i="28"/>
  <c r="J59" i="28"/>
  <c r="J111" i="28"/>
  <c r="J96" i="28"/>
  <c r="J107" i="28"/>
  <c r="J103" i="28"/>
  <c r="J55" i="28"/>
  <c r="J16" i="28"/>
  <c r="J64" i="28"/>
  <c r="J6" i="28"/>
  <c r="J106" i="28"/>
  <c r="J58" i="28"/>
  <c r="J50" i="28"/>
  <c r="J32" i="28"/>
  <c r="J46" i="28"/>
  <c r="J35" i="28"/>
  <c r="J95" i="28"/>
  <c r="J81" i="28"/>
  <c r="J29" i="28"/>
  <c r="J74" i="28"/>
  <c r="J34" i="28"/>
  <c r="J136" i="28"/>
  <c r="J31" i="28"/>
  <c r="J127" i="28"/>
  <c r="J78" i="28"/>
  <c r="J14" i="28"/>
  <c r="J98" i="28"/>
  <c r="J129" i="28"/>
  <c r="J126" i="28"/>
  <c r="J66" i="28"/>
  <c r="J145" i="28"/>
  <c r="J44" i="28"/>
  <c r="J48" i="28"/>
  <c r="J68" i="28"/>
  <c r="J109" i="28"/>
  <c r="J21" i="28"/>
  <c r="J75" i="28"/>
  <c r="J89" i="28"/>
  <c r="J134" i="28"/>
  <c r="J24" i="28"/>
  <c r="J33" i="28"/>
  <c r="J120" i="28"/>
  <c r="J85" i="28"/>
  <c r="J47" i="28"/>
  <c r="J90" i="28"/>
  <c r="J56" i="28"/>
  <c r="J115" i="28"/>
  <c r="J37" i="28"/>
  <c r="J101" i="28"/>
  <c r="J40" i="28"/>
  <c r="J25" i="28"/>
  <c r="J62" i="28"/>
  <c r="J97" i="28"/>
  <c r="J133" i="28"/>
  <c r="J141" i="28"/>
  <c r="J8" i="28"/>
  <c r="J83" i="28"/>
  <c r="J118" i="28"/>
  <c r="J13" i="28"/>
  <c r="J43" i="28"/>
  <c r="J9" i="28"/>
  <c r="J128" i="28"/>
  <c r="J23" i="28"/>
  <c r="J42" i="28"/>
  <c r="J26" i="28"/>
  <c r="J113" i="28"/>
  <c r="J77" i="28"/>
  <c r="J7" i="28"/>
  <c r="J105" i="28"/>
  <c r="J93" i="28"/>
  <c r="J53" i="28"/>
  <c r="J39" i="28"/>
  <c r="J144" i="28"/>
  <c r="J80" i="28"/>
  <c r="J69" i="28"/>
  <c r="J92" i="28"/>
  <c r="J73" i="28"/>
  <c r="J142" i="28"/>
  <c r="J36" i="28"/>
  <c r="J84" i="28"/>
  <c r="J135" i="28"/>
  <c r="J71" i="28"/>
  <c r="J28" i="28"/>
  <c r="J70" i="28"/>
  <c r="J132" i="28"/>
  <c r="J27" i="28"/>
  <c r="J121" i="28"/>
  <c r="J88" i="28"/>
  <c r="J45" i="28"/>
  <c r="J86" i="28"/>
  <c r="J143" i="28"/>
  <c r="J67" i="28"/>
  <c r="J130" i="28"/>
  <c r="J20" i="28"/>
  <c r="J60" i="28"/>
  <c r="J123" i="28"/>
  <c r="J65" i="28"/>
  <c r="J139" i="28"/>
  <c r="J54" i="28"/>
  <c r="J116" i="28"/>
  <c r="J11" i="28"/>
  <c r="J49" i="28"/>
  <c r="J57" i="28"/>
  <c r="J17" i="28"/>
  <c r="G54" i="31"/>
  <c r="G66" i="31"/>
  <c r="F182" i="31"/>
  <c r="F181" i="31"/>
  <c r="G4" i="31"/>
  <c r="G90" i="31"/>
  <c r="G6" i="31"/>
  <c r="G86" i="31"/>
  <c r="G102" i="31"/>
  <c r="G38" i="31"/>
  <c r="G142" i="31"/>
  <c r="G126" i="31"/>
  <c r="G82" i="31"/>
  <c r="G106" i="31"/>
  <c r="G62" i="31"/>
  <c r="G58" i="31"/>
  <c r="G30" i="31"/>
  <c r="G166" i="31"/>
  <c r="G158" i="31"/>
  <c r="G150" i="31"/>
  <c r="G118" i="31"/>
  <c r="G134" i="31"/>
  <c r="G78" i="31"/>
  <c r="G22" i="31"/>
  <c r="G98" i="31"/>
  <c r="G46" i="31"/>
  <c r="G74" i="31"/>
  <c r="G51" i="31"/>
  <c r="G70" i="31"/>
  <c r="G110" i="31"/>
  <c r="G174" i="31"/>
  <c r="G94" i="31"/>
  <c r="G14" i="31"/>
  <c r="H7" i="31" l="1"/>
  <c r="H81" i="31"/>
  <c r="H69" i="31"/>
  <c r="H22" i="31"/>
  <c r="H141" i="31"/>
  <c r="H153" i="31"/>
  <c r="H140" i="31"/>
  <c r="H159" i="31"/>
  <c r="H67" i="31"/>
  <c r="H4" i="31"/>
  <c r="H59" i="31"/>
  <c r="H98" i="31"/>
  <c r="H121" i="31"/>
  <c r="H118" i="31"/>
  <c r="H152" i="31"/>
  <c r="H16" i="31"/>
  <c r="H133" i="31"/>
  <c r="H12" i="31"/>
  <c r="H29" i="31"/>
  <c r="H20" i="31"/>
  <c r="H164" i="31"/>
  <c r="H32" i="31"/>
  <c r="H175" i="31"/>
  <c r="H62" i="31"/>
  <c r="H142" i="31"/>
  <c r="H163" i="31"/>
  <c r="H48" i="31"/>
  <c r="H9" i="31"/>
  <c r="H41" i="31"/>
  <c r="H105" i="31"/>
  <c r="H127" i="31"/>
  <c r="H156" i="31"/>
  <c r="H116" i="31"/>
  <c r="H8" i="31"/>
  <c r="H19" i="31"/>
  <c r="H24" i="31"/>
  <c r="H30" i="31"/>
  <c r="H36" i="31"/>
  <c r="H45" i="31"/>
  <c r="H172" i="31"/>
  <c r="H49" i="31"/>
  <c r="H56" i="31"/>
  <c r="H51" i="31"/>
  <c r="H99" i="31"/>
  <c r="H64" i="31"/>
  <c r="H155" i="31"/>
  <c r="H134" i="31"/>
  <c r="H84" i="31"/>
  <c r="H68" i="31"/>
  <c r="H13" i="31"/>
  <c r="H166" i="31"/>
  <c r="H83" i="31"/>
  <c r="H146" i="31"/>
  <c r="H76" i="31"/>
  <c r="H21" i="31"/>
  <c r="H60" i="31"/>
  <c r="H123" i="31"/>
  <c r="H137" i="31"/>
  <c r="H149" i="31"/>
  <c r="H102" i="31"/>
  <c r="H109" i="31"/>
  <c r="H87" i="31"/>
  <c r="H47" i="31"/>
  <c r="H119" i="31"/>
  <c r="H50" i="31"/>
  <c r="H162" i="31"/>
  <c r="H96" i="31"/>
  <c r="H97" i="31"/>
  <c r="H160" i="31"/>
  <c r="H104" i="31"/>
  <c r="H77" i="31"/>
  <c r="H88" i="31"/>
  <c r="H82" i="31"/>
  <c r="H37" i="31"/>
  <c r="H150" i="31"/>
  <c r="H151" i="31"/>
  <c r="H170" i="31"/>
  <c r="H126" i="31"/>
  <c r="H39" i="31"/>
  <c r="H44" i="31"/>
  <c r="H57" i="31"/>
  <c r="H147" i="31"/>
  <c r="H168" i="31"/>
  <c r="H93" i="31"/>
  <c r="H124" i="31"/>
  <c r="H61" i="31"/>
  <c r="H38" i="31"/>
  <c r="H42" i="31"/>
  <c r="H110" i="31"/>
  <c r="H75" i="31"/>
  <c r="H143" i="31"/>
  <c r="H46" i="31"/>
  <c r="H148" i="31"/>
  <c r="H135" i="31"/>
  <c r="H17" i="31"/>
  <c r="H14" i="31"/>
  <c r="H65" i="31"/>
  <c r="H35" i="31"/>
  <c r="H154" i="31"/>
  <c r="H167" i="31"/>
  <c r="H15" i="31"/>
  <c r="H11" i="31"/>
  <c r="H31" i="31"/>
  <c r="H132" i="31"/>
  <c r="H158" i="31"/>
  <c r="H90" i="31"/>
  <c r="H107" i="31"/>
  <c r="H138" i="31"/>
  <c r="H40" i="31"/>
  <c r="H171" i="31"/>
  <c r="H117" i="31"/>
  <c r="H131" i="31"/>
  <c r="H86" i="31"/>
  <c r="H108" i="31"/>
  <c r="H91" i="31"/>
  <c r="H113" i="31"/>
  <c r="H145" i="31"/>
  <c r="H5" i="31"/>
  <c r="H122" i="31"/>
  <c r="H54" i="31"/>
  <c r="H101" i="31"/>
  <c r="H85" i="31"/>
  <c r="H114" i="31"/>
  <c r="H70" i="31"/>
  <c r="H92" i="31"/>
  <c r="H71" i="31"/>
  <c r="H136" i="31"/>
  <c r="H128" i="31"/>
  <c r="H111" i="31"/>
  <c r="H112" i="31"/>
  <c r="H169" i="31"/>
  <c r="H33" i="31"/>
  <c r="H173" i="31"/>
  <c r="H177" i="31"/>
  <c r="H174" i="31"/>
  <c r="H165" i="31"/>
  <c r="H10" i="31"/>
  <c r="H26" i="31"/>
  <c r="H115" i="31"/>
  <c r="H120" i="31"/>
  <c r="H6" i="31"/>
  <c r="H23" i="31"/>
  <c r="H95" i="31"/>
  <c r="H125" i="31"/>
  <c r="H80" i="31"/>
  <c r="H139" i="31"/>
  <c r="H100" i="31"/>
  <c r="H157" i="31"/>
  <c r="H18" i="31"/>
  <c r="H161" i="31"/>
  <c r="H78" i="31"/>
  <c r="H52" i="31"/>
  <c r="H27" i="31"/>
  <c r="H130" i="31"/>
  <c r="H25" i="31"/>
  <c r="H144" i="31"/>
  <c r="H79" i="31"/>
  <c r="H73" i="31"/>
  <c r="H129" i="31"/>
  <c r="H89" i="31"/>
  <c r="H103" i="31"/>
  <c r="H34" i="31"/>
  <c r="H66" i="31"/>
  <c r="H94" i="31"/>
  <c r="H53" i="31"/>
  <c r="H58" i="31"/>
  <c r="H176" i="31"/>
  <c r="H43" i="31"/>
  <c r="H63" i="31"/>
  <c r="H72" i="31"/>
  <c r="H106" i="31"/>
  <c r="H28" i="31"/>
  <c r="H74" i="31"/>
  <c r="H55" i="31"/>
  <c r="J4" i="28"/>
  <c r="J184" i="28" s="1"/>
  <c r="K91" i="28" s="1"/>
  <c r="J177" i="28"/>
  <c r="G182" i="31"/>
  <c r="K138" i="28" l="1"/>
  <c r="K18" i="28"/>
  <c r="K170" i="28"/>
  <c r="K152" i="28"/>
  <c r="K114" i="28"/>
  <c r="K38" i="28"/>
  <c r="K169" i="28"/>
  <c r="K150" i="28"/>
  <c r="K109" i="28"/>
  <c r="K16" i="28"/>
  <c r="K49" i="28"/>
  <c r="K89" i="28"/>
  <c r="K156" i="28"/>
  <c r="K28" i="28"/>
  <c r="K10" i="28"/>
  <c r="K66" i="28"/>
  <c r="K85" i="28"/>
  <c r="K174" i="28"/>
  <c r="K149" i="28"/>
  <c r="K78" i="28"/>
  <c r="K13" i="28"/>
  <c r="K54" i="28"/>
  <c r="K125" i="28"/>
  <c r="K72" i="28"/>
  <c r="K135" i="28"/>
  <c r="K37" i="28"/>
  <c r="K106" i="28"/>
  <c r="K113" i="28"/>
  <c r="K126" i="28"/>
  <c r="K79" i="28"/>
  <c r="K84" i="28"/>
  <c r="K168" i="28"/>
  <c r="K165" i="28"/>
  <c r="K74" i="28"/>
  <c r="K161" i="28"/>
  <c r="K139" i="28"/>
  <c r="K167" i="28"/>
  <c r="K132" i="28"/>
  <c r="K35" i="28"/>
  <c r="K115" i="28"/>
  <c r="K73" i="28"/>
  <c r="K128" i="28"/>
  <c r="K44" i="28"/>
  <c r="K104" i="28"/>
  <c r="K123" i="28"/>
  <c r="K4" i="28"/>
  <c r="K124" i="28"/>
  <c r="K77" i="28"/>
  <c r="K62" i="28"/>
  <c r="K96" i="28"/>
  <c r="K34" i="28"/>
  <c r="K83" i="28"/>
  <c r="K154" i="28"/>
  <c r="K127" i="28"/>
  <c r="K105" i="28"/>
  <c r="K95" i="28"/>
  <c r="K71" i="28"/>
  <c r="K134" i="28"/>
  <c r="K33" i="28"/>
  <c r="K27" i="28"/>
  <c r="K75" i="28"/>
  <c r="K164" i="28"/>
  <c r="K175" i="28"/>
  <c r="K90" i="28"/>
  <c r="K68" i="28"/>
  <c r="K108" i="28"/>
  <c r="K144" i="28"/>
  <c r="K36" i="28"/>
  <c r="K41" i="28"/>
  <c r="K136" i="28"/>
  <c r="K8" i="28"/>
  <c r="K51" i="28"/>
  <c r="K25" i="28"/>
  <c r="K15" i="28"/>
  <c r="K163" i="28"/>
  <c r="K159" i="28"/>
  <c r="K143" i="28"/>
  <c r="K117" i="28"/>
  <c r="K7" i="28"/>
  <c r="K121" i="28"/>
  <c r="K48" i="28"/>
  <c r="K116" i="28"/>
  <c r="K173" i="28"/>
  <c r="K94" i="28"/>
  <c r="K129" i="28"/>
  <c r="K24" i="28"/>
  <c r="K171" i="28"/>
  <c r="K98" i="28"/>
  <c r="K5" i="28"/>
  <c r="K141" i="28"/>
  <c r="K142" i="28"/>
  <c r="K176" i="28"/>
  <c r="K172" i="28"/>
  <c r="K81" i="28"/>
  <c r="K69" i="28"/>
  <c r="K63" i="28"/>
  <c r="K140" i="28"/>
  <c r="K93" i="28"/>
  <c r="K23" i="28"/>
  <c r="K119" i="28"/>
  <c r="K118" i="28"/>
  <c r="K137" i="28"/>
  <c r="K31" i="28"/>
  <c r="K17" i="28"/>
  <c r="K92" i="28"/>
  <c r="K64" i="28"/>
  <c r="K82" i="28"/>
  <c r="K97" i="28"/>
  <c r="K120" i="28"/>
  <c r="K60" i="28"/>
  <c r="K111" i="28"/>
  <c r="K101" i="28"/>
  <c r="K133" i="28"/>
  <c r="K9" i="28"/>
  <c r="K86" i="28"/>
  <c r="K177" i="28"/>
  <c r="K153" i="28"/>
  <c r="K29" i="28"/>
  <c r="K26" i="28"/>
  <c r="K46" i="28"/>
  <c r="K20" i="28"/>
  <c r="K57" i="28"/>
  <c r="K147" i="28"/>
  <c r="K52" i="28"/>
  <c r="K155" i="28"/>
  <c r="K22" i="28"/>
  <c r="K45" i="28"/>
  <c r="K158" i="28"/>
  <c r="K30" i="28"/>
  <c r="K88" i="28"/>
  <c r="K58" i="28"/>
  <c r="K76" i="28"/>
  <c r="K11" i="28"/>
  <c r="K148" i="28"/>
  <c r="K166" i="28"/>
  <c r="K122" i="28"/>
  <c r="K102" i="28"/>
  <c r="K151" i="28"/>
  <c r="K100" i="28"/>
  <c r="K40" i="28"/>
  <c r="K70" i="28"/>
  <c r="K103" i="28"/>
  <c r="K145" i="28"/>
  <c r="K110" i="28"/>
  <c r="K39" i="28"/>
  <c r="K87" i="28"/>
  <c r="K21" i="28"/>
  <c r="K43" i="28"/>
  <c r="K160" i="28"/>
  <c r="K56" i="28"/>
  <c r="K12" i="28"/>
  <c r="K107" i="28"/>
  <c r="K162" i="28"/>
  <c r="K146" i="28"/>
  <c r="K42" i="28"/>
  <c r="K131" i="28"/>
  <c r="K80" i="28"/>
  <c r="K61" i="28"/>
  <c r="K67" i="28"/>
  <c r="K47" i="28"/>
  <c r="K112" i="28"/>
  <c r="K19" i="28"/>
  <c r="K99" i="28"/>
  <c r="K65" i="28"/>
  <c r="K32" i="28"/>
  <c r="K59" i="28"/>
  <c r="K14" i="28"/>
  <c r="K50" i="28"/>
  <c r="K55" i="28"/>
  <c r="K157" i="28"/>
  <c r="K130" i="28"/>
  <c r="K53" i="28"/>
  <c r="K6" i="28"/>
  <c r="P7" i="2"/>
  <c r="AH7" i="2"/>
  <c r="AG7" i="15"/>
  <c r="AD7" i="2"/>
  <c r="X7" i="2"/>
  <c r="T7" i="2"/>
  <c r="L177" i="28" s="1"/>
  <c r="R7" i="2"/>
  <c r="I7" i="2"/>
  <c r="G7" i="2"/>
  <c r="E7" i="2"/>
  <c r="C7" i="2"/>
  <c r="I176" i="32" l="1"/>
  <c r="J176" i="32" s="1"/>
  <c r="S180" i="2" s="1"/>
  <c r="I172" i="32"/>
  <c r="J172" i="32" s="1"/>
  <c r="S176" i="2" s="1"/>
  <c r="I168" i="32"/>
  <c r="J168" i="32" s="1"/>
  <c r="S172" i="2" s="1"/>
  <c r="I164" i="32"/>
  <c r="J164" i="32" s="1"/>
  <c r="S168" i="2" s="1"/>
  <c r="I160" i="32"/>
  <c r="J160" i="32" s="1"/>
  <c r="S164" i="2" s="1"/>
  <c r="I156" i="32"/>
  <c r="J156" i="32" s="1"/>
  <c r="S160" i="2" s="1"/>
  <c r="I152" i="32"/>
  <c r="J152" i="32" s="1"/>
  <c r="S156" i="2" s="1"/>
  <c r="I148" i="32"/>
  <c r="J148" i="32" s="1"/>
  <c r="S152" i="2" s="1"/>
  <c r="I144" i="32"/>
  <c r="J144" i="32" s="1"/>
  <c r="S148" i="2" s="1"/>
  <c r="I140" i="32"/>
  <c r="J140" i="32" s="1"/>
  <c r="S144" i="2" s="1"/>
  <c r="I136" i="32"/>
  <c r="J136" i="32" s="1"/>
  <c r="S140" i="2" s="1"/>
  <c r="I132" i="32"/>
  <c r="J132" i="32" s="1"/>
  <c r="S136" i="2" s="1"/>
  <c r="I128" i="32"/>
  <c r="J128" i="32" s="1"/>
  <c r="S132" i="2" s="1"/>
  <c r="I124" i="32"/>
  <c r="J124" i="32" s="1"/>
  <c r="S128" i="2" s="1"/>
  <c r="I120" i="32"/>
  <c r="J120" i="32" s="1"/>
  <c r="S124" i="2" s="1"/>
  <c r="I116" i="32"/>
  <c r="J116" i="32" s="1"/>
  <c r="S120" i="2" s="1"/>
  <c r="I112" i="32"/>
  <c r="J112" i="32" s="1"/>
  <c r="S116" i="2" s="1"/>
  <c r="I108" i="32"/>
  <c r="J108" i="32" s="1"/>
  <c r="S112" i="2" s="1"/>
  <c r="I104" i="32"/>
  <c r="J104" i="32" s="1"/>
  <c r="S108" i="2" s="1"/>
  <c r="I100" i="32"/>
  <c r="J100" i="32" s="1"/>
  <c r="S104" i="2" s="1"/>
  <c r="I96" i="32"/>
  <c r="J96" i="32" s="1"/>
  <c r="S100" i="2" s="1"/>
  <c r="I92" i="32"/>
  <c r="J92" i="32" s="1"/>
  <c r="S96" i="2" s="1"/>
  <c r="I88" i="32"/>
  <c r="J88" i="32" s="1"/>
  <c r="S92" i="2" s="1"/>
  <c r="I84" i="32"/>
  <c r="J84" i="32" s="1"/>
  <c r="S88" i="2" s="1"/>
  <c r="I80" i="32"/>
  <c r="J80" i="32" s="1"/>
  <c r="S84" i="2" s="1"/>
  <c r="I76" i="32"/>
  <c r="J76" i="32" s="1"/>
  <c r="S80" i="2" s="1"/>
  <c r="I72" i="32"/>
  <c r="J72" i="32" s="1"/>
  <c r="S76" i="2" s="1"/>
  <c r="I68" i="32"/>
  <c r="J68" i="32" s="1"/>
  <c r="S72" i="2" s="1"/>
  <c r="I64" i="32"/>
  <c r="J64" i="32" s="1"/>
  <c r="S68" i="2" s="1"/>
  <c r="I60" i="32"/>
  <c r="J60" i="32" s="1"/>
  <c r="S64" i="2" s="1"/>
  <c r="I56" i="32"/>
  <c r="J56" i="32" s="1"/>
  <c r="S60" i="2" s="1"/>
  <c r="I52" i="32"/>
  <c r="J52" i="32" s="1"/>
  <c r="S56" i="2" s="1"/>
  <c r="I48" i="32"/>
  <c r="J48" i="32" s="1"/>
  <c r="S52" i="2" s="1"/>
  <c r="I44" i="32"/>
  <c r="J44" i="32" s="1"/>
  <c r="S48" i="2" s="1"/>
  <c r="I40" i="32"/>
  <c r="J40" i="32" s="1"/>
  <c r="S44" i="2" s="1"/>
  <c r="I36" i="32"/>
  <c r="J36" i="32" s="1"/>
  <c r="S40" i="2" s="1"/>
  <c r="I32" i="32"/>
  <c r="J32" i="32" s="1"/>
  <c r="S36" i="2" s="1"/>
  <c r="I28" i="32"/>
  <c r="J28" i="32" s="1"/>
  <c r="S32" i="2" s="1"/>
  <c r="I24" i="32"/>
  <c r="J24" i="32" s="1"/>
  <c r="S28" i="2" s="1"/>
  <c r="I20" i="32"/>
  <c r="J20" i="32" s="1"/>
  <c r="S24" i="2" s="1"/>
  <c r="I16" i="32"/>
  <c r="J16" i="32" s="1"/>
  <c r="S20" i="2" s="1"/>
  <c r="I175" i="32"/>
  <c r="J175" i="32" s="1"/>
  <c r="S179" i="2" s="1"/>
  <c r="I171" i="32"/>
  <c r="J171" i="32" s="1"/>
  <c r="S175" i="2" s="1"/>
  <c r="I167" i="32"/>
  <c r="J167" i="32" s="1"/>
  <c r="S171" i="2" s="1"/>
  <c r="I163" i="32"/>
  <c r="J163" i="32" s="1"/>
  <c r="S167" i="2" s="1"/>
  <c r="I159" i="32"/>
  <c r="J159" i="32" s="1"/>
  <c r="S163" i="2" s="1"/>
  <c r="I155" i="32"/>
  <c r="J155" i="32" s="1"/>
  <c r="S159" i="2" s="1"/>
  <c r="I151" i="32"/>
  <c r="J151" i="32" s="1"/>
  <c r="S155" i="2" s="1"/>
  <c r="I147" i="32"/>
  <c r="J147" i="32" s="1"/>
  <c r="S151" i="2" s="1"/>
  <c r="I143" i="32"/>
  <c r="J143" i="32" s="1"/>
  <c r="S147" i="2" s="1"/>
  <c r="I139" i="32"/>
  <c r="J139" i="32" s="1"/>
  <c r="S143" i="2" s="1"/>
  <c r="I135" i="32"/>
  <c r="J135" i="32" s="1"/>
  <c r="S139" i="2" s="1"/>
  <c r="I177" i="32"/>
  <c r="J177" i="32" s="1"/>
  <c r="S181" i="2" s="1"/>
  <c r="I169" i="32"/>
  <c r="J169" i="32" s="1"/>
  <c r="S173" i="2" s="1"/>
  <c r="I161" i="32"/>
  <c r="J161" i="32" s="1"/>
  <c r="S165" i="2" s="1"/>
  <c r="I153" i="32"/>
  <c r="J153" i="32" s="1"/>
  <c r="S157" i="2" s="1"/>
  <c r="I145" i="32"/>
  <c r="J145" i="32" s="1"/>
  <c r="S149" i="2" s="1"/>
  <c r="I137" i="32"/>
  <c r="J137" i="32" s="1"/>
  <c r="S141" i="2" s="1"/>
  <c r="I130" i="32"/>
  <c r="J130" i="32" s="1"/>
  <c r="S134" i="2" s="1"/>
  <c r="I125" i="32"/>
  <c r="J125" i="32" s="1"/>
  <c r="S129" i="2" s="1"/>
  <c r="I119" i="32"/>
  <c r="J119" i="32" s="1"/>
  <c r="S123" i="2" s="1"/>
  <c r="I114" i="32"/>
  <c r="J114" i="32" s="1"/>
  <c r="S118" i="2" s="1"/>
  <c r="I109" i="32"/>
  <c r="J109" i="32" s="1"/>
  <c r="S113" i="2" s="1"/>
  <c r="I103" i="32"/>
  <c r="J103" i="32" s="1"/>
  <c r="S107" i="2" s="1"/>
  <c r="I98" i="32"/>
  <c r="J98" i="32" s="1"/>
  <c r="S102" i="2" s="1"/>
  <c r="I93" i="32"/>
  <c r="J93" i="32" s="1"/>
  <c r="S97" i="2" s="1"/>
  <c r="I87" i="32"/>
  <c r="J87" i="32" s="1"/>
  <c r="S91" i="2" s="1"/>
  <c r="I82" i="32"/>
  <c r="J82" i="32" s="1"/>
  <c r="S86" i="2" s="1"/>
  <c r="I77" i="32"/>
  <c r="J77" i="32" s="1"/>
  <c r="S81" i="2" s="1"/>
  <c r="I71" i="32"/>
  <c r="J71" i="32" s="1"/>
  <c r="S75" i="2" s="1"/>
  <c r="I66" i="32"/>
  <c r="J66" i="32" s="1"/>
  <c r="S70" i="2" s="1"/>
  <c r="I61" i="32"/>
  <c r="J61" i="32" s="1"/>
  <c r="S65" i="2" s="1"/>
  <c r="I55" i="32"/>
  <c r="J55" i="32" s="1"/>
  <c r="S59" i="2" s="1"/>
  <c r="I50" i="32"/>
  <c r="J50" i="32" s="1"/>
  <c r="S54" i="2" s="1"/>
  <c r="I45" i="32"/>
  <c r="J45" i="32" s="1"/>
  <c r="S49" i="2" s="1"/>
  <c r="I39" i="32"/>
  <c r="J39" i="32" s="1"/>
  <c r="S43" i="2" s="1"/>
  <c r="I34" i="32"/>
  <c r="J34" i="32" s="1"/>
  <c r="S38" i="2" s="1"/>
  <c r="I29" i="32"/>
  <c r="J29" i="32" s="1"/>
  <c r="S33" i="2" s="1"/>
  <c r="I23" i="32"/>
  <c r="J23" i="32" s="1"/>
  <c r="S27" i="2" s="1"/>
  <c r="I18" i="32"/>
  <c r="J18" i="32" s="1"/>
  <c r="S22" i="2" s="1"/>
  <c r="I13" i="32"/>
  <c r="J13" i="32" s="1"/>
  <c r="S17" i="2" s="1"/>
  <c r="I9" i="32"/>
  <c r="J9" i="32" s="1"/>
  <c r="S13" i="2" s="1"/>
  <c r="I4" i="32"/>
  <c r="J4" i="32" s="1"/>
  <c r="S8" i="2" s="1"/>
  <c r="I91" i="32"/>
  <c r="J91" i="32" s="1"/>
  <c r="S95" i="2" s="1"/>
  <c r="I86" i="32"/>
  <c r="J86" i="32" s="1"/>
  <c r="S90" i="2" s="1"/>
  <c r="I81" i="32"/>
  <c r="J81" i="32" s="1"/>
  <c r="S85" i="2" s="1"/>
  <c r="I75" i="32"/>
  <c r="J75" i="32" s="1"/>
  <c r="S79" i="2" s="1"/>
  <c r="I70" i="32"/>
  <c r="J70" i="32" s="1"/>
  <c r="S74" i="2" s="1"/>
  <c r="I65" i="32"/>
  <c r="J65" i="32" s="1"/>
  <c r="S69" i="2" s="1"/>
  <c r="I59" i="32"/>
  <c r="J59" i="32" s="1"/>
  <c r="S63" i="2" s="1"/>
  <c r="I54" i="32"/>
  <c r="J54" i="32" s="1"/>
  <c r="S58" i="2" s="1"/>
  <c r="I49" i="32"/>
  <c r="J49" i="32" s="1"/>
  <c r="S53" i="2" s="1"/>
  <c r="I43" i="32"/>
  <c r="J43" i="32" s="1"/>
  <c r="S47" i="2" s="1"/>
  <c r="I38" i="32"/>
  <c r="J38" i="32" s="1"/>
  <c r="S42" i="2" s="1"/>
  <c r="I33" i="32"/>
  <c r="J33" i="32" s="1"/>
  <c r="S37" i="2" s="1"/>
  <c r="I27" i="32"/>
  <c r="J27" i="32" s="1"/>
  <c r="S31" i="2" s="1"/>
  <c r="I22" i="32"/>
  <c r="J22" i="32" s="1"/>
  <c r="S26" i="2" s="1"/>
  <c r="I17" i="32"/>
  <c r="J17" i="32" s="1"/>
  <c r="S21" i="2" s="1"/>
  <c r="I12" i="32"/>
  <c r="J12" i="32" s="1"/>
  <c r="S16" i="2" s="1"/>
  <c r="I8" i="32"/>
  <c r="J8" i="32" s="1"/>
  <c r="S12" i="2" s="1"/>
  <c r="I5" i="32"/>
  <c r="J5" i="32" s="1"/>
  <c r="S9" i="2" s="1"/>
  <c r="I115" i="32"/>
  <c r="J115" i="32" s="1"/>
  <c r="S119" i="2" s="1"/>
  <c r="I174" i="32"/>
  <c r="J174" i="32" s="1"/>
  <c r="S178" i="2" s="1"/>
  <c r="I166" i="32"/>
  <c r="J166" i="32" s="1"/>
  <c r="S170" i="2" s="1"/>
  <c r="I158" i="32"/>
  <c r="J158" i="32" s="1"/>
  <c r="S162" i="2" s="1"/>
  <c r="I150" i="32"/>
  <c r="J150" i="32" s="1"/>
  <c r="S154" i="2" s="1"/>
  <c r="I142" i="32"/>
  <c r="J142" i="32" s="1"/>
  <c r="S146" i="2" s="1"/>
  <c r="I134" i="32"/>
  <c r="J134" i="32" s="1"/>
  <c r="S138" i="2" s="1"/>
  <c r="I129" i="32"/>
  <c r="J129" i="32" s="1"/>
  <c r="S133" i="2" s="1"/>
  <c r="I123" i="32"/>
  <c r="J123" i="32" s="1"/>
  <c r="S127" i="2" s="1"/>
  <c r="I118" i="32"/>
  <c r="J118" i="32" s="1"/>
  <c r="S122" i="2" s="1"/>
  <c r="I113" i="32"/>
  <c r="J113" i="32" s="1"/>
  <c r="S117" i="2" s="1"/>
  <c r="I107" i="32"/>
  <c r="J107" i="32" s="1"/>
  <c r="S111" i="2" s="1"/>
  <c r="I102" i="32"/>
  <c r="J102" i="32" s="1"/>
  <c r="S106" i="2" s="1"/>
  <c r="I97" i="32"/>
  <c r="J97" i="32" s="1"/>
  <c r="S101" i="2" s="1"/>
  <c r="I173" i="32"/>
  <c r="J173" i="32" s="1"/>
  <c r="S177" i="2" s="1"/>
  <c r="I165" i="32"/>
  <c r="J165" i="32" s="1"/>
  <c r="S169" i="2" s="1"/>
  <c r="I157" i="32"/>
  <c r="J157" i="32" s="1"/>
  <c r="S161" i="2" s="1"/>
  <c r="I149" i="32"/>
  <c r="J149" i="32" s="1"/>
  <c r="S153" i="2" s="1"/>
  <c r="I141" i="32"/>
  <c r="J141" i="32" s="1"/>
  <c r="S145" i="2" s="1"/>
  <c r="I133" i="32"/>
  <c r="J133" i="32" s="1"/>
  <c r="S137" i="2" s="1"/>
  <c r="I127" i="32"/>
  <c r="J127" i="32" s="1"/>
  <c r="S131" i="2" s="1"/>
  <c r="I122" i="32"/>
  <c r="J122" i="32" s="1"/>
  <c r="S126" i="2" s="1"/>
  <c r="I117" i="32"/>
  <c r="J117" i="32" s="1"/>
  <c r="S121" i="2" s="1"/>
  <c r="I111" i="32"/>
  <c r="J111" i="32" s="1"/>
  <c r="S115" i="2" s="1"/>
  <c r="I106" i="32"/>
  <c r="J106" i="32" s="1"/>
  <c r="S110" i="2" s="1"/>
  <c r="I101" i="32"/>
  <c r="J101" i="32" s="1"/>
  <c r="S105" i="2" s="1"/>
  <c r="I95" i="32"/>
  <c r="J95" i="32" s="1"/>
  <c r="S99" i="2" s="1"/>
  <c r="I90" i="32"/>
  <c r="J90" i="32" s="1"/>
  <c r="S94" i="2" s="1"/>
  <c r="I85" i="32"/>
  <c r="J85" i="32" s="1"/>
  <c r="S89" i="2" s="1"/>
  <c r="I79" i="32"/>
  <c r="J79" i="32" s="1"/>
  <c r="S83" i="2" s="1"/>
  <c r="I74" i="32"/>
  <c r="J74" i="32" s="1"/>
  <c r="S78" i="2" s="1"/>
  <c r="I69" i="32"/>
  <c r="J69" i="32" s="1"/>
  <c r="S73" i="2" s="1"/>
  <c r="I63" i="32"/>
  <c r="J63" i="32" s="1"/>
  <c r="S67" i="2" s="1"/>
  <c r="I58" i="32"/>
  <c r="J58" i="32" s="1"/>
  <c r="S62" i="2" s="1"/>
  <c r="I53" i="32"/>
  <c r="J53" i="32" s="1"/>
  <c r="S57" i="2" s="1"/>
  <c r="I47" i="32"/>
  <c r="J47" i="32" s="1"/>
  <c r="S51" i="2" s="1"/>
  <c r="I42" i="32"/>
  <c r="J42" i="32" s="1"/>
  <c r="S46" i="2" s="1"/>
  <c r="I37" i="32"/>
  <c r="J37" i="32" s="1"/>
  <c r="S41" i="2" s="1"/>
  <c r="I31" i="32"/>
  <c r="J31" i="32" s="1"/>
  <c r="S35" i="2" s="1"/>
  <c r="I26" i="32"/>
  <c r="J26" i="32" s="1"/>
  <c r="S30" i="2" s="1"/>
  <c r="I21" i="32"/>
  <c r="J21" i="32" s="1"/>
  <c r="S25" i="2" s="1"/>
  <c r="I15" i="32"/>
  <c r="J15" i="32" s="1"/>
  <c r="S19" i="2" s="1"/>
  <c r="I11" i="32"/>
  <c r="J11" i="32" s="1"/>
  <c r="S15" i="2" s="1"/>
  <c r="I7" i="32"/>
  <c r="J7" i="32" s="1"/>
  <c r="S11" i="2" s="1"/>
  <c r="G4" i="32"/>
  <c r="I170" i="32"/>
  <c r="J170" i="32" s="1"/>
  <c r="S174" i="2" s="1"/>
  <c r="I162" i="32"/>
  <c r="J162" i="32" s="1"/>
  <c r="S166" i="2" s="1"/>
  <c r="I154" i="32"/>
  <c r="J154" i="32" s="1"/>
  <c r="S158" i="2" s="1"/>
  <c r="I146" i="32"/>
  <c r="J146" i="32" s="1"/>
  <c r="S150" i="2" s="1"/>
  <c r="I138" i="32"/>
  <c r="J138" i="32" s="1"/>
  <c r="S142" i="2" s="1"/>
  <c r="I131" i="32"/>
  <c r="J131" i="32" s="1"/>
  <c r="S135" i="2" s="1"/>
  <c r="I126" i="32"/>
  <c r="J126" i="32" s="1"/>
  <c r="S130" i="2" s="1"/>
  <c r="I121" i="32"/>
  <c r="J121" i="32" s="1"/>
  <c r="S125" i="2" s="1"/>
  <c r="I110" i="32"/>
  <c r="J110" i="32" s="1"/>
  <c r="S114" i="2" s="1"/>
  <c r="I105" i="32"/>
  <c r="J105" i="32" s="1"/>
  <c r="S109" i="2" s="1"/>
  <c r="I99" i="32"/>
  <c r="J99" i="32" s="1"/>
  <c r="S103" i="2" s="1"/>
  <c r="I94" i="32"/>
  <c r="J94" i="32" s="1"/>
  <c r="S98" i="2" s="1"/>
  <c r="I89" i="32"/>
  <c r="J89" i="32" s="1"/>
  <c r="S93" i="2" s="1"/>
  <c r="I67" i="32"/>
  <c r="J67" i="32" s="1"/>
  <c r="S71" i="2" s="1"/>
  <c r="I46" i="32"/>
  <c r="J46" i="32" s="1"/>
  <c r="S50" i="2" s="1"/>
  <c r="I25" i="32"/>
  <c r="J25" i="32" s="1"/>
  <c r="S29" i="2" s="1"/>
  <c r="I6" i="32"/>
  <c r="J6" i="32" s="1"/>
  <c r="S10" i="2" s="1"/>
  <c r="I57" i="32"/>
  <c r="J57" i="32" s="1"/>
  <c r="S61" i="2" s="1"/>
  <c r="I14" i="32"/>
  <c r="J14" i="32" s="1"/>
  <c r="S18" i="2" s="1"/>
  <c r="I51" i="32"/>
  <c r="J51" i="32" s="1"/>
  <c r="S55" i="2" s="1"/>
  <c r="I83" i="32"/>
  <c r="J83" i="32" s="1"/>
  <c r="S87" i="2" s="1"/>
  <c r="I62" i="32"/>
  <c r="J62" i="32" s="1"/>
  <c r="S66" i="2" s="1"/>
  <c r="I41" i="32"/>
  <c r="J41" i="32" s="1"/>
  <c r="S45" i="2" s="1"/>
  <c r="I19" i="32"/>
  <c r="J19" i="32" s="1"/>
  <c r="S23" i="2" s="1"/>
  <c r="I78" i="32"/>
  <c r="J78" i="32" s="1"/>
  <c r="S82" i="2" s="1"/>
  <c r="I35" i="32"/>
  <c r="J35" i="32" s="1"/>
  <c r="S39" i="2" s="1"/>
  <c r="I73" i="32"/>
  <c r="J73" i="32" s="1"/>
  <c r="S77" i="2" s="1"/>
  <c r="I30" i="32"/>
  <c r="J30" i="32" s="1"/>
  <c r="S34" i="2" s="1"/>
  <c r="I10" i="32"/>
  <c r="J10" i="32" s="1"/>
  <c r="S14" i="2" s="1"/>
  <c r="H172" i="30"/>
  <c r="H164" i="30"/>
  <c r="H156" i="30"/>
  <c r="H148" i="30"/>
  <c r="H140" i="30"/>
  <c r="H132" i="30"/>
  <c r="H124" i="30"/>
  <c r="H116" i="30"/>
  <c r="H108" i="30"/>
  <c r="H100" i="30"/>
  <c r="H92" i="30"/>
  <c r="H84" i="30"/>
  <c r="H76" i="30"/>
  <c r="H68" i="30"/>
  <c r="H60" i="30"/>
  <c r="H52" i="30"/>
  <c r="H44" i="30"/>
  <c r="H36" i="30"/>
  <c r="H28" i="30"/>
  <c r="H20" i="30"/>
  <c r="H12" i="30"/>
  <c r="H4" i="30"/>
  <c r="H160" i="30"/>
  <c r="H136" i="30"/>
  <c r="H112" i="30"/>
  <c r="H72" i="30"/>
  <c r="H48" i="30"/>
  <c r="H16" i="30"/>
  <c r="H171" i="30"/>
  <c r="H163" i="30"/>
  <c r="H155" i="30"/>
  <c r="H147" i="30"/>
  <c r="H139" i="30"/>
  <c r="H131" i="30"/>
  <c r="H123" i="30"/>
  <c r="H115" i="30"/>
  <c r="H107" i="30"/>
  <c r="H99" i="30"/>
  <c r="H91" i="30"/>
  <c r="H83" i="30"/>
  <c r="H75" i="30"/>
  <c r="H67" i="30"/>
  <c r="H59" i="30"/>
  <c r="H51" i="30"/>
  <c r="H43" i="30"/>
  <c r="H35" i="30"/>
  <c r="H27" i="30"/>
  <c r="H19" i="30"/>
  <c r="H11" i="30"/>
  <c r="H168" i="30"/>
  <c r="H144" i="30"/>
  <c r="H120" i="30"/>
  <c r="H96" i="30"/>
  <c r="H64" i="30"/>
  <c r="H32" i="30"/>
  <c r="H170" i="30"/>
  <c r="H162" i="30"/>
  <c r="H154" i="30"/>
  <c r="H146" i="30"/>
  <c r="H138" i="30"/>
  <c r="H130" i="30"/>
  <c r="H122" i="30"/>
  <c r="H114" i="30"/>
  <c r="H106" i="30"/>
  <c r="H98" i="30"/>
  <c r="H90" i="30"/>
  <c r="H82" i="30"/>
  <c r="H74" i="30"/>
  <c r="H66" i="30"/>
  <c r="H58" i="30"/>
  <c r="H50" i="30"/>
  <c r="H42" i="30"/>
  <c r="H34" i="30"/>
  <c r="H26" i="30"/>
  <c r="H18" i="30"/>
  <c r="H10" i="30"/>
  <c r="H152" i="30"/>
  <c r="H80" i="30"/>
  <c r="H40" i="30"/>
  <c r="H8" i="30"/>
  <c r="H177" i="30"/>
  <c r="H169" i="30"/>
  <c r="H161" i="30"/>
  <c r="H153" i="30"/>
  <c r="H145" i="30"/>
  <c r="H137" i="30"/>
  <c r="H129" i="30"/>
  <c r="H121" i="30"/>
  <c r="H113" i="30"/>
  <c r="H105" i="30"/>
  <c r="H97" i="30"/>
  <c r="H89" i="30"/>
  <c r="H81" i="30"/>
  <c r="H73" i="30"/>
  <c r="H65" i="30"/>
  <c r="H57" i="30"/>
  <c r="H49" i="30"/>
  <c r="H41" i="30"/>
  <c r="H33" i="30"/>
  <c r="H25" i="30"/>
  <c r="H17" i="30"/>
  <c r="H9" i="30"/>
  <c r="H176" i="30"/>
  <c r="H128" i="30"/>
  <c r="H104" i="30"/>
  <c r="H88" i="30"/>
  <c r="H56" i="30"/>
  <c r="H24" i="30"/>
  <c r="H175" i="30"/>
  <c r="H167" i="30"/>
  <c r="H159" i="30"/>
  <c r="H151" i="30"/>
  <c r="H143" i="30"/>
  <c r="H135" i="30"/>
  <c r="H127" i="30"/>
  <c r="H119" i="30"/>
  <c r="H111" i="30"/>
  <c r="H103" i="30"/>
  <c r="H95" i="30"/>
  <c r="H87" i="30"/>
  <c r="H79" i="30"/>
  <c r="H71" i="30"/>
  <c r="H63" i="30"/>
  <c r="H55" i="30"/>
  <c r="H47" i="30"/>
  <c r="H39" i="30"/>
  <c r="H31" i="30"/>
  <c r="H23" i="30"/>
  <c r="H15" i="30"/>
  <c r="H7" i="30"/>
  <c r="H173" i="30"/>
  <c r="H157" i="30"/>
  <c r="H149" i="30"/>
  <c r="H141" i="30"/>
  <c r="H133" i="30"/>
  <c r="H117" i="30"/>
  <c r="H101" i="30"/>
  <c r="H77" i="30"/>
  <c r="H61" i="30"/>
  <c r="H45" i="30"/>
  <c r="H29" i="30"/>
  <c r="H13" i="30"/>
  <c r="H174" i="30"/>
  <c r="H166" i="30"/>
  <c r="H158" i="30"/>
  <c r="H150" i="30"/>
  <c r="H142" i="30"/>
  <c r="H134" i="30"/>
  <c r="H126" i="30"/>
  <c r="H118" i="30"/>
  <c r="H110" i="30"/>
  <c r="H102" i="30"/>
  <c r="H94" i="30"/>
  <c r="H86" i="30"/>
  <c r="H78" i="30"/>
  <c r="H70" i="30"/>
  <c r="H62" i="30"/>
  <c r="H54" i="30"/>
  <c r="H46" i="30"/>
  <c r="H38" i="30"/>
  <c r="H30" i="30"/>
  <c r="H22" i="30"/>
  <c r="H14" i="30"/>
  <c r="H6" i="30"/>
  <c r="H165" i="30"/>
  <c r="H125" i="30"/>
  <c r="H109" i="30"/>
  <c r="H93" i="30"/>
  <c r="H85" i="30"/>
  <c r="H69" i="30"/>
  <c r="H53" i="30"/>
  <c r="H37" i="30"/>
  <c r="H21" i="30"/>
  <c r="H5" i="30"/>
  <c r="M7" i="2"/>
  <c r="W7" i="15" s="1"/>
  <c r="L172" i="28"/>
  <c r="M172" i="28" s="1"/>
  <c r="U176" i="2" s="1"/>
  <c r="L164" i="28"/>
  <c r="M164" i="28" s="1"/>
  <c r="U168" i="2" s="1"/>
  <c r="L156" i="28"/>
  <c r="M156" i="28" s="1"/>
  <c r="U160" i="2" s="1"/>
  <c r="L148" i="28"/>
  <c r="M148" i="28" s="1"/>
  <c r="U152" i="2" s="1"/>
  <c r="L140" i="28"/>
  <c r="M140" i="28" s="1"/>
  <c r="U144" i="2" s="1"/>
  <c r="L132" i="28"/>
  <c r="M132" i="28" s="1"/>
  <c r="U136" i="2" s="1"/>
  <c r="L124" i="28"/>
  <c r="M124" i="28" s="1"/>
  <c r="U128" i="2" s="1"/>
  <c r="L116" i="28"/>
  <c r="M116" i="28" s="1"/>
  <c r="U120" i="2" s="1"/>
  <c r="L108" i="28"/>
  <c r="M108" i="28" s="1"/>
  <c r="U112" i="2" s="1"/>
  <c r="L100" i="28"/>
  <c r="M100" i="28" s="1"/>
  <c r="U104" i="2" s="1"/>
  <c r="L92" i="28"/>
  <c r="M92" i="28" s="1"/>
  <c r="U96" i="2" s="1"/>
  <c r="L84" i="28"/>
  <c r="M84" i="28" s="1"/>
  <c r="U88" i="2" s="1"/>
  <c r="L76" i="28"/>
  <c r="M76" i="28" s="1"/>
  <c r="U80" i="2" s="1"/>
  <c r="L68" i="28"/>
  <c r="M68" i="28" s="1"/>
  <c r="U72" i="2" s="1"/>
  <c r="L60" i="28"/>
  <c r="M60" i="28" s="1"/>
  <c r="U64" i="2" s="1"/>
  <c r="L52" i="28"/>
  <c r="M52" i="28" s="1"/>
  <c r="U56" i="2" s="1"/>
  <c r="L44" i="28"/>
  <c r="M44" i="28" s="1"/>
  <c r="U48" i="2" s="1"/>
  <c r="L36" i="28"/>
  <c r="M36" i="28" s="1"/>
  <c r="U40" i="2" s="1"/>
  <c r="L28" i="28"/>
  <c r="M28" i="28" s="1"/>
  <c r="U32" i="2" s="1"/>
  <c r="L20" i="28"/>
  <c r="M20" i="28" s="1"/>
  <c r="U24" i="2" s="1"/>
  <c r="L12" i="28"/>
  <c r="M12" i="28" s="1"/>
  <c r="U16" i="2" s="1"/>
  <c r="L4" i="28"/>
  <c r="M4" i="28" s="1"/>
  <c r="U8" i="2" s="1"/>
  <c r="L33" i="28"/>
  <c r="M33" i="28" s="1"/>
  <c r="U37" i="2" s="1"/>
  <c r="L25" i="28"/>
  <c r="M25" i="28" s="1"/>
  <c r="U29" i="2" s="1"/>
  <c r="L9" i="28"/>
  <c r="M9" i="28" s="1"/>
  <c r="U13" i="2" s="1"/>
  <c r="L168" i="28"/>
  <c r="M168" i="28" s="1"/>
  <c r="U172" i="2" s="1"/>
  <c r="L128" i="28"/>
  <c r="M128" i="28" s="1"/>
  <c r="U132" i="2" s="1"/>
  <c r="L104" i="28"/>
  <c r="M104" i="28" s="1"/>
  <c r="U108" i="2" s="1"/>
  <c r="L72" i="28"/>
  <c r="M72" i="28" s="1"/>
  <c r="U76" i="2" s="1"/>
  <c r="L48" i="28"/>
  <c r="M48" i="28" s="1"/>
  <c r="U52" i="2" s="1"/>
  <c r="L16" i="28"/>
  <c r="M16" i="28" s="1"/>
  <c r="U20" i="2" s="1"/>
  <c r="L171" i="28"/>
  <c r="M171" i="28" s="1"/>
  <c r="U175" i="2" s="1"/>
  <c r="L163" i="28"/>
  <c r="M163" i="28" s="1"/>
  <c r="U167" i="2" s="1"/>
  <c r="L155" i="28"/>
  <c r="M155" i="28" s="1"/>
  <c r="U159" i="2" s="1"/>
  <c r="L147" i="28"/>
  <c r="L139" i="28"/>
  <c r="M139" i="28" s="1"/>
  <c r="U143" i="2" s="1"/>
  <c r="L131" i="28"/>
  <c r="M131" i="28" s="1"/>
  <c r="U135" i="2" s="1"/>
  <c r="L123" i="28"/>
  <c r="M123" i="28" s="1"/>
  <c r="U127" i="2" s="1"/>
  <c r="L115" i="28"/>
  <c r="M115" i="28" s="1"/>
  <c r="U119" i="2" s="1"/>
  <c r="L107" i="28"/>
  <c r="M107" i="28" s="1"/>
  <c r="U111" i="2" s="1"/>
  <c r="L99" i="28"/>
  <c r="M99" i="28" s="1"/>
  <c r="U103" i="2" s="1"/>
  <c r="L91" i="28"/>
  <c r="M91" i="28" s="1"/>
  <c r="U95" i="2" s="1"/>
  <c r="L83" i="28"/>
  <c r="M83" i="28" s="1"/>
  <c r="U87" i="2" s="1"/>
  <c r="L75" i="28"/>
  <c r="M75" i="28" s="1"/>
  <c r="U79" i="2" s="1"/>
  <c r="L67" i="28"/>
  <c r="M67" i="28" s="1"/>
  <c r="U71" i="2" s="1"/>
  <c r="L59" i="28"/>
  <c r="M59" i="28" s="1"/>
  <c r="U63" i="2" s="1"/>
  <c r="L51" i="28"/>
  <c r="M51" i="28" s="1"/>
  <c r="U55" i="2" s="1"/>
  <c r="L43" i="28"/>
  <c r="M43" i="28" s="1"/>
  <c r="U47" i="2" s="1"/>
  <c r="L35" i="28"/>
  <c r="M35" i="28" s="1"/>
  <c r="U39" i="2" s="1"/>
  <c r="L27" i="28"/>
  <c r="M27" i="28" s="1"/>
  <c r="U31" i="2" s="1"/>
  <c r="L19" i="28"/>
  <c r="L11" i="28"/>
  <c r="L41" i="28"/>
  <c r="M41" i="28" s="1"/>
  <c r="U45" i="2" s="1"/>
  <c r="L17" i="28"/>
  <c r="M17" i="28" s="1"/>
  <c r="U21" i="2" s="1"/>
  <c r="L176" i="28"/>
  <c r="M176" i="28" s="1"/>
  <c r="U180" i="2" s="1"/>
  <c r="L152" i="28"/>
  <c r="M152" i="28" s="1"/>
  <c r="U156" i="2" s="1"/>
  <c r="L144" i="28"/>
  <c r="M144" i="28" s="1"/>
  <c r="U148" i="2" s="1"/>
  <c r="L120" i="28"/>
  <c r="M120" i="28" s="1"/>
  <c r="U124" i="2" s="1"/>
  <c r="L88" i="28"/>
  <c r="L64" i="28"/>
  <c r="M64" i="28" s="1"/>
  <c r="U68" i="2" s="1"/>
  <c r="L40" i="28"/>
  <c r="M40" i="28" s="1"/>
  <c r="U44" i="2" s="1"/>
  <c r="L8" i="28"/>
  <c r="M8" i="28" s="1"/>
  <c r="U12" i="2" s="1"/>
  <c r="L170" i="28"/>
  <c r="M170" i="28" s="1"/>
  <c r="U174" i="2" s="1"/>
  <c r="L162" i="28"/>
  <c r="M162" i="28" s="1"/>
  <c r="U166" i="2" s="1"/>
  <c r="L154" i="28"/>
  <c r="M154" i="28" s="1"/>
  <c r="U158" i="2" s="1"/>
  <c r="L146" i="28"/>
  <c r="M146" i="28" s="1"/>
  <c r="U150" i="2" s="1"/>
  <c r="L138" i="28"/>
  <c r="M138" i="28" s="1"/>
  <c r="U142" i="2" s="1"/>
  <c r="L130" i="28"/>
  <c r="M130" i="28" s="1"/>
  <c r="U134" i="2" s="1"/>
  <c r="L122" i="28"/>
  <c r="M122" i="28" s="1"/>
  <c r="U126" i="2" s="1"/>
  <c r="L114" i="28"/>
  <c r="M114" i="28" s="1"/>
  <c r="U118" i="2" s="1"/>
  <c r="L106" i="28"/>
  <c r="M106" i="28" s="1"/>
  <c r="U110" i="2" s="1"/>
  <c r="L98" i="28"/>
  <c r="M98" i="28" s="1"/>
  <c r="U102" i="2" s="1"/>
  <c r="L90" i="28"/>
  <c r="M90" i="28" s="1"/>
  <c r="U94" i="2" s="1"/>
  <c r="L82" i="28"/>
  <c r="M82" i="28" s="1"/>
  <c r="U86" i="2" s="1"/>
  <c r="L74" i="28"/>
  <c r="M74" i="28" s="1"/>
  <c r="U78" i="2" s="1"/>
  <c r="L66" i="28"/>
  <c r="M66" i="28" s="1"/>
  <c r="U70" i="2" s="1"/>
  <c r="L58" i="28"/>
  <c r="M58" i="28" s="1"/>
  <c r="U62" i="2" s="1"/>
  <c r="L50" i="28"/>
  <c r="M50" i="28" s="1"/>
  <c r="U54" i="2" s="1"/>
  <c r="L42" i="28"/>
  <c r="L34" i="28"/>
  <c r="M34" i="28" s="1"/>
  <c r="U38" i="2" s="1"/>
  <c r="L26" i="28"/>
  <c r="M26" i="28" s="1"/>
  <c r="U30" i="2" s="1"/>
  <c r="L18" i="28"/>
  <c r="M18" i="28" s="1"/>
  <c r="U22" i="2" s="1"/>
  <c r="L10" i="28"/>
  <c r="M10" i="28" s="1"/>
  <c r="U14" i="2" s="1"/>
  <c r="L49" i="28"/>
  <c r="M49" i="28" s="1"/>
  <c r="U53" i="2" s="1"/>
  <c r="L160" i="28"/>
  <c r="M160" i="28" s="1"/>
  <c r="U164" i="2" s="1"/>
  <c r="L136" i="28"/>
  <c r="M136" i="28" s="1"/>
  <c r="U140" i="2" s="1"/>
  <c r="L112" i="28"/>
  <c r="M112" i="28" s="1"/>
  <c r="U116" i="2" s="1"/>
  <c r="L96" i="28"/>
  <c r="M96" i="28" s="1"/>
  <c r="U100" i="2" s="1"/>
  <c r="L80" i="28"/>
  <c r="M80" i="28" s="1"/>
  <c r="U84" i="2" s="1"/>
  <c r="L56" i="28"/>
  <c r="M56" i="28" s="1"/>
  <c r="U60" i="2" s="1"/>
  <c r="L32" i="28"/>
  <c r="L24" i="28"/>
  <c r="M24" i="28" s="1"/>
  <c r="U28" i="2" s="1"/>
  <c r="M177" i="28"/>
  <c r="U181" i="2" s="1"/>
  <c r="L169" i="28"/>
  <c r="M169" i="28" s="1"/>
  <c r="U173" i="2" s="1"/>
  <c r="L161" i="28"/>
  <c r="M161" i="28" s="1"/>
  <c r="U165" i="2" s="1"/>
  <c r="L153" i="28"/>
  <c r="M153" i="28" s="1"/>
  <c r="U157" i="2" s="1"/>
  <c r="L145" i="28"/>
  <c r="M145" i="28" s="1"/>
  <c r="U149" i="2" s="1"/>
  <c r="L137" i="28"/>
  <c r="M137" i="28" s="1"/>
  <c r="U141" i="2" s="1"/>
  <c r="L129" i="28"/>
  <c r="M129" i="28" s="1"/>
  <c r="U133" i="2" s="1"/>
  <c r="L121" i="28"/>
  <c r="M121" i="28" s="1"/>
  <c r="U125" i="2" s="1"/>
  <c r="L113" i="28"/>
  <c r="M113" i="28" s="1"/>
  <c r="U117" i="2" s="1"/>
  <c r="L105" i="28"/>
  <c r="M105" i="28" s="1"/>
  <c r="U109" i="2" s="1"/>
  <c r="L97" i="28"/>
  <c r="M97" i="28" s="1"/>
  <c r="U101" i="2" s="1"/>
  <c r="L89" i="28"/>
  <c r="M89" i="28" s="1"/>
  <c r="U93" i="2" s="1"/>
  <c r="L81" i="28"/>
  <c r="M81" i="28" s="1"/>
  <c r="U85" i="2" s="1"/>
  <c r="L73" i="28"/>
  <c r="M73" i="28" s="1"/>
  <c r="U77" i="2" s="1"/>
  <c r="L65" i="28"/>
  <c r="L57" i="28"/>
  <c r="M57" i="28" s="1"/>
  <c r="U61" i="2" s="1"/>
  <c r="L175" i="28"/>
  <c r="M175" i="28" s="1"/>
  <c r="U179" i="2" s="1"/>
  <c r="L167" i="28"/>
  <c r="M167" i="28" s="1"/>
  <c r="U171" i="2" s="1"/>
  <c r="L159" i="28"/>
  <c r="M159" i="28" s="1"/>
  <c r="U163" i="2" s="1"/>
  <c r="L151" i="28"/>
  <c r="M151" i="28" s="1"/>
  <c r="U155" i="2" s="1"/>
  <c r="L143" i="28"/>
  <c r="M143" i="28" s="1"/>
  <c r="U147" i="2" s="1"/>
  <c r="L135" i="28"/>
  <c r="M135" i="28" s="1"/>
  <c r="U139" i="2" s="1"/>
  <c r="L127" i="28"/>
  <c r="M127" i="28" s="1"/>
  <c r="U131" i="2" s="1"/>
  <c r="L119" i="28"/>
  <c r="M119" i="28" s="1"/>
  <c r="U123" i="2" s="1"/>
  <c r="L111" i="28"/>
  <c r="M111" i="28" s="1"/>
  <c r="U115" i="2" s="1"/>
  <c r="L103" i="28"/>
  <c r="M103" i="28" s="1"/>
  <c r="U107" i="2" s="1"/>
  <c r="L95" i="28"/>
  <c r="M95" i="28" s="1"/>
  <c r="U99" i="2" s="1"/>
  <c r="L87" i="28"/>
  <c r="M87" i="28" s="1"/>
  <c r="U91" i="2" s="1"/>
  <c r="L79" i="28"/>
  <c r="M79" i="28" s="1"/>
  <c r="U83" i="2" s="1"/>
  <c r="L71" i="28"/>
  <c r="M71" i="28" s="1"/>
  <c r="U75" i="2" s="1"/>
  <c r="L63" i="28"/>
  <c r="M63" i="28" s="1"/>
  <c r="U67" i="2" s="1"/>
  <c r="L55" i="28"/>
  <c r="M55" i="28" s="1"/>
  <c r="U59" i="2" s="1"/>
  <c r="L47" i="28"/>
  <c r="M47" i="28" s="1"/>
  <c r="U51" i="2" s="1"/>
  <c r="L39" i="28"/>
  <c r="M39" i="28" s="1"/>
  <c r="U43" i="2" s="1"/>
  <c r="L31" i="28"/>
  <c r="M31" i="28" s="1"/>
  <c r="U35" i="2" s="1"/>
  <c r="L23" i="28"/>
  <c r="M23" i="28" s="1"/>
  <c r="U27" i="2" s="1"/>
  <c r="L15" i="28"/>
  <c r="M15" i="28" s="1"/>
  <c r="U19" i="2" s="1"/>
  <c r="L7" i="28"/>
  <c r="M7" i="28" s="1"/>
  <c r="U11" i="2" s="1"/>
  <c r="L173" i="28"/>
  <c r="M173" i="28" s="1"/>
  <c r="U177" i="2" s="1"/>
  <c r="L157" i="28"/>
  <c r="M157" i="28" s="1"/>
  <c r="U161" i="2" s="1"/>
  <c r="L149" i="28"/>
  <c r="M149" i="28" s="1"/>
  <c r="U153" i="2" s="1"/>
  <c r="L141" i="28"/>
  <c r="M141" i="28" s="1"/>
  <c r="U145" i="2" s="1"/>
  <c r="L133" i="28"/>
  <c r="M133" i="28" s="1"/>
  <c r="U137" i="2" s="1"/>
  <c r="L125" i="28"/>
  <c r="M125" i="28" s="1"/>
  <c r="U129" i="2" s="1"/>
  <c r="L117" i="28"/>
  <c r="M117" i="28" s="1"/>
  <c r="U121" i="2" s="1"/>
  <c r="L109" i="28"/>
  <c r="M109" i="28" s="1"/>
  <c r="U113" i="2" s="1"/>
  <c r="L93" i="28"/>
  <c r="M93" i="28" s="1"/>
  <c r="U97" i="2" s="1"/>
  <c r="L85" i="28"/>
  <c r="M85" i="28" s="1"/>
  <c r="U89" i="2" s="1"/>
  <c r="L69" i="28"/>
  <c r="M69" i="28" s="1"/>
  <c r="U73" i="2" s="1"/>
  <c r="L53" i="28"/>
  <c r="M53" i="28" s="1"/>
  <c r="U57" i="2" s="1"/>
  <c r="L37" i="28"/>
  <c r="M37" i="28" s="1"/>
  <c r="U41" i="2" s="1"/>
  <c r="L21" i="28"/>
  <c r="M21" i="28" s="1"/>
  <c r="U25" i="2" s="1"/>
  <c r="L5" i="28"/>
  <c r="M5" i="28" s="1"/>
  <c r="U9" i="2" s="1"/>
  <c r="L174" i="28"/>
  <c r="M174" i="28" s="1"/>
  <c r="U178" i="2" s="1"/>
  <c r="L166" i="28"/>
  <c r="M166" i="28" s="1"/>
  <c r="U170" i="2" s="1"/>
  <c r="L158" i="28"/>
  <c r="M158" i="28" s="1"/>
  <c r="U162" i="2" s="1"/>
  <c r="L150" i="28"/>
  <c r="M150" i="28" s="1"/>
  <c r="U154" i="2" s="1"/>
  <c r="L142" i="28"/>
  <c r="M142" i="28" s="1"/>
  <c r="U146" i="2" s="1"/>
  <c r="L134" i="28"/>
  <c r="M134" i="28" s="1"/>
  <c r="U138" i="2" s="1"/>
  <c r="L126" i="28"/>
  <c r="M126" i="28" s="1"/>
  <c r="U130" i="2" s="1"/>
  <c r="L118" i="28"/>
  <c r="M118" i="28" s="1"/>
  <c r="U122" i="2" s="1"/>
  <c r="L110" i="28"/>
  <c r="M110" i="28" s="1"/>
  <c r="U114" i="2" s="1"/>
  <c r="L102" i="28"/>
  <c r="L94" i="28"/>
  <c r="M94" i="28" s="1"/>
  <c r="U98" i="2" s="1"/>
  <c r="L86" i="28"/>
  <c r="M86" i="28" s="1"/>
  <c r="U90" i="2" s="1"/>
  <c r="L78" i="28"/>
  <c r="M78" i="28" s="1"/>
  <c r="U82" i="2" s="1"/>
  <c r="L70" i="28"/>
  <c r="M70" i="28" s="1"/>
  <c r="U74" i="2" s="1"/>
  <c r="L62" i="28"/>
  <c r="M62" i="28" s="1"/>
  <c r="U66" i="2" s="1"/>
  <c r="L54" i="28"/>
  <c r="M54" i="28" s="1"/>
  <c r="U58" i="2" s="1"/>
  <c r="L46" i="28"/>
  <c r="M46" i="28" s="1"/>
  <c r="U50" i="2" s="1"/>
  <c r="L38" i="28"/>
  <c r="M38" i="28" s="1"/>
  <c r="U42" i="2" s="1"/>
  <c r="L30" i="28"/>
  <c r="M30" i="28" s="1"/>
  <c r="U34" i="2" s="1"/>
  <c r="L22" i="28"/>
  <c r="M22" i="28" s="1"/>
  <c r="U26" i="2" s="1"/>
  <c r="L14" i="28"/>
  <c r="M14" i="28" s="1"/>
  <c r="U18" i="2" s="1"/>
  <c r="L6" i="28"/>
  <c r="L165" i="28"/>
  <c r="M165" i="28" s="1"/>
  <c r="U169" i="2" s="1"/>
  <c r="L101" i="28"/>
  <c r="M101" i="28" s="1"/>
  <c r="U105" i="2" s="1"/>
  <c r="L77" i="28"/>
  <c r="M77" i="28" s="1"/>
  <c r="U81" i="2" s="1"/>
  <c r="L61" i="28"/>
  <c r="L45" i="28"/>
  <c r="M45" i="28" s="1"/>
  <c r="U49" i="2" s="1"/>
  <c r="L29" i="28"/>
  <c r="M29" i="28" s="1"/>
  <c r="U33" i="2" s="1"/>
  <c r="L13" i="28"/>
  <c r="M13" i="28" s="1"/>
  <c r="U17" i="2" s="1"/>
  <c r="M6" i="28"/>
  <c r="U10" i="2" s="1"/>
  <c r="M32" i="28"/>
  <c r="U36" i="2" s="1"/>
  <c r="M11" i="28"/>
  <c r="U15" i="2" s="1"/>
  <c r="M147" i="28"/>
  <c r="U151" i="2" s="1"/>
  <c r="M61" i="28"/>
  <c r="U65" i="2" s="1"/>
  <c r="M19" i="28"/>
  <c r="U23" i="2" s="1"/>
  <c r="M88" i="28"/>
  <c r="U92" i="2" s="1"/>
  <c r="M42" i="28"/>
  <c r="U46" i="2" s="1"/>
  <c r="M65" i="28"/>
  <c r="U69" i="2" s="1"/>
  <c r="M102" i="28"/>
  <c r="U106" i="2" s="1"/>
  <c r="I170" i="31"/>
  <c r="J170" i="31" s="1"/>
  <c r="AC174" i="2" s="1"/>
  <c r="I162" i="31"/>
  <c r="J162" i="31" s="1"/>
  <c r="AC166" i="2" s="1"/>
  <c r="I154" i="31"/>
  <c r="J154" i="31" s="1"/>
  <c r="AC158" i="2" s="1"/>
  <c r="I146" i="31"/>
  <c r="J146" i="31" s="1"/>
  <c r="AC150" i="2" s="1"/>
  <c r="I138" i="31"/>
  <c r="J138" i="31" s="1"/>
  <c r="AC142" i="2" s="1"/>
  <c r="I130" i="31"/>
  <c r="J130" i="31" s="1"/>
  <c r="AC134" i="2" s="1"/>
  <c r="I122" i="31"/>
  <c r="J122" i="31" s="1"/>
  <c r="AC126" i="2" s="1"/>
  <c r="I114" i="31"/>
  <c r="I106" i="31"/>
  <c r="J106" i="31" s="1"/>
  <c r="AC110" i="2" s="1"/>
  <c r="I98" i="31"/>
  <c r="J98" i="31" s="1"/>
  <c r="AC102" i="2" s="1"/>
  <c r="I90" i="31"/>
  <c r="J90" i="31" s="1"/>
  <c r="AC94" i="2" s="1"/>
  <c r="I82" i="31"/>
  <c r="J82" i="31" s="1"/>
  <c r="AC86" i="2" s="1"/>
  <c r="I74" i="31"/>
  <c r="J74" i="31" s="1"/>
  <c r="AC78" i="2" s="1"/>
  <c r="I66" i="31"/>
  <c r="J66" i="31" s="1"/>
  <c r="AC70" i="2" s="1"/>
  <c r="I58" i="31"/>
  <c r="J58" i="31" s="1"/>
  <c r="AC62" i="2" s="1"/>
  <c r="I50" i="31"/>
  <c r="J50" i="31" s="1"/>
  <c r="AC54" i="2" s="1"/>
  <c r="I42" i="31"/>
  <c r="J42" i="31" s="1"/>
  <c r="AC46" i="2" s="1"/>
  <c r="I34" i="31"/>
  <c r="I26" i="31"/>
  <c r="J26" i="31" s="1"/>
  <c r="AC30" i="2" s="1"/>
  <c r="I18" i="31"/>
  <c r="J18" i="31" s="1"/>
  <c r="AC22" i="2" s="1"/>
  <c r="I10" i="31"/>
  <c r="J10" i="31" s="1"/>
  <c r="AC14" i="2" s="1"/>
  <c r="I153" i="31"/>
  <c r="J153" i="31" s="1"/>
  <c r="AC157" i="2" s="1"/>
  <c r="I113" i="31"/>
  <c r="J113" i="31" s="1"/>
  <c r="AC117" i="2" s="1"/>
  <c r="I97" i="31"/>
  <c r="I81" i="31"/>
  <c r="J81" i="31" s="1"/>
  <c r="AC85" i="2" s="1"/>
  <c r="I65" i="31"/>
  <c r="I57" i="31"/>
  <c r="J57" i="31" s="1"/>
  <c r="AC61" i="2" s="1"/>
  <c r="I41" i="31"/>
  <c r="J41" i="31" s="1"/>
  <c r="AC45" i="2" s="1"/>
  <c r="I25" i="31"/>
  <c r="J25" i="31" s="1"/>
  <c r="AC29" i="2" s="1"/>
  <c r="I17" i="31"/>
  <c r="J17" i="31" s="1"/>
  <c r="AC21" i="2" s="1"/>
  <c r="I177" i="31"/>
  <c r="J177" i="31" s="1"/>
  <c r="AC181" i="2" s="1"/>
  <c r="I169" i="31"/>
  <c r="I161" i="31"/>
  <c r="I145" i="31"/>
  <c r="I137" i="31"/>
  <c r="J137" i="31" s="1"/>
  <c r="AC141" i="2" s="1"/>
  <c r="I129" i="31"/>
  <c r="J129" i="31" s="1"/>
  <c r="AC133" i="2" s="1"/>
  <c r="I121" i="31"/>
  <c r="I105" i="31"/>
  <c r="J105" i="31" s="1"/>
  <c r="AC109" i="2" s="1"/>
  <c r="I89" i="31"/>
  <c r="J89" i="31" s="1"/>
  <c r="AC93" i="2" s="1"/>
  <c r="I73" i="31"/>
  <c r="J73" i="31" s="1"/>
  <c r="AC77" i="2" s="1"/>
  <c r="I49" i="31"/>
  <c r="J49" i="31" s="1"/>
  <c r="AC53" i="2" s="1"/>
  <c r="I33" i="31"/>
  <c r="J33" i="31" s="1"/>
  <c r="AC37" i="2" s="1"/>
  <c r="I9" i="31"/>
  <c r="J9" i="31" s="1"/>
  <c r="AC13" i="2" s="1"/>
  <c r="I176" i="31"/>
  <c r="J176" i="31" s="1"/>
  <c r="AC180" i="2" s="1"/>
  <c r="I168" i="31"/>
  <c r="J168" i="31" s="1"/>
  <c r="AC172" i="2" s="1"/>
  <c r="I160" i="31"/>
  <c r="J160" i="31" s="1"/>
  <c r="AC164" i="2" s="1"/>
  <c r="I152" i="31"/>
  <c r="J152" i="31" s="1"/>
  <c r="AC156" i="2" s="1"/>
  <c r="I144" i="31"/>
  <c r="J144" i="31" s="1"/>
  <c r="AC148" i="2" s="1"/>
  <c r="I136" i="31"/>
  <c r="J136" i="31" s="1"/>
  <c r="AC140" i="2" s="1"/>
  <c r="I128" i="31"/>
  <c r="J128" i="31" s="1"/>
  <c r="AC132" i="2" s="1"/>
  <c r="I120" i="31"/>
  <c r="J120" i="31" s="1"/>
  <c r="AC124" i="2" s="1"/>
  <c r="I112" i="31"/>
  <c r="J112" i="31" s="1"/>
  <c r="AC116" i="2" s="1"/>
  <c r="I104" i="31"/>
  <c r="J104" i="31" s="1"/>
  <c r="AC108" i="2" s="1"/>
  <c r="I96" i="31"/>
  <c r="J96" i="31" s="1"/>
  <c r="AC100" i="2" s="1"/>
  <c r="I88" i="31"/>
  <c r="J88" i="31" s="1"/>
  <c r="AC92" i="2" s="1"/>
  <c r="I80" i="31"/>
  <c r="I72" i="31"/>
  <c r="J72" i="31" s="1"/>
  <c r="AC76" i="2" s="1"/>
  <c r="I64" i="31"/>
  <c r="J64" i="31" s="1"/>
  <c r="AC68" i="2" s="1"/>
  <c r="I56" i="31"/>
  <c r="J56" i="31" s="1"/>
  <c r="AC60" i="2" s="1"/>
  <c r="I48" i="31"/>
  <c r="J48" i="31" s="1"/>
  <c r="AC52" i="2" s="1"/>
  <c r="I40" i="31"/>
  <c r="J40" i="31" s="1"/>
  <c r="AC44" i="2" s="1"/>
  <c r="I32" i="31"/>
  <c r="J32" i="31" s="1"/>
  <c r="AC36" i="2" s="1"/>
  <c r="I24" i="31"/>
  <c r="J24" i="31" s="1"/>
  <c r="AC28" i="2" s="1"/>
  <c r="I16" i="31"/>
  <c r="I8" i="31"/>
  <c r="J8" i="31" s="1"/>
  <c r="AC12" i="2" s="1"/>
  <c r="I123" i="31"/>
  <c r="J123" i="31" s="1"/>
  <c r="AC127" i="2" s="1"/>
  <c r="I51" i="31"/>
  <c r="J51" i="31" s="1"/>
  <c r="AC55" i="2" s="1"/>
  <c r="I19" i="31"/>
  <c r="J19" i="31" s="1"/>
  <c r="AC23" i="2" s="1"/>
  <c r="I175" i="31"/>
  <c r="J175" i="31" s="1"/>
  <c r="AC179" i="2" s="1"/>
  <c r="I167" i="31"/>
  <c r="J167" i="31" s="1"/>
  <c r="AC171" i="2" s="1"/>
  <c r="I159" i="31"/>
  <c r="J159" i="31" s="1"/>
  <c r="AC163" i="2" s="1"/>
  <c r="I151" i="31"/>
  <c r="J151" i="31" s="1"/>
  <c r="AC155" i="2" s="1"/>
  <c r="I143" i="31"/>
  <c r="J143" i="31" s="1"/>
  <c r="AC147" i="2" s="1"/>
  <c r="I135" i="31"/>
  <c r="J135" i="31" s="1"/>
  <c r="AC139" i="2" s="1"/>
  <c r="I127" i="31"/>
  <c r="J127" i="31" s="1"/>
  <c r="AC131" i="2" s="1"/>
  <c r="I119" i="31"/>
  <c r="J119" i="31" s="1"/>
  <c r="AC123" i="2" s="1"/>
  <c r="I111" i="31"/>
  <c r="J111" i="31" s="1"/>
  <c r="AC115" i="2" s="1"/>
  <c r="I103" i="31"/>
  <c r="J103" i="31" s="1"/>
  <c r="AC107" i="2" s="1"/>
  <c r="I95" i="31"/>
  <c r="J95" i="31" s="1"/>
  <c r="AC99" i="2" s="1"/>
  <c r="I87" i="31"/>
  <c r="J87" i="31" s="1"/>
  <c r="AC91" i="2" s="1"/>
  <c r="I79" i="31"/>
  <c r="J79" i="31" s="1"/>
  <c r="AC83" i="2" s="1"/>
  <c r="I71" i="31"/>
  <c r="J71" i="31" s="1"/>
  <c r="AC75" i="2" s="1"/>
  <c r="I63" i="31"/>
  <c r="J63" i="31" s="1"/>
  <c r="AC67" i="2" s="1"/>
  <c r="I55" i="31"/>
  <c r="J55" i="31" s="1"/>
  <c r="AC59" i="2" s="1"/>
  <c r="I47" i="31"/>
  <c r="J47" i="31" s="1"/>
  <c r="AC51" i="2" s="1"/>
  <c r="I39" i="31"/>
  <c r="J39" i="31" s="1"/>
  <c r="AC43" i="2" s="1"/>
  <c r="I31" i="31"/>
  <c r="J31" i="31" s="1"/>
  <c r="AC35" i="2" s="1"/>
  <c r="I23" i="31"/>
  <c r="I15" i="31"/>
  <c r="J15" i="31" s="1"/>
  <c r="AC19" i="2" s="1"/>
  <c r="I7" i="31"/>
  <c r="I174" i="31"/>
  <c r="J174" i="31" s="1"/>
  <c r="AC178" i="2" s="1"/>
  <c r="I166" i="31"/>
  <c r="J166" i="31" s="1"/>
  <c r="AC170" i="2" s="1"/>
  <c r="I158" i="31"/>
  <c r="J158" i="31" s="1"/>
  <c r="AC162" i="2" s="1"/>
  <c r="I150" i="31"/>
  <c r="J150" i="31" s="1"/>
  <c r="AC154" i="2" s="1"/>
  <c r="I142" i="31"/>
  <c r="J142" i="31" s="1"/>
  <c r="AC146" i="2" s="1"/>
  <c r="I134" i="31"/>
  <c r="J134" i="31" s="1"/>
  <c r="AC138" i="2" s="1"/>
  <c r="I126" i="31"/>
  <c r="J126" i="31" s="1"/>
  <c r="AC130" i="2" s="1"/>
  <c r="I118" i="31"/>
  <c r="J118" i="31" s="1"/>
  <c r="AC122" i="2" s="1"/>
  <c r="I110" i="31"/>
  <c r="J110" i="31" s="1"/>
  <c r="AC114" i="2" s="1"/>
  <c r="I102" i="31"/>
  <c r="J102" i="31" s="1"/>
  <c r="AC106" i="2" s="1"/>
  <c r="I94" i="31"/>
  <c r="J94" i="31" s="1"/>
  <c r="AC98" i="2" s="1"/>
  <c r="I86" i="31"/>
  <c r="J86" i="31" s="1"/>
  <c r="AC90" i="2" s="1"/>
  <c r="I78" i="31"/>
  <c r="J78" i="31" s="1"/>
  <c r="AC82" i="2" s="1"/>
  <c r="I70" i="31"/>
  <c r="J70" i="31" s="1"/>
  <c r="AC74" i="2" s="1"/>
  <c r="I62" i="31"/>
  <c r="J62" i="31" s="1"/>
  <c r="AC66" i="2" s="1"/>
  <c r="I54" i="31"/>
  <c r="J54" i="31" s="1"/>
  <c r="AC58" i="2" s="1"/>
  <c r="I46" i="31"/>
  <c r="J46" i="31" s="1"/>
  <c r="AC50" i="2" s="1"/>
  <c r="I38" i="31"/>
  <c r="J38" i="31" s="1"/>
  <c r="AC42" i="2" s="1"/>
  <c r="I30" i="31"/>
  <c r="J30" i="31" s="1"/>
  <c r="AC34" i="2" s="1"/>
  <c r="I22" i="31"/>
  <c r="J22" i="31" s="1"/>
  <c r="AC26" i="2" s="1"/>
  <c r="I14" i="31"/>
  <c r="J14" i="31" s="1"/>
  <c r="AC18" i="2" s="1"/>
  <c r="I6" i="31"/>
  <c r="I173" i="31"/>
  <c r="J173" i="31" s="1"/>
  <c r="AC177" i="2" s="1"/>
  <c r="I165" i="31"/>
  <c r="J165" i="31" s="1"/>
  <c r="AC169" i="2" s="1"/>
  <c r="I157" i="31"/>
  <c r="J157" i="31" s="1"/>
  <c r="AC161" i="2" s="1"/>
  <c r="I149" i="31"/>
  <c r="J149" i="31" s="1"/>
  <c r="AC153" i="2" s="1"/>
  <c r="I141" i="31"/>
  <c r="J141" i="31" s="1"/>
  <c r="AC145" i="2" s="1"/>
  <c r="I133" i="31"/>
  <c r="J133" i="31" s="1"/>
  <c r="AC137" i="2" s="1"/>
  <c r="I125" i="31"/>
  <c r="J125" i="31" s="1"/>
  <c r="AC129" i="2" s="1"/>
  <c r="I117" i="31"/>
  <c r="J117" i="31" s="1"/>
  <c r="AC121" i="2" s="1"/>
  <c r="I109" i="31"/>
  <c r="J109" i="31" s="1"/>
  <c r="AC113" i="2" s="1"/>
  <c r="I101" i="31"/>
  <c r="J101" i="31" s="1"/>
  <c r="AC105" i="2" s="1"/>
  <c r="I93" i="31"/>
  <c r="J93" i="31" s="1"/>
  <c r="AC97" i="2" s="1"/>
  <c r="I85" i="31"/>
  <c r="J85" i="31" s="1"/>
  <c r="AC89" i="2" s="1"/>
  <c r="I77" i="31"/>
  <c r="J77" i="31" s="1"/>
  <c r="AC81" i="2" s="1"/>
  <c r="I69" i="31"/>
  <c r="J69" i="31" s="1"/>
  <c r="AC73" i="2" s="1"/>
  <c r="I61" i="31"/>
  <c r="J61" i="31" s="1"/>
  <c r="AC65" i="2" s="1"/>
  <c r="I53" i="31"/>
  <c r="J53" i="31" s="1"/>
  <c r="AC57" i="2" s="1"/>
  <c r="I45" i="31"/>
  <c r="J45" i="31" s="1"/>
  <c r="AC49" i="2" s="1"/>
  <c r="I37" i="31"/>
  <c r="J37" i="31" s="1"/>
  <c r="AC41" i="2" s="1"/>
  <c r="I29" i="31"/>
  <c r="J29" i="31" s="1"/>
  <c r="AC33" i="2" s="1"/>
  <c r="I21" i="31"/>
  <c r="J21" i="31" s="1"/>
  <c r="AC25" i="2" s="1"/>
  <c r="I13" i="31"/>
  <c r="J13" i="31" s="1"/>
  <c r="AC17" i="2" s="1"/>
  <c r="I5" i="31"/>
  <c r="J5" i="31" s="1"/>
  <c r="AC9" i="2" s="1"/>
  <c r="I163" i="31"/>
  <c r="J163" i="31" s="1"/>
  <c r="AC167" i="2" s="1"/>
  <c r="I147" i="31"/>
  <c r="J147" i="31" s="1"/>
  <c r="AC151" i="2" s="1"/>
  <c r="I131" i="31"/>
  <c r="J131" i="31" s="1"/>
  <c r="AC135" i="2" s="1"/>
  <c r="I107" i="31"/>
  <c r="J107" i="31" s="1"/>
  <c r="AC111" i="2" s="1"/>
  <c r="I99" i="31"/>
  <c r="J99" i="31" s="1"/>
  <c r="AC103" i="2" s="1"/>
  <c r="I75" i="31"/>
  <c r="J75" i="31" s="1"/>
  <c r="AC79" i="2" s="1"/>
  <c r="I59" i="31"/>
  <c r="J59" i="31" s="1"/>
  <c r="AC63" i="2" s="1"/>
  <c r="I35" i="31"/>
  <c r="J35" i="31" s="1"/>
  <c r="AC39" i="2" s="1"/>
  <c r="I11" i="31"/>
  <c r="J11" i="31" s="1"/>
  <c r="AC15" i="2" s="1"/>
  <c r="I172" i="31"/>
  <c r="I164" i="31"/>
  <c r="J164" i="31" s="1"/>
  <c r="AC168" i="2" s="1"/>
  <c r="I156" i="31"/>
  <c r="J156" i="31" s="1"/>
  <c r="AC160" i="2" s="1"/>
  <c r="I148" i="31"/>
  <c r="J148" i="31" s="1"/>
  <c r="AC152" i="2" s="1"/>
  <c r="I140" i="31"/>
  <c r="J140" i="31" s="1"/>
  <c r="AC144" i="2" s="1"/>
  <c r="I132" i="31"/>
  <c r="J132" i="31" s="1"/>
  <c r="AC136" i="2" s="1"/>
  <c r="I124" i="31"/>
  <c r="J124" i="31" s="1"/>
  <c r="AC128" i="2" s="1"/>
  <c r="I116" i="31"/>
  <c r="J116" i="31" s="1"/>
  <c r="AC120" i="2" s="1"/>
  <c r="I108" i="31"/>
  <c r="I100" i="31"/>
  <c r="J100" i="31" s="1"/>
  <c r="AC104" i="2" s="1"/>
  <c r="I92" i="31"/>
  <c r="J92" i="31" s="1"/>
  <c r="AC96" i="2" s="1"/>
  <c r="I84" i="31"/>
  <c r="J84" i="31" s="1"/>
  <c r="AC88" i="2" s="1"/>
  <c r="I76" i="31"/>
  <c r="J76" i="31" s="1"/>
  <c r="AC80" i="2" s="1"/>
  <c r="I68" i="31"/>
  <c r="J68" i="31" s="1"/>
  <c r="AC72" i="2" s="1"/>
  <c r="I60" i="31"/>
  <c r="J60" i="31" s="1"/>
  <c r="AC64" i="2" s="1"/>
  <c r="I52" i="31"/>
  <c r="J52" i="31" s="1"/>
  <c r="AC56" i="2" s="1"/>
  <c r="I44" i="31"/>
  <c r="I36" i="31"/>
  <c r="J36" i="31" s="1"/>
  <c r="AC40" i="2" s="1"/>
  <c r="I28" i="31"/>
  <c r="J28" i="31" s="1"/>
  <c r="AC32" i="2" s="1"/>
  <c r="I20" i="31"/>
  <c r="J20" i="31" s="1"/>
  <c r="AC24" i="2" s="1"/>
  <c r="I12" i="31"/>
  <c r="J12" i="31" s="1"/>
  <c r="AC16" i="2" s="1"/>
  <c r="I4" i="31"/>
  <c r="J4" i="31" s="1"/>
  <c r="AC8" i="2" s="1"/>
  <c r="I171" i="31"/>
  <c r="J171" i="31" s="1"/>
  <c r="AC175" i="2" s="1"/>
  <c r="I155" i="31"/>
  <c r="J155" i="31" s="1"/>
  <c r="AC159" i="2" s="1"/>
  <c r="I139" i="31"/>
  <c r="I115" i="31"/>
  <c r="J115" i="31" s="1"/>
  <c r="AC119" i="2" s="1"/>
  <c r="I91" i="31"/>
  <c r="J91" i="31" s="1"/>
  <c r="AC95" i="2" s="1"/>
  <c r="I83" i="31"/>
  <c r="J83" i="31" s="1"/>
  <c r="AC87" i="2" s="1"/>
  <c r="I67" i="31"/>
  <c r="J67" i="31" s="1"/>
  <c r="AC71" i="2" s="1"/>
  <c r="I43" i="31"/>
  <c r="J43" i="31" s="1"/>
  <c r="AC47" i="2" s="1"/>
  <c r="I27" i="31"/>
  <c r="J27" i="31" s="1"/>
  <c r="AC31" i="2" s="1"/>
  <c r="J172" i="31"/>
  <c r="AC176" i="2" s="1"/>
  <c r="J139" i="31"/>
  <c r="AC143" i="2" s="1"/>
  <c r="J114" i="31"/>
  <c r="AC118" i="2" s="1"/>
  <c r="J6" i="31"/>
  <c r="AC10" i="2" s="1"/>
  <c r="J169" i="31"/>
  <c r="AC173" i="2" s="1"/>
  <c r="J121" i="31"/>
  <c r="AC125" i="2" s="1"/>
  <c r="J108" i="31"/>
  <c r="AC112" i="2" s="1"/>
  <c r="J80" i="31"/>
  <c r="AC84" i="2" s="1"/>
  <c r="J16" i="31"/>
  <c r="AC20" i="2" s="1"/>
  <c r="J145" i="31"/>
  <c r="AC149" i="2" s="1"/>
  <c r="J44" i="31"/>
  <c r="AC48" i="2" s="1"/>
  <c r="J34" i="31"/>
  <c r="AC38" i="2" s="1"/>
  <c r="J97" i="31"/>
  <c r="AC101" i="2" s="1"/>
  <c r="J161" i="31"/>
  <c r="AC165" i="2" s="1"/>
  <c r="J23" i="31"/>
  <c r="AC27" i="2" s="1"/>
  <c r="J7" i="31"/>
  <c r="AC11" i="2" s="1"/>
  <c r="J65" i="31"/>
  <c r="AC69" i="2" s="1"/>
  <c r="AF7" i="2"/>
  <c r="W16" i="15" s="1"/>
  <c r="I177" i="9" l="1"/>
  <c r="I175" i="9"/>
  <c r="I174" i="9"/>
  <c r="I173" i="9"/>
  <c r="I172" i="9"/>
  <c r="I171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176" i="9"/>
  <c r="Z178" i="2"/>
  <c r="Z177" i="2"/>
  <c r="Z176" i="2"/>
  <c r="Z175" i="2"/>
  <c r="Z174" i="2"/>
  <c r="Z173" i="2"/>
  <c r="Z172" i="2"/>
  <c r="Z171" i="2"/>
  <c r="Z170" i="2"/>
  <c r="Z169" i="2"/>
  <c r="Z168" i="2"/>
  <c r="Z167" i="2"/>
  <c r="Z166" i="2"/>
  <c r="Z165" i="2"/>
  <c r="Z164" i="2"/>
  <c r="Z163" i="2"/>
  <c r="Z162" i="2"/>
  <c r="Z161" i="2"/>
  <c r="Z160" i="2"/>
  <c r="Z159" i="2"/>
  <c r="Z158" i="2"/>
  <c r="Z157" i="2"/>
  <c r="Z156" i="2"/>
  <c r="Z155" i="2"/>
  <c r="Z154" i="2"/>
  <c r="Z153" i="2"/>
  <c r="Z152" i="2"/>
  <c r="Z151" i="2"/>
  <c r="Z150" i="2"/>
  <c r="Z149" i="2"/>
  <c r="Z148" i="2"/>
  <c r="Z147" i="2"/>
  <c r="Z146" i="2"/>
  <c r="Z145" i="2"/>
  <c r="Z144" i="2"/>
  <c r="Z143" i="2"/>
  <c r="Z142" i="2"/>
  <c r="Z141" i="2"/>
  <c r="Z140" i="2"/>
  <c r="Z139" i="2"/>
  <c r="Z138" i="2"/>
  <c r="Z137" i="2"/>
  <c r="Z136" i="2"/>
  <c r="Z135" i="2"/>
  <c r="Z134" i="2"/>
  <c r="Z133" i="2"/>
  <c r="Z132" i="2"/>
  <c r="Z131" i="2"/>
  <c r="Z130" i="2"/>
  <c r="Z129" i="2"/>
  <c r="Z128" i="2"/>
  <c r="Z127" i="2"/>
  <c r="Z126" i="2"/>
  <c r="Z125" i="2"/>
  <c r="Z124" i="2"/>
  <c r="Z123" i="2"/>
  <c r="Z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100" i="2"/>
  <c r="Z99" i="2"/>
  <c r="Z98" i="2"/>
  <c r="Z97" i="2"/>
  <c r="Z96" i="2"/>
  <c r="Z95" i="2"/>
  <c r="Z94" i="2"/>
  <c r="Z93" i="2"/>
  <c r="Z92" i="2"/>
  <c r="Z91" i="2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X8" i="2" l="1"/>
  <c r="I177" i="16"/>
  <c r="I176" i="16"/>
  <c r="I175" i="16"/>
  <c r="I174" i="16"/>
  <c r="I173" i="16"/>
  <c r="I172" i="16"/>
  <c r="I171" i="16"/>
  <c r="I170" i="16"/>
  <c r="I169" i="16"/>
  <c r="I168" i="16"/>
  <c r="I167" i="16"/>
  <c r="I166" i="16"/>
  <c r="I165" i="16"/>
  <c r="I164" i="16"/>
  <c r="I163" i="16"/>
  <c r="I162" i="16"/>
  <c r="I161" i="16"/>
  <c r="I160" i="16"/>
  <c r="I159" i="16"/>
  <c r="I158" i="16"/>
  <c r="I157" i="16"/>
  <c r="I156" i="16"/>
  <c r="I155" i="16"/>
  <c r="I154" i="16"/>
  <c r="I153" i="16"/>
  <c r="I152" i="16"/>
  <c r="I151" i="16"/>
  <c r="I150" i="16"/>
  <c r="I149" i="16"/>
  <c r="I148" i="16"/>
  <c r="I147" i="16"/>
  <c r="I146" i="16"/>
  <c r="I145" i="16"/>
  <c r="I144" i="16"/>
  <c r="I143" i="16"/>
  <c r="I142" i="16"/>
  <c r="I141" i="16"/>
  <c r="I140" i="16"/>
  <c r="I139" i="16"/>
  <c r="I138" i="16"/>
  <c r="I137" i="16"/>
  <c r="I136" i="16"/>
  <c r="I135" i="16"/>
  <c r="I134" i="16"/>
  <c r="I133" i="16"/>
  <c r="I132" i="16"/>
  <c r="I131" i="16"/>
  <c r="I130" i="16"/>
  <c r="I129" i="16"/>
  <c r="I128" i="16"/>
  <c r="I127" i="16"/>
  <c r="I126" i="16"/>
  <c r="I125" i="16"/>
  <c r="I124" i="16"/>
  <c r="I123" i="16"/>
  <c r="I122" i="16"/>
  <c r="I121" i="16"/>
  <c r="I120" i="16"/>
  <c r="I119" i="16"/>
  <c r="I118" i="16"/>
  <c r="I117" i="16"/>
  <c r="I116" i="16"/>
  <c r="I115" i="16"/>
  <c r="I114" i="16"/>
  <c r="I113" i="16"/>
  <c r="I112" i="16"/>
  <c r="I111" i="16"/>
  <c r="I110" i="16"/>
  <c r="I109" i="16"/>
  <c r="I108" i="16"/>
  <c r="I107" i="16"/>
  <c r="I106" i="16"/>
  <c r="I105" i="16"/>
  <c r="I104" i="16"/>
  <c r="I103" i="16"/>
  <c r="I102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6" i="16"/>
  <c r="I85" i="16"/>
  <c r="I84" i="16"/>
  <c r="I83" i="16"/>
  <c r="I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4" i="16"/>
  <c r="I5" i="16"/>
  <c r="X181" i="2"/>
  <c r="X180" i="2"/>
  <c r="X179" i="2"/>
  <c r="X178" i="2"/>
  <c r="X177" i="2"/>
  <c r="X176" i="2"/>
  <c r="X175" i="2"/>
  <c r="X174" i="2"/>
  <c r="X173" i="2"/>
  <c r="X172" i="2"/>
  <c r="X171" i="2"/>
  <c r="X170" i="2"/>
  <c r="X169" i="2"/>
  <c r="X168" i="2"/>
  <c r="X167" i="2"/>
  <c r="X166" i="2"/>
  <c r="X165" i="2"/>
  <c r="X164" i="2"/>
  <c r="X163" i="2"/>
  <c r="X162" i="2"/>
  <c r="X161" i="2"/>
  <c r="X160" i="2"/>
  <c r="X159" i="2"/>
  <c r="X158" i="2"/>
  <c r="X157" i="2"/>
  <c r="X156" i="2"/>
  <c r="X155" i="2"/>
  <c r="X154" i="2"/>
  <c r="X153" i="2"/>
  <c r="X152" i="2"/>
  <c r="X151" i="2"/>
  <c r="X150" i="2"/>
  <c r="X149" i="2"/>
  <c r="X148" i="2"/>
  <c r="X147" i="2"/>
  <c r="X146" i="2"/>
  <c r="X145" i="2"/>
  <c r="X144" i="2"/>
  <c r="X143" i="2"/>
  <c r="X142" i="2"/>
  <c r="X141" i="2"/>
  <c r="X140" i="2"/>
  <c r="X139" i="2"/>
  <c r="X138" i="2"/>
  <c r="X137" i="2"/>
  <c r="X136" i="2"/>
  <c r="X135" i="2"/>
  <c r="X134" i="2"/>
  <c r="X133" i="2"/>
  <c r="X132" i="2"/>
  <c r="X131" i="2"/>
  <c r="X130" i="2"/>
  <c r="X129" i="2"/>
  <c r="X128" i="2"/>
  <c r="X127" i="2"/>
  <c r="X126" i="2"/>
  <c r="X125" i="2"/>
  <c r="X124" i="2"/>
  <c r="X123" i="2"/>
  <c r="X122" i="2"/>
  <c r="X121" i="2"/>
  <c r="X120" i="2"/>
  <c r="X119" i="2"/>
  <c r="X118" i="2"/>
  <c r="X117" i="2"/>
  <c r="X116" i="2"/>
  <c r="X115" i="2"/>
  <c r="X114" i="2"/>
  <c r="X113" i="2"/>
  <c r="X112" i="2"/>
  <c r="X111" i="2"/>
  <c r="X110" i="2"/>
  <c r="X109" i="2"/>
  <c r="X108" i="2"/>
  <c r="X107" i="2"/>
  <c r="X106" i="2"/>
  <c r="X105" i="2"/>
  <c r="X104" i="2"/>
  <c r="X103" i="2"/>
  <c r="X102" i="2"/>
  <c r="X101" i="2"/>
  <c r="X100" i="2"/>
  <c r="X99" i="2"/>
  <c r="X98" i="2"/>
  <c r="X97" i="2"/>
  <c r="X96" i="2"/>
  <c r="X95" i="2"/>
  <c r="X94" i="2"/>
  <c r="X93" i="2"/>
  <c r="X92" i="2"/>
  <c r="X91" i="2"/>
  <c r="X90" i="2"/>
  <c r="X89" i="2"/>
  <c r="X88" i="2"/>
  <c r="X87" i="2"/>
  <c r="X86" i="2"/>
  <c r="X85" i="2"/>
  <c r="X84" i="2"/>
  <c r="X83" i="2"/>
  <c r="X82" i="2"/>
  <c r="X81" i="2"/>
  <c r="X80" i="2"/>
  <c r="X79" i="2"/>
  <c r="X78" i="2"/>
  <c r="X77" i="2"/>
  <c r="X76" i="2"/>
  <c r="X75" i="2"/>
  <c r="X74" i="2"/>
  <c r="X73" i="2"/>
  <c r="X72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3" i="2"/>
  <c r="X11" i="2"/>
  <c r="X10" i="2"/>
  <c r="D5" i="16"/>
  <c r="X9" i="2" s="1"/>
  <c r="X12" i="2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5" i="7"/>
  <c r="I4" i="7"/>
  <c r="I6" i="7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5" i="2"/>
  <c r="V143" i="2"/>
  <c r="V142" i="2"/>
  <c r="V141" i="2"/>
  <c r="V140" i="2"/>
  <c r="V139" i="2"/>
  <c r="V138" i="2"/>
  <c r="V136" i="2"/>
  <c r="V135" i="2"/>
  <c r="V134" i="2"/>
  <c r="V133" i="2"/>
  <c r="V132" i="2"/>
  <c r="V131" i="2"/>
  <c r="V130" i="2"/>
  <c r="V129" i="2"/>
  <c r="V128" i="2"/>
  <c r="V127" i="2"/>
  <c r="V126" i="2"/>
  <c r="V124" i="2"/>
  <c r="V123" i="2"/>
  <c r="V122" i="2"/>
  <c r="V121" i="2"/>
  <c r="V120" i="2"/>
  <c r="V119" i="2"/>
  <c r="V118" i="2"/>
  <c r="V117" i="2"/>
  <c r="V116" i="2"/>
  <c r="V115" i="2"/>
  <c r="V114" i="2"/>
  <c r="V112" i="2"/>
  <c r="V111" i="2"/>
  <c r="V110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5" i="2"/>
  <c r="V64" i="2"/>
  <c r="V63" i="2"/>
  <c r="V62" i="2"/>
  <c r="V61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2" i="2"/>
  <c r="V31" i="2"/>
  <c r="V30" i="2"/>
  <c r="V29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2" i="2"/>
  <c r="V10" i="2"/>
  <c r="V8" i="2"/>
  <c r="V9" i="2"/>
  <c r="AF181" i="2"/>
  <c r="D182" i="16" l="1"/>
  <c r="E4" i="16" s="1"/>
  <c r="F4" i="16" s="1"/>
  <c r="V113" i="2"/>
  <c r="V146" i="2"/>
  <c r="D182" i="7"/>
  <c r="V33" i="2"/>
  <c r="V137" i="2"/>
  <c r="X14" i="2"/>
  <c r="V28" i="2"/>
  <c r="V13" i="2"/>
  <c r="V109" i="2"/>
  <c r="V125" i="2"/>
  <c r="V144" i="2"/>
  <c r="V34" i="2"/>
  <c r="V66" i="2"/>
  <c r="V11" i="2"/>
  <c r="V60" i="2"/>
  <c r="T175" i="2"/>
  <c r="T167" i="2"/>
  <c r="T159" i="2"/>
  <c r="T151" i="2"/>
  <c r="T143" i="2"/>
  <c r="T135" i="2"/>
  <c r="T127" i="2"/>
  <c r="T119" i="2"/>
  <c r="T111" i="2"/>
  <c r="T103" i="2"/>
  <c r="T95" i="2"/>
  <c r="T87" i="2"/>
  <c r="T79" i="2"/>
  <c r="T71" i="2"/>
  <c r="T63" i="2"/>
  <c r="T55" i="2"/>
  <c r="T47" i="2"/>
  <c r="T39" i="2"/>
  <c r="T31" i="2"/>
  <c r="T23" i="2"/>
  <c r="T15" i="2"/>
  <c r="T181" i="2"/>
  <c r="T180" i="2"/>
  <c r="T179" i="2"/>
  <c r="T178" i="2"/>
  <c r="T177" i="2"/>
  <c r="T173" i="2"/>
  <c r="T172" i="2"/>
  <c r="T171" i="2"/>
  <c r="T170" i="2"/>
  <c r="T168" i="2"/>
  <c r="T165" i="2"/>
  <c r="T164" i="2"/>
  <c r="T163" i="2"/>
  <c r="T162" i="2"/>
  <c r="T160" i="2"/>
  <c r="T157" i="2"/>
  <c r="T156" i="2"/>
  <c r="T155" i="2"/>
  <c r="T154" i="2"/>
  <c r="T153" i="2"/>
  <c r="T152" i="2"/>
  <c r="T149" i="2"/>
  <c r="T148" i="2"/>
  <c r="T147" i="2"/>
  <c r="T146" i="2"/>
  <c r="T145" i="2"/>
  <c r="T144" i="2"/>
  <c r="T141" i="2"/>
  <c r="T140" i="2"/>
  <c r="T139" i="2"/>
  <c r="T138" i="2"/>
  <c r="T136" i="2"/>
  <c r="T133" i="2"/>
  <c r="T132" i="2"/>
  <c r="T131" i="2"/>
  <c r="T130" i="2"/>
  <c r="T128" i="2"/>
  <c r="T125" i="2"/>
  <c r="T124" i="2"/>
  <c r="T123" i="2"/>
  <c r="T122" i="2"/>
  <c r="T120" i="2"/>
  <c r="T117" i="2"/>
  <c r="T116" i="2"/>
  <c r="T115" i="2"/>
  <c r="T114" i="2"/>
  <c r="T113" i="2"/>
  <c r="T112" i="2"/>
  <c r="T109" i="2"/>
  <c r="T108" i="2"/>
  <c r="T107" i="2"/>
  <c r="T106" i="2"/>
  <c r="T105" i="2"/>
  <c r="T104" i="2"/>
  <c r="T101" i="2"/>
  <c r="T100" i="2"/>
  <c r="T99" i="2"/>
  <c r="T98" i="2"/>
  <c r="T96" i="2"/>
  <c r="T93" i="2"/>
  <c r="T92" i="2"/>
  <c r="T91" i="2"/>
  <c r="T90" i="2"/>
  <c r="T88" i="2"/>
  <c r="T85" i="2"/>
  <c r="T84" i="2"/>
  <c r="T83" i="2"/>
  <c r="T82" i="2"/>
  <c r="T80" i="2"/>
  <c r="T77" i="2"/>
  <c r="T76" i="2"/>
  <c r="T75" i="2"/>
  <c r="T74" i="2"/>
  <c r="T73" i="2"/>
  <c r="T72" i="2"/>
  <c r="T69" i="2"/>
  <c r="T68" i="2"/>
  <c r="T67" i="2"/>
  <c r="T66" i="2"/>
  <c r="T65" i="2"/>
  <c r="T64" i="2"/>
  <c r="T61" i="2"/>
  <c r="T60" i="2"/>
  <c r="T59" i="2"/>
  <c r="T58" i="2"/>
  <c r="T56" i="2"/>
  <c r="T53" i="2"/>
  <c r="T52" i="2"/>
  <c r="T51" i="2"/>
  <c r="T50" i="2"/>
  <c r="T48" i="2"/>
  <c r="T45" i="2"/>
  <c r="T44" i="2"/>
  <c r="T43" i="2"/>
  <c r="T42" i="2"/>
  <c r="T41" i="2"/>
  <c r="T40" i="2"/>
  <c r="T37" i="2"/>
  <c r="T36" i="2"/>
  <c r="T35" i="2"/>
  <c r="T34" i="2"/>
  <c r="T33" i="2"/>
  <c r="T32" i="2"/>
  <c r="T29" i="2"/>
  <c r="T28" i="2"/>
  <c r="T27" i="2"/>
  <c r="T26" i="2"/>
  <c r="T25" i="2"/>
  <c r="T24" i="2"/>
  <c r="T21" i="2"/>
  <c r="T20" i="2"/>
  <c r="T19" i="2"/>
  <c r="T18" i="2"/>
  <c r="T16" i="2"/>
  <c r="T13" i="2"/>
  <c r="T12" i="2"/>
  <c r="T11" i="2"/>
  <c r="E157" i="7" l="1"/>
  <c r="F157" i="7" s="1"/>
  <c r="E133" i="7"/>
  <c r="F133" i="7" s="1"/>
  <c r="G133" i="7" s="1"/>
  <c r="E105" i="7"/>
  <c r="F105" i="7" s="1"/>
  <c r="E81" i="7"/>
  <c r="F81" i="7" s="1"/>
  <c r="G81" i="7" s="1"/>
  <c r="E73" i="7"/>
  <c r="F73" i="7" s="1"/>
  <c r="E49" i="7"/>
  <c r="F49" i="7" s="1"/>
  <c r="G49" i="7" s="1"/>
  <c r="E29" i="7"/>
  <c r="F29" i="7" s="1"/>
  <c r="G29" i="7" s="1"/>
  <c r="F64" i="7"/>
  <c r="G64" i="7" s="1"/>
  <c r="F28" i="7"/>
  <c r="F16" i="7"/>
  <c r="F8" i="7"/>
  <c r="G8" i="7" s="1"/>
  <c r="E127" i="7"/>
  <c r="F127" i="7" s="1"/>
  <c r="G127" i="7" s="1"/>
  <c r="E67" i="7"/>
  <c r="F67" i="7" s="1"/>
  <c r="E39" i="7"/>
  <c r="F39" i="7" s="1"/>
  <c r="G39" i="7" s="1"/>
  <c r="F172" i="7"/>
  <c r="G172" i="7" s="1"/>
  <c r="F155" i="7"/>
  <c r="G155" i="7" s="1"/>
  <c r="F147" i="7"/>
  <c r="F143" i="7"/>
  <c r="F135" i="7"/>
  <c r="G135" i="7" s="1"/>
  <c r="F115" i="7"/>
  <c r="G115" i="7" s="1"/>
  <c r="F107" i="7"/>
  <c r="G107" i="7" s="1"/>
  <c r="F99" i="7"/>
  <c r="G99" i="7" s="1"/>
  <c r="F91" i="7"/>
  <c r="G91" i="7" s="1"/>
  <c r="F83" i="7"/>
  <c r="G83" i="7" s="1"/>
  <c r="F71" i="7"/>
  <c r="G71" i="7" s="1"/>
  <c r="F63" i="7"/>
  <c r="F55" i="7"/>
  <c r="G55" i="7" s="1"/>
  <c r="F47" i="7"/>
  <c r="G47" i="7" s="1"/>
  <c r="F27" i="7"/>
  <c r="F19" i="7"/>
  <c r="G19" i="7" s="1"/>
  <c r="F15" i="7"/>
  <c r="E164" i="7"/>
  <c r="F164" i="7" s="1"/>
  <c r="G164" i="7" s="1"/>
  <c r="E136" i="7"/>
  <c r="F136" i="7" s="1"/>
  <c r="E116" i="7"/>
  <c r="F116" i="7" s="1"/>
  <c r="E96" i="7"/>
  <c r="F96" i="7" s="1"/>
  <c r="G96" i="7" s="1"/>
  <c r="E48" i="7"/>
  <c r="F48" i="7" s="1"/>
  <c r="G48" i="7" s="1"/>
  <c r="E36" i="7"/>
  <c r="F36" i="7" s="1"/>
  <c r="E24" i="7"/>
  <c r="F24" i="7" s="1"/>
  <c r="E12" i="7"/>
  <c r="F12" i="7" s="1"/>
  <c r="F68" i="7"/>
  <c r="G68" i="7" s="1"/>
  <c r="F60" i="7"/>
  <c r="F56" i="7"/>
  <c r="G56" i="7" s="1"/>
  <c r="F52" i="7"/>
  <c r="G52" i="7" s="1"/>
  <c r="F44" i="7"/>
  <c r="G44" i="7" s="1"/>
  <c r="F40" i="7"/>
  <c r="G40" i="7" s="1"/>
  <c r="F32" i="7"/>
  <c r="G32" i="7" s="1"/>
  <c r="F20" i="7"/>
  <c r="G20" i="7" s="1"/>
  <c r="F4" i="7"/>
  <c r="G4" i="7" s="1"/>
  <c r="E163" i="7"/>
  <c r="F163" i="7" s="1"/>
  <c r="F176" i="7"/>
  <c r="G176" i="7" s="1"/>
  <c r="F168" i="7"/>
  <c r="G168" i="7" s="1"/>
  <c r="F159" i="7"/>
  <c r="G159" i="7" s="1"/>
  <c r="F151" i="7"/>
  <c r="G151" i="7" s="1"/>
  <c r="F139" i="7"/>
  <c r="G139" i="7" s="1"/>
  <c r="F131" i="7"/>
  <c r="G131" i="7" s="1"/>
  <c r="F123" i="7"/>
  <c r="G123" i="7" s="1"/>
  <c r="F119" i="7"/>
  <c r="F111" i="7"/>
  <c r="F103" i="7"/>
  <c r="G103" i="7" s="1"/>
  <c r="F95" i="7"/>
  <c r="G95" i="7" s="1"/>
  <c r="F87" i="7"/>
  <c r="F79" i="7"/>
  <c r="G79" i="7" s="1"/>
  <c r="F75" i="7"/>
  <c r="G75" i="7" s="1"/>
  <c r="F59" i="7"/>
  <c r="G59" i="7" s="1"/>
  <c r="F51" i="7"/>
  <c r="F43" i="7"/>
  <c r="G43" i="7" s="1"/>
  <c r="F35" i="7"/>
  <c r="G35" i="7" s="1"/>
  <c r="F31" i="7"/>
  <c r="G31" i="7" s="1"/>
  <c r="F23" i="7"/>
  <c r="F177" i="7"/>
  <c r="G177" i="7" s="1"/>
  <c r="F173" i="7"/>
  <c r="F169" i="7"/>
  <c r="G169" i="7" s="1"/>
  <c r="F165" i="7"/>
  <c r="E62" i="7"/>
  <c r="F62" i="7" s="1"/>
  <c r="G62" i="7" s="1"/>
  <c r="E118" i="7"/>
  <c r="F118" i="7" s="1"/>
  <c r="G118" i="7" s="1"/>
  <c r="F7" i="7"/>
  <c r="G7" i="7" s="1"/>
  <c r="F11" i="7"/>
  <c r="G11" i="7" s="1"/>
  <c r="F26" i="7"/>
  <c r="G26" i="7" s="1"/>
  <c r="F94" i="7"/>
  <c r="G94" i="7" s="1"/>
  <c r="F152" i="7"/>
  <c r="G152" i="7" s="1"/>
  <c r="F5" i="7"/>
  <c r="G5" i="7" s="1"/>
  <c r="F100" i="7"/>
  <c r="G100" i="7" s="1"/>
  <c r="F126" i="7"/>
  <c r="G126" i="7" s="1"/>
  <c r="F149" i="7"/>
  <c r="G149" i="7" s="1"/>
  <c r="F17" i="7"/>
  <c r="F82" i="7"/>
  <c r="F121" i="7"/>
  <c r="F156" i="7"/>
  <c r="G156" i="7" s="1"/>
  <c r="F22" i="7"/>
  <c r="G22" i="7" s="1"/>
  <c r="F78" i="7"/>
  <c r="G78" i="7" s="1"/>
  <c r="F10" i="7"/>
  <c r="F57" i="7"/>
  <c r="G57" i="7" s="1"/>
  <c r="F84" i="7"/>
  <c r="F101" i="7"/>
  <c r="G101" i="7" s="1"/>
  <c r="F128" i="7"/>
  <c r="F146" i="7"/>
  <c r="G146" i="7" s="1"/>
  <c r="F30" i="7"/>
  <c r="F58" i="7"/>
  <c r="G58" i="7" s="1"/>
  <c r="F85" i="7"/>
  <c r="G85" i="7" s="1"/>
  <c r="F102" i="7"/>
  <c r="G102" i="7" s="1"/>
  <c r="F134" i="7"/>
  <c r="G134" i="7" s="1"/>
  <c r="F174" i="7"/>
  <c r="G174" i="7" s="1"/>
  <c r="F77" i="7"/>
  <c r="G77" i="7" s="1"/>
  <c r="F171" i="7"/>
  <c r="G171" i="7" s="1"/>
  <c r="F42" i="7"/>
  <c r="G42" i="7" s="1"/>
  <c r="F113" i="7"/>
  <c r="G113" i="7" s="1"/>
  <c r="F141" i="7"/>
  <c r="G141" i="7" s="1"/>
  <c r="F162" i="7"/>
  <c r="G162" i="7" s="1"/>
  <c r="F41" i="7"/>
  <c r="G41" i="7" s="1"/>
  <c r="F108" i="7"/>
  <c r="G108" i="7" s="1"/>
  <c r="F140" i="7"/>
  <c r="G140" i="7" s="1"/>
  <c r="F9" i="7"/>
  <c r="G9" i="7" s="1"/>
  <c r="F46" i="7"/>
  <c r="F153" i="7"/>
  <c r="G153" i="7" s="1"/>
  <c r="F38" i="7"/>
  <c r="F65" i="7"/>
  <c r="G65" i="7" s="1"/>
  <c r="F110" i="7"/>
  <c r="F138" i="7"/>
  <c r="G138" i="7" s="1"/>
  <c r="F50" i="7"/>
  <c r="G50" i="7" s="1"/>
  <c r="F93" i="7"/>
  <c r="G93" i="7" s="1"/>
  <c r="F166" i="7"/>
  <c r="F144" i="7"/>
  <c r="G144" i="7" s="1"/>
  <c r="F175" i="7"/>
  <c r="G175" i="7" s="1"/>
  <c r="F74" i="7"/>
  <c r="G74" i="7" s="1"/>
  <c r="F145" i="7"/>
  <c r="F72" i="7"/>
  <c r="G72" i="7" s="1"/>
  <c r="F117" i="7"/>
  <c r="F14" i="7"/>
  <c r="G14" i="7" s="1"/>
  <c r="F6" i="7"/>
  <c r="G6" i="7" s="1"/>
  <c r="F70" i="7"/>
  <c r="G70" i="7" s="1"/>
  <c r="F114" i="7"/>
  <c r="G114" i="7" s="1"/>
  <c r="F25" i="7"/>
  <c r="G25" i="7" s="1"/>
  <c r="F98" i="7"/>
  <c r="G98" i="7" s="1"/>
  <c r="F170" i="7"/>
  <c r="G170" i="7" s="1"/>
  <c r="F45" i="7"/>
  <c r="G45" i="7" s="1"/>
  <c r="F112" i="7"/>
  <c r="G112" i="7" s="1"/>
  <c r="F161" i="7"/>
  <c r="G161" i="7" s="1"/>
  <c r="F18" i="7"/>
  <c r="G18" i="7" s="1"/>
  <c r="F109" i="7"/>
  <c r="G109" i="7" s="1"/>
  <c r="F137" i="7"/>
  <c r="G137" i="7" s="1"/>
  <c r="F158" i="7"/>
  <c r="F21" i="7"/>
  <c r="G21" i="7" s="1"/>
  <c r="F90" i="7"/>
  <c r="G90" i="7" s="1"/>
  <c r="F125" i="7"/>
  <c r="G125" i="7" s="1"/>
  <c r="F167" i="7"/>
  <c r="F37" i="7"/>
  <c r="G37" i="7" s="1"/>
  <c r="F104" i="7"/>
  <c r="G104" i="7" s="1"/>
  <c r="F33" i="7"/>
  <c r="G33" i="7" s="1"/>
  <c r="F61" i="7"/>
  <c r="F88" i="7"/>
  <c r="G88" i="7" s="1"/>
  <c r="F106" i="7"/>
  <c r="G106" i="7" s="1"/>
  <c r="F132" i="7"/>
  <c r="G132" i="7" s="1"/>
  <c r="F150" i="7"/>
  <c r="F34" i="7"/>
  <c r="F66" i="7"/>
  <c r="G66" i="7" s="1"/>
  <c r="F89" i="7"/>
  <c r="G89" i="7" s="1"/>
  <c r="F120" i="7"/>
  <c r="G120" i="7" s="1"/>
  <c r="F160" i="7"/>
  <c r="G160" i="7" s="1"/>
  <c r="F130" i="7"/>
  <c r="G130" i="7" s="1"/>
  <c r="F92" i="7"/>
  <c r="G92" i="7" s="1"/>
  <c r="F154" i="7"/>
  <c r="G154" i="7" s="1"/>
  <c r="F76" i="7"/>
  <c r="G76" i="7" s="1"/>
  <c r="F124" i="7"/>
  <c r="G124" i="7" s="1"/>
  <c r="F86" i="7"/>
  <c r="G86" i="7" s="1"/>
  <c r="F122" i="7"/>
  <c r="G122" i="7" s="1"/>
  <c r="F13" i="7"/>
  <c r="G13" i="7" s="1"/>
  <c r="F148" i="7"/>
  <c r="G148" i="7" s="1"/>
  <c r="F69" i="7"/>
  <c r="G69" i="7" s="1"/>
  <c r="F53" i="7"/>
  <c r="F97" i="7"/>
  <c r="G97" i="7" s="1"/>
  <c r="F142" i="7"/>
  <c r="G142" i="7" s="1"/>
  <c r="F54" i="7"/>
  <c r="G54" i="7" s="1"/>
  <c r="F80" i="7"/>
  <c r="F129" i="7"/>
  <c r="G28" i="7"/>
  <c r="G116" i="7"/>
  <c r="G27" i="7"/>
  <c r="G51" i="7"/>
  <c r="G110" i="7"/>
  <c r="G173" i="7"/>
  <c r="G53" i="7"/>
  <c r="G147" i="7"/>
  <c r="G61" i="7"/>
  <c r="G163" i="7"/>
  <c r="G12" i="7"/>
  <c r="G157" i="7"/>
  <c r="G119" i="7"/>
  <c r="G166" i="7"/>
  <c r="G17" i="7"/>
  <c r="G16" i="7"/>
  <c r="G80" i="7"/>
  <c r="G38" i="7"/>
  <c r="G158" i="7"/>
  <c r="G111" i="7"/>
  <c r="G136" i="7"/>
  <c r="G73" i="7"/>
  <c r="G82" i="7"/>
  <c r="G36" i="7"/>
  <c r="G34" i="7"/>
  <c r="G67" i="7"/>
  <c r="G24" i="7"/>
  <c r="G30" i="7"/>
  <c r="G165" i="7"/>
  <c r="G46" i="7"/>
  <c r="G63" i="7"/>
  <c r="G143" i="7"/>
  <c r="G129" i="7"/>
  <c r="G84" i="7"/>
  <c r="G121" i="7"/>
  <c r="G15" i="7"/>
  <c r="G87" i="7"/>
  <c r="G167" i="7"/>
  <c r="G60" i="7"/>
  <c r="G105" i="7"/>
  <c r="G117" i="7"/>
  <c r="G150" i="7"/>
  <c r="G23" i="7"/>
  <c r="G128" i="7"/>
  <c r="G145" i="7"/>
  <c r="G10" i="7"/>
  <c r="T14" i="2"/>
  <c r="T22" i="2"/>
  <c r="T30" i="2"/>
  <c r="T38" i="2"/>
  <c r="T46" i="2"/>
  <c r="T54" i="2"/>
  <c r="T62" i="2"/>
  <c r="T70" i="2"/>
  <c r="T78" i="2"/>
  <c r="T86" i="2"/>
  <c r="T94" i="2"/>
  <c r="T102" i="2"/>
  <c r="T110" i="2"/>
  <c r="T118" i="2"/>
  <c r="T126" i="2"/>
  <c r="T134" i="2"/>
  <c r="T142" i="2"/>
  <c r="T150" i="2"/>
  <c r="T158" i="2"/>
  <c r="T166" i="2"/>
  <c r="T174" i="2"/>
  <c r="T176" i="2"/>
  <c r="T17" i="2"/>
  <c r="T49" i="2"/>
  <c r="T57" i="2"/>
  <c r="T81" i="2"/>
  <c r="T89" i="2"/>
  <c r="T97" i="2"/>
  <c r="T121" i="2"/>
  <c r="T129" i="2"/>
  <c r="T137" i="2"/>
  <c r="T161" i="2"/>
  <c r="T169" i="2"/>
  <c r="G184" i="7" l="1"/>
  <c r="F183" i="7"/>
  <c r="T10" i="2"/>
  <c r="T8" i="2"/>
  <c r="T9" i="2"/>
  <c r="E7" i="1" l="1"/>
  <c r="F7" i="1" s="1"/>
  <c r="I176" i="24" l="1"/>
  <c r="I168" i="24"/>
  <c r="I160" i="24"/>
  <c r="I152" i="24"/>
  <c r="I144" i="24"/>
  <c r="I136" i="24"/>
  <c r="I128" i="24"/>
  <c r="I120" i="24"/>
  <c r="I112" i="24"/>
  <c r="I104" i="24"/>
  <c r="I96" i="24"/>
  <c r="I88" i="24"/>
  <c r="I80" i="24"/>
  <c r="I72" i="24"/>
  <c r="I64" i="24"/>
  <c r="I56" i="24"/>
  <c r="I48" i="24"/>
  <c r="I40" i="24"/>
  <c r="I32" i="24"/>
  <c r="I24" i="24"/>
  <c r="I16" i="24"/>
  <c r="I8" i="24"/>
  <c r="I146" i="24"/>
  <c r="I98" i="24"/>
  <c r="I42" i="24"/>
  <c r="I175" i="24"/>
  <c r="I167" i="24"/>
  <c r="I159" i="24"/>
  <c r="I151" i="24"/>
  <c r="I143" i="24"/>
  <c r="I135" i="24"/>
  <c r="I127" i="24"/>
  <c r="I119" i="24"/>
  <c r="I111" i="24"/>
  <c r="I103" i="24"/>
  <c r="I95" i="24"/>
  <c r="I87" i="24"/>
  <c r="I79" i="24"/>
  <c r="I71" i="24"/>
  <c r="I63" i="24"/>
  <c r="I55" i="24"/>
  <c r="I47" i="24"/>
  <c r="I39" i="24"/>
  <c r="I31" i="24"/>
  <c r="I23" i="24"/>
  <c r="I15" i="24"/>
  <c r="I7" i="24"/>
  <c r="I130" i="24"/>
  <c r="I74" i="24"/>
  <c r="I26" i="24"/>
  <c r="I174" i="24"/>
  <c r="I166" i="24"/>
  <c r="I158" i="24"/>
  <c r="I150" i="24"/>
  <c r="I142" i="24"/>
  <c r="I134" i="24"/>
  <c r="I126" i="24"/>
  <c r="I118" i="24"/>
  <c r="I110" i="24"/>
  <c r="I102" i="24"/>
  <c r="I94" i="24"/>
  <c r="I86" i="24"/>
  <c r="I78" i="24"/>
  <c r="I70" i="24"/>
  <c r="I62" i="24"/>
  <c r="I54" i="24"/>
  <c r="I46" i="24"/>
  <c r="I38" i="24"/>
  <c r="I30" i="24"/>
  <c r="I22" i="24"/>
  <c r="I14" i="24"/>
  <c r="I6" i="24"/>
  <c r="I90" i="24"/>
  <c r="I173" i="24"/>
  <c r="I165" i="24"/>
  <c r="I157" i="24"/>
  <c r="I149" i="24"/>
  <c r="I141" i="24"/>
  <c r="I133" i="24"/>
  <c r="I125" i="24"/>
  <c r="I117" i="24"/>
  <c r="I109" i="24"/>
  <c r="I101" i="24"/>
  <c r="I93" i="24"/>
  <c r="I85" i="24"/>
  <c r="I77" i="24"/>
  <c r="I69" i="24"/>
  <c r="I61" i="24"/>
  <c r="I53" i="24"/>
  <c r="I45" i="24"/>
  <c r="I37" i="24"/>
  <c r="I29" i="24"/>
  <c r="I21" i="24"/>
  <c r="I13" i="24"/>
  <c r="I5" i="24"/>
  <c r="I170" i="24"/>
  <c r="I122" i="24"/>
  <c r="I66" i="24"/>
  <c r="I18" i="24"/>
  <c r="I172" i="24"/>
  <c r="I164" i="24"/>
  <c r="I156" i="24"/>
  <c r="I148" i="24"/>
  <c r="I140" i="24"/>
  <c r="I132" i="24"/>
  <c r="I124" i="24"/>
  <c r="I116" i="24"/>
  <c r="I108" i="24"/>
  <c r="I100" i="24"/>
  <c r="I92" i="24"/>
  <c r="I84" i="24"/>
  <c r="I76" i="24"/>
  <c r="I68" i="24"/>
  <c r="I60" i="24"/>
  <c r="I52" i="24"/>
  <c r="I44" i="24"/>
  <c r="I36" i="24"/>
  <c r="I28" i="24"/>
  <c r="I20" i="24"/>
  <c r="I12" i="24"/>
  <c r="I4" i="24"/>
  <c r="I138" i="24"/>
  <c r="I82" i="24"/>
  <c r="I34" i="24"/>
  <c r="I171" i="24"/>
  <c r="I163" i="24"/>
  <c r="I155" i="24"/>
  <c r="I147" i="24"/>
  <c r="I139" i="24"/>
  <c r="I131" i="24"/>
  <c r="I123" i="24"/>
  <c r="I115" i="24"/>
  <c r="I107" i="24"/>
  <c r="I99" i="24"/>
  <c r="I91" i="24"/>
  <c r="I83" i="24"/>
  <c r="I75" i="24"/>
  <c r="I67" i="24"/>
  <c r="I59" i="24"/>
  <c r="I51" i="24"/>
  <c r="I43" i="24"/>
  <c r="I35" i="24"/>
  <c r="I27" i="24"/>
  <c r="I19" i="24"/>
  <c r="I11" i="24"/>
  <c r="I177" i="24"/>
  <c r="I154" i="24"/>
  <c r="I114" i="24"/>
  <c r="I58" i="24"/>
  <c r="I10" i="24"/>
  <c r="I169" i="24"/>
  <c r="I161" i="24"/>
  <c r="I153" i="24"/>
  <c r="I145" i="24"/>
  <c r="I137" i="24"/>
  <c r="I129" i="24"/>
  <c r="I121" i="24"/>
  <c r="I113" i="24"/>
  <c r="I105" i="24"/>
  <c r="I97" i="24"/>
  <c r="I89" i="24"/>
  <c r="I81" i="24"/>
  <c r="I73" i="24"/>
  <c r="I65" i="24"/>
  <c r="I57" i="24"/>
  <c r="I49" i="24"/>
  <c r="I41" i="24"/>
  <c r="I33" i="24"/>
  <c r="I25" i="24"/>
  <c r="I17" i="24"/>
  <c r="I9" i="24"/>
  <c r="I162" i="24"/>
  <c r="I106" i="24"/>
  <c r="I50" i="24"/>
  <c r="AF180" i="2"/>
  <c r="AF179" i="2"/>
  <c r="AF178" i="2"/>
  <c r="AF177" i="2"/>
  <c r="AF176" i="2"/>
  <c r="AF175" i="2"/>
  <c r="AF174" i="2"/>
  <c r="AF173" i="2"/>
  <c r="AF172" i="2"/>
  <c r="AF171" i="2"/>
  <c r="AF170" i="2"/>
  <c r="AF169" i="2"/>
  <c r="AF168" i="2"/>
  <c r="AF167" i="2"/>
  <c r="AF166" i="2"/>
  <c r="AF165" i="2"/>
  <c r="AF164" i="2"/>
  <c r="AF163" i="2"/>
  <c r="AF162" i="2"/>
  <c r="AF161" i="2"/>
  <c r="AF160" i="2"/>
  <c r="AF159" i="2"/>
  <c r="AF158" i="2"/>
  <c r="AF157" i="2"/>
  <c r="AF156" i="2"/>
  <c r="AF155" i="2"/>
  <c r="AF154" i="2"/>
  <c r="AF153" i="2"/>
  <c r="AF152" i="2"/>
  <c r="AF151" i="2"/>
  <c r="AF150" i="2"/>
  <c r="AF149" i="2"/>
  <c r="AF148" i="2"/>
  <c r="AF147" i="2"/>
  <c r="AF146" i="2"/>
  <c r="AF145" i="2"/>
  <c r="AF144" i="2"/>
  <c r="AF143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42" i="2"/>
  <c r="D187" i="24" l="1"/>
  <c r="F67" i="24" l="1"/>
  <c r="G67" i="24" s="1"/>
  <c r="F24" i="24"/>
  <c r="F133" i="24"/>
  <c r="G133" i="24" s="1"/>
  <c r="F7" i="24"/>
  <c r="G7" i="24" s="1"/>
  <c r="F36" i="24"/>
  <c r="F48" i="24"/>
  <c r="G48" i="24" s="1"/>
  <c r="F62" i="24"/>
  <c r="F75" i="24"/>
  <c r="F140" i="24"/>
  <c r="F99" i="24"/>
  <c r="F105" i="24"/>
  <c r="F118" i="24"/>
  <c r="G118" i="24" s="1"/>
  <c r="F170" i="24"/>
  <c r="G170" i="24" s="1"/>
  <c r="F146" i="24"/>
  <c r="F175" i="24"/>
  <c r="F167" i="24"/>
  <c r="F151" i="24"/>
  <c r="G151" i="24" s="1"/>
  <c r="F135" i="24"/>
  <c r="F127" i="24"/>
  <c r="F119" i="24"/>
  <c r="F103" i="24"/>
  <c r="G103" i="24" s="1"/>
  <c r="F95" i="24"/>
  <c r="F87" i="24"/>
  <c r="F71" i="24"/>
  <c r="F63" i="24"/>
  <c r="F55" i="24"/>
  <c r="F39" i="24"/>
  <c r="F31" i="24"/>
  <c r="G31" i="24" s="1"/>
  <c r="F23" i="24"/>
  <c r="G23" i="24" s="1"/>
  <c r="F15" i="24"/>
  <c r="F162" i="24"/>
  <c r="F138" i="24"/>
  <c r="F122" i="24"/>
  <c r="F106" i="24"/>
  <c r="F98" i="24"/>
  <c r="G98" i="24" s="1"/>
  <c r="F90" i="24"/>
  <c r="F82" i="24"/>
  <c r="F74" i="24"/>
  <c r="F66" i="24"/>
  <c r="F58" i="24"/>
  <c r="F50" i="24"/>
  <c r="F42" i="24"/>
  <c r="F34" i="24"/>
  <c r="F10" i="24"/>
  <c r="F18" i="24"/>
  <c r="F130" i="24"/>
  <c r="F26" i="24"/>
  <c r="G26" i="24" s="1"/>
  <c r="F93" i="24"/>
  <c r="F46" i="24"/>
  <c r="F126" i="24"/>
  <c r="F8" i="24"/>
  <c r="F88" i="24"/>
  <c r="F152" i="24"/>
  <c r="G152" i="24" s="1"/>
  <c r="F25" i="24"/>
  <c r="F89" i="24"/>
  <c r="F161" i="24"/>
  <c r="F173" i="24"/>
  <c r="F91" i="24"/>
  <c r="F163" i="24"/>
  <c r="G163" i="24" s="1"/>
  <c r="F156" i="24"/>
  <c r="G156" i="24" s="1"/>
  <c r="F60" i="24"/>
  <c r="F54" i="24"/>
  <c r="F134" i="24"/>
  <c r="F16" i="24"/>
  <c r="F96" i="24"/>
  <c r="F160" i="24"/>
  <c r="F33" i="24"/>
  <c r="G33" i="24" s="1"/>
  <c r="F97" i="24"/>
  <c r="F169" i="24"/>
  <c r="F4" i="24"/>
  <c r="F19" i="24"/>
  <c r="F107" i="24"/>
  <c r="G107" i="24" s="1"/>
  <c r="F171" i="24"/>
  <c r="F80" i="24"/>
  <c r="G80" i="24" s="1"/>
  <c r="F17" i="24"/>
  <c r="F153" i="24"/>
  <c r="G153" i="24" s="1"/>
  <c r="F155" i="24"/>
  <c r="F92" i="24"/>
  <c r="G92" i="24" s="1"/>
  <c r="F70" i="24"/>
  <c r="F150" i="24"/>
  <c r="F61" i="24"/>
  <c r="F104" i="24"/>
  <c r="F168" i="24"/>
  <c r="F41" i="24"/>
  <c r="F113" i="24"/>
  <c r="F177" i="24"/>
  <c r="G177" i="24" s="1"/>
  <c r="F44" i="24"/>
  <c r="G44" i="24" s="1"/>
  <c r="F27" i="24"/>
  <c r="G27" i="24" s="1"/>
  <c r="F115" i="24"/>
  <c r="G115" i="24" s="1"/>
  <c r="F84" i="24"/>
  <c r="F21" i="24"/>
  <c r="F148" i="24"/>
  <c r="G148" i="24" s="1"/>
  <c r="F6" i="24"/>
  <c r="F78" i="24"/>
  <c r="F158" i="24"/>
  <c r="G158" i="24" s="1"/>
  <c r="F77" i="24"/>
  <c r="F40" i="24"/>
  <c r="F112" i="24"/>
  <c r="F176" i="24"/>
  <c r="F49" i="24"/>
  <c r="G49" i="24" s="1"/>
  <c r="F121" i="24"/>
  <c r="G121" i="24" s="1"/>
  <c r="F20" i="24"/>
  <c r="G20" i="24" s="1"/>
  <c r="F76" i="24"/>
  <c r="F35" i="24"/>
  <c r="F123" i="24"/>
  <c r="F144" i="24"/>
  <c r="F13" i="24"/>
  <c r="F14" i="24"/>
  <c r="F86" i="24"/>
  <c r="F166" i="24"/>
  <c r="F101" i="24"/>
  <c r="G101" i="24" s="1"/>
  <c r="F56" i="24"/>
  <c r="F120" i="24"/>
  <c r="F124" i="24"/>
  <c r="F57" i="24"/>
  <c r="F129" i="24"/>
  <c r="F68" i="24"/>
  <c r="F108" i="24"/>
  <c r="F43" i="24"/>
  <c r="G43" i="24" s="1"/>
  <c r="F131" i="24"/>
  <c r="F85" i="24"/>
  <c r="F165" i="24"/>
  <c r="G165" i="24" s="1"/>
  <c r="F45" i="24"/>
  <c r="G45" i="24" s="1"/>
  <c r="F22" i="24"/>
  <c r="F94" i="24"/>
  <c r="F174" i="24"/>
  <c r="F117" i="24"/>
  <c r="F64" i="24"/>
  <c r="F128" i="24"/>
  <c r="F157" i="24"/>
  <c r="G157" i="24" s="1"/>
  <c r="F65" i="24"/>
  <c r="F137" i="24"/>
  <c r="F100" i="24"/>
  <c r="G100" i="24" s="1"/>
  <c r="F5" i="24"/>
  <c r="G5" i="24" s="1"/>
  <c r="F51" i="24"/>
  <c r="F139" i="24"/>
  <c r="F38" i="24"/>
  <c r="F81" i="24"/>
  <c r="F83" i="24"/>
  <c r="F69" i="24"/>
  <c r="F30" i="24"/>
  <c r="G30" i="24" s="1"/>
  <c r="F102" i="24"/>
  <c r="F52" i="24"/>
  <c r="F149" i="24"/>
  <c r="F72" i="24"/>
  <c r="F136" i="24"/>
  <c r="F9" i="24"/>
  <c r="F73" i="24"/>
  <c r="F145" i="24"/>
  <c r="G145" i="24" s="1"/>
  <c r="F172" i="24"/>
  <c r="G172" i="24" s="1"/>
  <c r="F53" i="24"/>
  <c r="F59" i="24"/>
  <c r="F147" i="24"/>
  <c r="F110" i="24"/>
  <c r="G110" i="24" s="1"/>
  <c r="F159" i="24"/>
  <c r="G159" i="24" s="1"/>
  <c r="F109" i="24"/>
  <c r="G109" i="24" s="1"/>
  <c r="F32" i="24"/>
  <c r="G32" i="24" s="1"/>
  <c r="F111" i="24"/>
  <c r="G111" i="24" s="1"/>
  <c r="F114" i="24"/>
  <c r="F154" i="24"/>
  <c r="F141" i="24"/>
  <c r="F125" i="24"/>
  <c r="F143" i="24"/>
  <c r="F37" i="24"/>
  <c r="F29" i="24"/>
  <c r="F79" i="24"/>
  <c r="F11" i="24"/>
  <c r="F47" i="24"/>
  <c r="F28" i="24"/>
  <c r="F142" i="24"/>
  <c r="F116" i="24"/>
  <c r="F164" i="24"/>
  <c r="F132" i="24"/>
  <c r="F12" i="24"/>
  <c r="G176" i="24" l="1"/>
  <c r="G122" i="24"/>
  <c r="G47" i="24"/>
  <c r="G81" i="24"/>
  <c r="G130" i="24"/>
  <c r="G11" i="24"/>
  <c r="G114" i="24"/>
  <c r="G161" i="24"/>
  <c r="G105" i="24"/>
  <c r="G68" i="24"/>
  <c r="G108" i="24"/>
  <c r="G138" i="24"/>
  <c r="G83" i="24"/>
  <c r="G91" i="24"/>
  <c r="G99" i="24"/>
  <c r="G35" i="24"/>
  <c r="G125" i="24"/>
  <c r="G104" i="24"/>
  <c r="G86" i="24"/>
  <c r="G70" i="24"/>
  <c r="G22" i="24"/>
  <c r="G93" i="24"/>
  <c r="G64" i="24"/>
  <c r="G166" i="24"/>
  <c r="G167" i="24"/>
  <c r="G89" i="24"/>
  <c r="F184" i="24"/>
  <c r="H175" i="24" s="1"/>
  <c r="F183" i="24"/>
  <c r="G4" i="24"/>
  <c r="G117" i="24"/>
  <c r="G96" i="24"/>
  <c r="G140" i="24"/>
  <c r="G132" i="24"/>
  <c r="G169" i="24"/>
  <c r="G60" i="24"/>
  <c r="G90" i="24"/>
  <c r="G16" i="24"/>
  <c r="G79" i="24"/>
  <c r="G123" i="24"/>
  <c r="G53" i="24"/>
  <c r="G141" i="24"/>
  <c r="G112" i="24"/>
  <c r="G55" i="24"/>
  <c r="G102" i="24"/>
  <c r="G94" i="24"/>
  <c r="G154" i="24"/>
  <c r="G106" i="24"/>
  <c r="G39" i="24"/>
  <c r="G71" i="24"/>
  <c r="G160" i="24"/>
  <c r="G12" i="24"/>
  <c r="G59" i="24"/>
  <c r="G150" i="24"/>
  <c r="G82" i="24"/>
  <c r="G76" i="24"/>
  <c r="G50" i="24"/>
  <c r="G175" i="24"/>
  <c r="G61" i="24"/>
  <c r="G9" i="24"/>
  <c r="G147" i="24"/>
  <c r="G135" i="24"/>
  <c r="G75" i="24"/>
  <c r="G149" i="24"/>
  <c r="G120" i="24"/>
  <c r="G6" i="24"/>
  <c r="G129" i="24"/>
  <c r="G54" i="24"/>
  <c r="G174" i="24"/>
  <c r="G124" i="24"/>
  <c r="G66" i="24"/>
  <c r="G127" i="24"/>
  <c r="G134" i="24"/>
  <c r="G40" i="24"/>
  <c r="G69" i="24"/>
  <c r="G10" i="24"/>
  <c r="G142" i="24"/>
  <c r="G34" i="24"/>
  <c r="G19" i="24"/>
  <c r="G15" i="24"/>
  <c r="G13" i="24"/>
  <c r="G171" i="24"/>
  <c r="G63" i="24"/>
  <c r="G173" i="24"/>
  <c r="G128" i="24"/>
  <c r="G38" i="24"/>
  <c r="G52" i="24"/>
  <c r="G97" i="24"/>
  <c r="G8" i="24"/>
  <c r="G14" i="24"/>
  <c r="G116" i="24"/>
  <c r="G37" i="24"/>
  <c r="G88" i="24"/>
  <c r="G28" i="24"/>
  <c r="G168" i="24"/>
  <c r="G24" i="24"/>
  <c r="G126" i="24"/>
  <c r="G62" i="24"/>
  <c r="G77" i="24"/>
  <c r="G74" i="24"/>
  <c r="G25" i="24"/>
  <c r="G17" i="24"/>
  <c r="G21" i="24"/>
  <c r="G87" i="24"/>
  <c r="G95" i="24"/>
  <c r="G65" i="24"/>
  <c r="G136" i="24"/>
  <c r="G36" i="24"/>
  <c r="G58" i="24"/>
  <c r="G85" i="24"/>
  <c r="G46" i="24"/>
  <c r="G56" i="24"/>
  <c r="G143" i="24"/>
  <c r="G162" i="24"/>
  <c r="G137" i="24"/>
  <c r="G155" i="24"/>
  <c r="G78" i="24"/>
  <c r="G18" i="24"/>
  <c r="G57" i="24"/>
  <c r="G164" i="24"/>
  <c r="G51" i="24"/>
  <c r="G72" i="24"/>
  <c r="G41" i="24"/>
  <c r="G139" i="24"/>
  <c r="G29" i="24"/>
  <c r="G131" i="24"/>
  <c r="G119" i="24"/>
  <c r="G73" i="24"/>
  <c r="G144" i="24"/>
  <c r="G84" i="24"/>
  <c r="G113" i="24"/>
  <c r="G146" i="24"/>
  <c r="G42" i="24"/>
  <c r="H176" i="24" l="1"/>
  <c r="H114" i="24"/>
  <c r="J114" i="24" s="1"/>
  <c r="AG118" i="2" s="1"/>
  <c r="H24" i="24"/>
  <c r="J24" i="24" s="1"/>
  <c r="AG28" i="2" s="1"/>
  <c r="H84" i="24"/>
  <c r="J84" i="24" s="1"/>
  <c r="AG88" i="2" s="1"/>
  <c r="H131" i="24"/>
  <c r="J131" i="24" s="1"/>
  <c r="AG135" i="2" s="1"/>
  <c r="H58" i="24"/>
  <c r="J58" i="24" s="1"/>
  <c r="AG62" i="2" s="1"/>
  <c r="H72" i="24"/>
  <c r="J72" i="24" s="1"/>
  <c r="AG76" i="2" s="1"/>
  <c r="H25" i="24"/>
  <c r="J25" i="24" s="1"/>
  <c r="AG29" i="2" s="1"/>
  <c r="H18" i="24"/>
  <c r="J18" i="24" s="1"/>
  <c r="AG22" i="2" s="1"/>
  <c r="H171" i="24"/>
  <c r="J171" i="24" s="1"/>
  <c r="AG175" i="2" s="1"/>
  <c r="H129" i="24"/>
  <c r="J129" i="24" s="1"/>
  <c r="AG133" i="2" s="1"/>
  <c r="H42" i="24"/>
  <c r="J42" i="24" s="1"/>
  <c r="AG46" i="2" s="1"/>
  <c r="H78" i="24"/>
  <c r="J78" i="24" s="1"/>
  <c r="AG82" i="2" s="1"/>
  <c r="H144" i="24"/>
  <c r="J144" i="24" s="1"/>
  <c r="AG148" i="2" s="1"/>
  <c r="H29" i="24"/>
  <c r="J29" i="24" s="1"/>
  <c r="AG33" i="2" s="1"/>
  <c r="H51" i="24"/>
  <c r="J51" i="24" s="1"/>
  <c r="AG55" i="2" s="1"/>
  <c r="H56" i="24"/>
  <c r="J56" i="24" s="1"/>
  <c r="AG60" i="2" s="1"/>
  <c r="H36" i="24"/>
  <c r="J36" i="24" s="1"/>
  <c r="AG40" i="2" s="1"/>
  <c r="H168" i="24"/>
  <c r="J168" i="24" s="1"/>
  <c r="AG172" i="2" s="1"/>
  <c r="H13" i="24"/>
  <c r="J13" i="24" s="1"/>
  <c r="AG17" i="2" s="1"/>
  <c r="H79" i="24"/>
  <c r="J79" i="24" s="1"/>
  <c r="AG83" i="2" s="1"/>
  <c r="H140" i="24"/>
  <c r="J140" i="24" s="1"/>
  <c r="AG144" i="2" s="1"/>
  <c r="H83" i="24"/>
  <c r="J83" i="24" s="1"/>
  <c r="AG87" i="2" s="1"/>
  <c r="H102" i="24"/>
  <c r="J102" i="24" s="1"/>
  <c r="AG106" i="2" s="1"/>
  <c r="H147" i="24"/>
  <c r="J147" i="24" s="1"/>
  <c r="AG151" i="2" s="1"/>
  <c r="H146" i="24"/>
  <c r="J146" i="24" s="1"/>
  <c r="AG150" i="2" s="1"/>
  <c r="H87" i="24"/>
  <c r="J87" i="24" s="1"/>
  <c r="AG91" i="2" s="1"/>
  <c r="H77" i="24"/>
  <c r="J77" i="24" s="1"/>
  <c r="AG81" i="2" s="1"/>
  <c r="H28" i="24"/>
  <c r="J28" i="24" s="1"/>
  <c r="AG32" i="2" s="1"/>
  <c r="H128" i="24"/>
  <c r="J128" i="24" s="1"/>
  <c r="AG132" i="2" s="1"/>
  <c r="H69" i="24"/>
  <c r="J69" i="24" s="1"/>
  <c r="AG73" i="2" s="1"/>
  <c r="H120" i="24"/>
  <c r="J120" i="24" s="1"/>
  <c r="AG124" i="2" s="1"/>
  <c r="H39" i="24"/>
  <c r="J39" i="24" s="1"/>
  <c r="AG43" i="2" s="1"/>
  <c r="H167" i="24"/>
  <c r="J167" i="24" s="1"/>
  <c r="AG171" i="2" s="1"/>
  <c r="H130" i="24"/>
  <c r="J130" i="24" s="1"/>
  <c r="AG134" i="2" s="1"/>
  <c r="H73" i="24"/>
  <c r="J73" i="24" s="1"/>
  <c r="AG77" i="2" s="1"/>
  <c r="H139" i="24"/>
  <c r="J139" i="24" s="1"/>
  <c r="AG143" i="2" s="1"/>
  <c r="H164" i="24"/>
  <c r="J164" i="24" s="1"/>
  <c r="AG168" i="2" s="1"/>
  <c r="H8" i="24"/>
  <c r="J8" i="24" s="1"/>
  <c r="AG12" i="2" s="1"/>
  <c r="H174" i="24"/>
  <c r="J174" i="24" s="1"/>
  <c r="AG178" i="2" s="1"/>
  <c r="H61" i="24"/>
  <c r="J61" i="24" s="1"/>
  <c r="AG65" i="2" s="1"/>
  <c r="H112" i="24"/>
  <c r="J112" i="24" s="1"/>
  <c r="AG116" i="2" s="1"/>
  <c r="H137" i="24"/>
  <c r="J137" i="24" s="1"/>
  <c r="AG141" i="2" s="1"/>
  <c r="H46" i="24"/>
  <c r="J46" i="24" s="1"/>
  <c r="AG50" i="2" s="1"/>
  <c r="H136" i="24"/>
  <c r="J136" i="24" s="1"/>
  <c r="AG140" i="2" s="1"/>
  <c r="H21" i="24"/>
  <c r="J21" i="24" s="1"/>
  <c r="AG25" i="2" s="1"/>
  <c r="H126" i="24"/>
  <c r="J126" i="24" s="1"/>
  <c r="AG130" i="2" s="1"/>
  <c r="H19" i="24"/>
  <c r="J19" i="24" s="1"/>
  <c r="AG23" i="2" s="1"/>
  <c r="H40" i="24"/>
  <c r="J40" i="24" s="1"/>
  <c r="AG44" i="2" s="1"/>
  <c r="H59" i="24"/>
  <c r="J59" i="24" s="1"/>
  <c r="AG63" i="2" s="1"/>
  <c r="H154" i="24"/>
  <c r="J154" i="24" s="1"/>
  <c r="AG158" i="2" s="1"/>
  <c r="H117" i="24"/>
  <c r="J117" i="24" s="1"/>
  <c r="AG121" i="2" s="1"/>
  <c r="H125" i="24"/>
  <c r="J125" i="24" s="1"/>
  <c r="AG129" i="2" s="1"/>
  <c r="H95" i="24"/>
  <c r="J95" i="24" s="1"/>
  <c r="AG99" i="2" s="1"/>
  <c r="H38" i="24"/>
  <c r="J38" i="24" s="1"/>
  <c r="AG42" i="2" s="1"/>
  <c r="H113" i="24"/>
  <c r="J113" i="24" s="1"/>
  <c r="AG117" i="2" s="1"/>
  <c r="H119" i="24"/>
  <c r="J119" i="24" s="1"/>
  <c r="AG123" i="2" s="1"/>
  <c r="H41" i="24"/>
  <c r="J41" i="24" s="1"/>
  <c r="AG45" i="2" s="1"/>
  <c r="H57" i="24"/>
  <c r="J57" i="24" s="1"/>
  <c r="AG61" i="2" s="1"/>
  <c r="H162" i="24"/>
  <c r="J162" i="24" s="1"/>
  <c r="AG166" i="2" s="1"/>
  <c r="H88" i="24"/>
  <c r="J88" i="24" s="1"/>
  <c r="AG92" i="2" s="1"/>
  <c r="H63" i="24"/>
  <c r="J63" i="24" s="1"/>
  <c r="AG67" i="2" s="1"/>
  <c r="H134" i="24"/>
  <c r="J134" i="24" s="1"/>
  <c r="AG138" i="2" s="1"/>
  <c r="H75" i="24"/>
  <c r="J75" i="24" s="1"/>
  <c r="AG79" i="2" s="1"/>
  <c r="H160" i="24"/>
  <c r="J160" i="24" s="1"/>
  <c r="AG164" i="2" s="1"/>
  <c r="H143" i="24"/>
  <c r="J143" i="24" s="1"/>
  <c r="AG147" i="2" s="1"/>
  <c r="H116" i="24"/>
  <c r="J116" i="24" s="1"/>
  <c r="AG120" i="2" s="1"/>
  <c r="H66" i="24"/>
  <c r="J66" i="24" s="1"/>
  <c r="AG70" i="2" s="1"/>
  <c r="H82" i="24"/>
  <c r="J82" i="24" s="1"/>
  <c r="AG86" i="2" s="1"/>
  <c r="H85" i="24"/>
  <c r="J85" i="24" s="1"/>
  <c r="AG89" i="2" s="1"/>
  <c r="H65" i="24"/>
  <c r="J65" i="24" s="1"/>
  <c r="AG69" i="2" s="1"/>
  <c r="H52" i="24"/>
  <c r="J52" i="24" s="1"/>
  <c r="AG56" i="2" s="1"/>
  <c r="H142" i="24"/>
  <c r="J142" i="24" s="1"/>
  <c r="AG146" i="2" s="1"/>
  <c r="H50" i="24"/>
  <c r="J50" i="24" s="1"/>
  <c r="AG54" i="2" s="1"/>
  <c r="H53" i="24"/>
  <c r="J53" i="24" s="1"/>
  <c r="AG57" i="2" s="1"/>
  <c r="H169" i="24"/>
  <c r="J169" i="24" s="1"/>
  <c r="AG173" i="2" s="1"/>
  <c r="H158" i="24"/>
  <c r="J158" i="24" s="1"/>
  <c r="AG162" i="2" s="1"/>
  <c r="H22" i="24"/>
  <c r="J22" i="24" s="1"/>
  <c r="AG26" i="2" s="1"/>
  <c r="H105" i="24"/>
  <c r="J105" i="24" s="1"/>
  <c r="AG109" i="2" s="1"/>
  <c r="H62" i="24"/>
  <c r="J62" i="24" s="1"/>
  <c r="AG66" i="2" s="1"/>
  <c r="H14" i="24"/>
  <c r="J14" i="24" s="1"/>
  <c r="AG18" i="2" s="1"/>
  <c r="H6" i="24"/>
  <c r="J6" i="24" s="1"/>
  <c r="AG10" i="2" s="1"/>
  <c r="H150" i="24"/>
  <c r="J150" i="24" s="1"/>
  <c r="AG154" i="2" s="1"/>
  <c r="H94" i="24"/>
  <c r="J94" i="24" s="1"/>
  <c r="AG98" i="2" s="1"/>
  <c r="H4" i="24"/>
  <c r="J4" i="24" s="1"/>
  <c r="AG8" i="2" s="1"/>
  <c r="H166" i="24"/>
  <c r="J166" i="24" s="1"/>
  <c r="AG170" i="2" s="1"/>
  <c r="H70" i="24"/>
  <c r="J70" i="24" s="1"/>
  <c r="AG74" i="2" s="1"/>
  <c r="H138" i="24"/>
  <c r="J138" i="24" s="1"/>
  <c r="AG142" i="2" s="1"/>
  <c r="H17" i="24"/>
  <c r="J17" i="24" s="1"/>
  <c r="AG21" i="2" s="1"/>
  <c r="H34" i="24"/>
  <c r="J34" i="24" s="1"/>
  <c r="AG38" i="2" s="1"/>
  <c r="H124" i="24"/>
  <c r="J124" i="24" s="1"/>
  <c r="AG128" i="2" s="1"/>
  <c r="H135" i="24"/>
  <c r="J135" i="24" s="1"/>
  <c r="AG139" i="2" s="1"/>
  <c r="J175" i="24"/>
  <c r="AG179" i="2" s="1"/>
  <c r="H71" i="24"/>
  <c r="J71" i="24" s="1"/>
  <c r="AG75" i="2" s="1"/>
  <c r="H141" i="24"/>
  <c r="J141" i="24" s="1"/>
  <c r="AG145" i="2" s="1"/>
  <c r="H16" i="24"/>
  <c r="J16" i="24" s="1"/>
  <c r="AG20" i="2" s="1"/>
  <c r="H132" i="24"/>
  <c r="J132" i="24" s="1"/>
  <c r="AG136" i="2" s="1"/>
  <c r="H35" i="24"/>
  <c r="J35" i="24" s="1"/>
  <c r="AG39" i="2" s="1"/>
  <c r="H161" i="24"/>
  <c r="J161" i="24" s="1"/>
  <c r="AG165" i="2" s="1"/>
  <c r="H81" i="24"/>
  <c r="J81" i="24" s="1"/>
  <c r="AG85" i="2" s="1"/>
  <c r="H90" i="24"/>
  <c r="J90" i="24" s="1"/>
  <c r="AG94" i="2" s="1"/>
  <c r="H86" i="24"/>
  <c r="J86" i="24" s="1"/>
  <c r="AG90" i="2" s="1"/>
  <c r="H45" i="24"/>
  <c r="J45" i="24" s="1"/>
  <c r="AG49" i="2" s="1"/>
  <c r="H118" i="24"/>
  <c r="J118" i="24" s="1"/>
  <c r="AG122" i="2" s="1"/>
  <c r="H98" i="24"/>
  <c r="J98" i="24" s="1"/>
  <c r="AG102" i="2" s="1"/>
  <c r="H27" i="24"/>
  <c r="J27" i="24" s="1"/>
  <c r="AG31" i="2" s="1"/>
  <c r="H31" i="24"/>
  <c r="J31" i="24" s="1"/>
  <c r="AG35" i="2" s="1"/>
  <c r="H100" i="24"/>
  <c r="J100" i="24" s="1"/>
  <c r="AG104" i="2" s="1"/>
  <c r="H110" i="24"/>
  <c r="J110" i="24" s="1"/>
  <c r="AG114" i="2" s="1"/>
  <c r="J176" i="24"/>
  <c r="AG180" i="2" s="1"/>
  <c r="H177" i="24"/>
  <c r="J177" i="24" s="1"/>
  <c r="AG181" i="2" s="1"/>
  <c r="H107" i="24"/>
  <c r="J107" i="24" s="1"/>
  <c r="AG111" i="2" s="1"/>
  <c r="H67" i="24"/>
  <c r="J67" i="24" s="1"/>
  <c r="AG71" i="2" s="1"/>
  <c r="H159" i="24"/>
  <c r="J159" i="24" s="1"/>
  <c r="AG163" i="2" s="1"/>
  <c r="H92" i="24"/>
  <c r="J92" i="24" s="1"/>
  <c r="AG96" i="2" s="1"/>
  <c r="H121" i="24"/>
  <c r="J121" i="24" s="1"/>
  <c r="AG125" i="2" s="1"/>
  <c r="H26" i="24"/>
  <c r="J26" i="24" s="1"/>
  <c r="AG30" i="2" s="1"/>
  <c r="H30" i="24"/>
  <c r="J30" i="24" s="1"/>
  <c r="AG34" i="2" s="1"/>
  <c r="H133" i="24"/>
  <c r="J133" i="24" s="1"/>
  <c r="AG137" i="2" s="1"/>
  <c r="H101" i="24"/>
  <c r="J101" i="24" s="1"/>
  <c r="AG105" i="2" s="1"/>
  <c r="H5" i="24"/>
  <c r="J5" i="24" s="1"/>
  <c r="AG9" i="2" s="1"/>
  <c r="H148" i="24"/>
  <c r="J148" i="24" s="1"/>
  <c r="AG152" i="2" s="1"/>
  <c r="H145" i="24"/>
  <c r="J145" i="24" s="1"/>
  <c r="AG149" i="2" s="1"/>
  <c r="H80" i="24"/>
  <c r="J80" i="24" s="1"/>
  <c r="AG84" i="2" s="1"/>
  <c r="H156" i="24"/>
  <c r="J156" i="24" s="1"/>
  <c r="AG160" i="2" s="1"/>
  <c r="H7" i="24"/>
  <c r="J7" i="24" s="1"/>
  <c r="AG11" i="2" s="1"/>
  <c r="H23" i="24"/>
  <c r="J23" i="24" s="1"/>
  <c r="AG27" i="2" s="1"/>
  <c r="H32" i="24"/>
  <c r="J32" i="24" s="1"/>
  <c r="AG36" i="2" s="1"/>
  <c r="H44" i="24"/>
  <c r="J44" i="24" s="1"/>
  <c r="AG48" i="2" s="1"/>
  <c r="H103" i="24"/>
  <c r="J103" i="24" s="1"/>
  <c r="AG107" i="2" s="1"/>
  <c r="H165" i="24"/>
  <c r="J165" i="24" s="1"/>
  <c r="AG169" i="2" s="1"/>
  <c r="H151" i="24"/>
  <c r="J151" i="24" s="1"/>
  <c r="AG155" i="2" s="1"/>
  <c r="H49" i="24"/>
  <c r="J49" i="24" s="1"/>
  <c r="AG53" i="2" s="1"/>
  <c r="H170" i="24"/>
  <c r="J170" i="24" s="1"/>
  <c r="AG174" i="2" s="1"/>
  <c r="H115" i="24"/>
  <c r="J115" i="24" s="1"/>
  <c r="AG119" i="2" s="1"/>
  <c r="H152" i="24"/>
  <c r="J152" i="24" s="1"/>
  <c r="AG156" i="2" s="1"/>
  <c r="H157" i="24"/>
  <c r="J157" i="24" s="1"/>
  <c r="AG161" i="2" s="1"/>
  <c r="H109" i="24"/>
  <c r="J109" i="24" s="1"/>
  <c r="AG113" i="2" s="1"/>
  <c r="H33" i="24"/>
  <c r="J33" i="24" s="1"/>
  <c r="AG37" i="2" s="1"/>
  <c r="H43" i="24"/>
  <c r="J43" i="24" s="1"/>
  <c r="AG47" i="2" s="1"/>
  <c r="H48" i="24"/>
  <c r="J48" i="24" s="1"/>
  <c r="AG52" i="2" s="1"/>
  <c r="H172" i="24"/>
  <c r="J172" i="24" s="1"/>
  <c r="AG176" i="2" s="1"/>
  <c r="H111" i="24"/>
  <c r="J111" i="24" s="1"/>
  <c r="AG115" i="2" s="1"/>
  <c r="H153" i="24"/>
  <c r="J153" i="24" s="1"/>
  <c r="AG157" i="2" s="1"/>
  <c r="H20" i="24"/>
  <c r="J20" i="24" s="1"/>
  <c r="AG24" i="2" s="1"/>
  <c r="H163" i="24"/>
  <c r="J163" i="24" s="1"/>
  <c r="AG167" i="2" s="1"/>
  <c r="H64" i="24"/>
  <c r="J64" i="24" s="1"/>
  <c r="AG68" i="2" s="1"/>
  <c r="H99" i="24"/>
  <c r="J99" i="24" s="1"/>
  <c r="AG103" i="2" s="1"/>
  <c r="H108" i="24"/>
  <c r="J108" i="24" s="1"/>
  <c r="AG112" i="2" s="1"/>
  <c r="H47" i="24"/>
  <c r="J47" i="24" s="1"/>
  <c r="AG51" i="2" s="1"/>
  <c r="H74" i="24"/>
  <c r="J74" i="24" s="1"/>
  <c r="AG78" i="2" s="1"/>
  <c r="H10" i="24"/>
  <c r="J10" i="24" s="1"/>
  <c r="AG14" i="2" s="1"/>
  <c r="H12" i="24"/>
  <c r="J12" i="24" s="1"/>
  <c r="AG16" i="2" s="1"/>
  <c r="H106" i="24"/>
  <c r="J106" i="24" s="1"/>
  <c r="AG110" i="2" s="1"/>
  <c r="H122" i="24"/>
  <c r="J122" i="24" s="1"/>
  <c r="AG126" i="2" s="1"/>
  <c r="H155" i="24"/>
  <c r="J155" i="24" s="1"/>
  <c r="AG159" i="2" s="1"/>
  <c r="H37" i="24"/>
  <c r="J37" i="24" s="1"/>
  <c r="AG41" i="2" s="1"/>
  <c r="H97" i="24"/>
  <c r="J97" i="24" s="1"/>
  <c r="AG101" i="2" s="1"/>
  <c r="H173" i="24"/>
  <c r="J173" i="24" s="1"/>
  <c r="AG177" i="2" s="1"/>
  <c r="H15" i="24"/>
  <c r="J15" i="24" s="1"/>
  <c r="AG19" i="2" s="1"/>
  <c r="H127" i="24"/>
  <c r="J127" i="24" s="1"/>
  <c r="AG131" i="2" s="1"/>
  <c r="H54" i="24"/>
  <c r="J54" i="24" s="1"/>
  <c r="AG58" i="2" s="1"/>
  <c r="H149" i="24"/>
  <c r="J149" i="24" s="1"/>
  <c r="AG153" i="2" s="1"/>
  <c r="H9" i="24"/>
  <c r="J9" i="24" s="1"/>
  <c r="AG13" i="2" s="1"/>
  <c r="H76" i="24"/>
  <c r="J76" i="24" s="1"/>
  <c r="AG80" i="2" s="1"/>
  <c r="H55" i="24"/>
  <c r="J55" i="24" s="1"/>
  <c r="AG59" i="2" s="1"/>
  <c r="H123" i="24"/>
  <c r="J123" i="24" s="1"/>
  <c r="AG127" i="2" s="1"/>
  <c r="H60" i="24"/>
  <c r="J60" i="24" s="1"/>
  <c r="AG64" i="2" s="1"/>
  <c r="H96" i="24"/>
  <c r="J96" i="24" s="1"/>
  <c r="AG100" i="2" s="1"/>
  <c r="H89" i="24"/>
  <c r="J89" i="24" s="1"/>
  <c r="AG93" i="2" s="1"/>
  <c r="H93" i="24"/>
  <c r="J93" i="24" s="1"/>
  <c r="AG97" i="2" s="1"/>
  <c r="H104" i="24"/>
  <c r="J104" i="24" s="1"/>
  <c r="AG108" i="2" s="1"/>
  <c r="H91" i="24"/>
  <c r="J91" i="24" s="1"/>
  <c r="AG95" i="2" s="1"/>
  <c r="H68" i="24"/>
  <c r="J68" i="24" s="1"/>
  <c r="AG72" i="2" s="1"/>
  <c r="H11" i="24"/>
  <c r="J11" i="24" s="1"/>
  <c r="AG15" i="2" s="1"/>
  <c r="Z181" i="2" l="1"/>
  <c r="Z180" i="2"/>
  <c r="Z179" i="2"/>
  <c r="F177" i="14" l="1"/>
  <c r="F176" i="14"/>
  <c r="F175" i="14"/>
  <c r="F174" i="14"/>
  <c r="F173" i="14"/>
  <c r="F172" i="14"/>
  <c r="F171" i="14"/>
  <c r="F170" i="14"/>
  <c r="F169" i="14"/>
  <c r="F168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F155" i="14"/>
  <c r="F154" i="14"/>
  <c r="F153" i="14"/>
  <c r="F152" i="14"/>
  <c r="F151" i="14"/>
  <c r="F150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7" i="14"/>
  <c r="F136" i="14"/>
  <c r="F135" i="14"/>
  <c r="F134" i="14"/>
  <c r="F133" i="14"/>
  <c r="F132" i="14"/>
  <c r="F131" i="14"/>
  <c r="F130" i="14"/>
  <c r="F129" i="14"/>
  <c r="F128" i="14"/>
  <c r="F127" i="14"/>
  <c r="F126" i="14"/>
  <c r="F125" i="14"/>
  <c r="F124" i="14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F109" i="14"/>
  <c r="F108" i="14"/>
  <c r="F107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9" i="14"/>
  <c r="F8" i="14"/>
  <c r="F7" i="14"/>
  <c r="F6" i="14"/>
  <c r="F5" i="14"/>
  <c r="F10" i="14"/>
  <c r="F180" i="14" l="1"/>
  <c r="G175" i="14" s="1"/>
  <c r="H175" i="14" s="1"/>
  <c r="E83" i="13"/>
  <c r="M87" i="2" s="1"/>
  <c r="E22" i="13"/>
  <c r="M26" i="2" s="1"/>
  <c r="G177" i="5" l="1"/>
  <c r="I181" i="2" s="1"/>
  <c r="G176" i="5"/>
  <c r="I180" i="2" s="1"/>
  <c r="G175" i="5"/>
  <c r="I179" i="2" s="1"/>
  <c r="G174" i="5"/>
  <c r="I178" i="2" s="1"/>
  <c r="G173" i="5"/>
  <c r="I177" i="2" s="1"/>
  <c r="G172" i="5"/>
  <c r="I176" i="2" s="1"/>
  <c r="G171" i="5"/>
  <c r="I175" i="2" s="1"/>
  <c r="G170" i="5"/>
  <c r="I174" i="2" s="1"/>
  <c r="G169" i="5"/>
  <c r="I173" i="2" s="1"/>
  <c r="G168" i="5"/>
  <c r="I172" i="2" s="1"/>
  <c r="G167" i="5"/>
  <c r="I171" i="2" s="1"/>
  <c r="G166" i="5"/>
  <c r="I170" i="2" s="1"/>
  <c r="G165" i="5"/>
  <c r="I169" i="2" s="1"/>
  <c r="G164" i="5"/>
  <c r="I168" i="2" s="1"/>
  <c r="G163" i="5"/>
  <c r="I167" i="2" s="1"/>
  <c r="G162" i="5"/>
  <c r="I166" i="2" s="1"/>
  <c r="G161" i="5"/>
  <c r="I165" i="2" s="1"/>
  <c r="G160" i="5"/>
  <c r="I164" i="2" s="1"/>
  <c r="G159" i="5"/>
  <c r="I163" i="2" s="1"/>
  <c r="G158" i="5"/>
  <c r="I162" i="2" s="1"/>
  <c r="G157" i="5"/>
  <c r="I161" i="2" s="1"/>
  <c r="G156" i="5"/>
  <c r="I160" i="2" s="1"/>
  <c r="G155" i="5"/>
  <c r="I159" i="2" s="1"/>
  <c r="G154" i="5"/>
  <c r="I158" i="2" s="1"/>
  <c r="G153" i="5"/>
  <c r="I157" i="2" s="1"/>
  <c r="G152" i="5"/>
  <c r="I156" i="2" s="1"/>
  <c r="G151" i="5"/>
  <c r="I155" i="2" s="1"/>
  <c r="G150" i="5"/>
  <c r="I154" i="2" s="1"/>
  <c r="G149" i="5"/>
  <c r="I153" i="2" s="1"/>
  <c r="G148" i="5"/>
  <c r="I152" i="2" s="1"/>
  <c r="G147" i="5"/>
  <c r="I151" i="2" s="1"/>
  <c r="G146" i="5"/>
  <c r="I150" i="2" s="1"/>
  <c r="G145" i="5"/>
  <c r="I149" i="2" s="1"/>
  <c r="G144" i="5"/>
  <c r="I148" i="2" s="1"/>
  <c r="G143" i="5"/>
  <c r="I147" i="2" s="1"/>
  <c r="G142" i="5"/>
  <c r="I146" i="2" s="1"/>
  <c r="G141" i="5"/>
  <c r="I145" i="2" s="1"/>
  <c r="G140" i="5"/>
  <c r="I144" i="2" s="1"/>
  <c r="G139" i="5"/>
  <c r="I143" i="2" s="1"/>
  <c r="G138" i="5"/>
  <c r="I142" i="2" s="1"/>
  <c r="G137" i="5"/>
  <c r="I141" i="2" s="1"/>
  <c r="G136" i="5"/>
  <c r="I140" i="2" s="1"/>
  <c r="G135" i="5"/>
  <c r="I139" i="2" s="1"/>
  <c r="G134" i="5"/>
  <c r="I138" i="2" s="1"/>
  <c r="G133" i="5"/>
  <c r="I137" i="2" s="1"/>
  <c r="G132" i="5"/>
  <c r="I136" i="2" s="1"/>
  <c r="G131" i="5"/>
  <c r="I135" i="2" s="1"/>
  <c r="G130" i="5"/>
  <c r="I134" i="2" s="1"/>
  <c r="G129" i="5"/>
  <c r="I133" i="2" s="1"/>
  <c r="G128" i="5"/>
  <c r="I132" i="2" s="1"/>
  <c r="G127" i="5"/>
  <c r="I131" i="2" s="1"/>
  <c r="G126" i="5"/>
  <c r="I130" i="2" s="1"/>
  <c r="G125" i="5"/>
  <c r="I129" i="2" s="1"/>
  <c r="G124" i="5"/>
  <c r="I128" i="2" s="1"/>
  <c r="G123" i="5"/>
  <c r="I127" i="2" s="1"/>
  <c r="G122" i="5"/>
  <c r="I126" i="2" s="1"/>
  <c r="G121" i="5"/>
  <c r="I125" i="2" s="1"/>
  <c r="G120" i="5"/>
  <c r="I124" i="2" s="1"/>
  <c r="G119" i="5"/>
  <c r="I123" i="2" s="1"/>
  <c r="G118" i="5"/>
  <c r="I122" i="2" s="1"/>
  <c r="G117" i="5"/>
  <c r="I121" i="2" s="1"/>
  <c r="G116" i="5"/>
  <c r="I120" i="2" s="1"/>
  <c r="G115" i="5"/>
  <c r="I119" i="2" s="1"/>
  <c r="G114" i="5"/>
  <c r="I118" i="2" s="1"/>
  <c r="G113" i="5"/>
  <c r="I117" i="2" s="1"/>
  <c r="G112" i="5"/>
  <c r="I116" i="2" s="1"/>
  <c r="G111" i="5"/>
  <c r="I115" i="2" s="1"/>
  <c r="G110" i="5"/>
  <c r="I114" i="2" s="1"/>
  <c r="G109" i="5"/>
  <c r="I113" i="2" s="1"/>
  <c r="G108" i="5"/>
  <c r="I112" i="2" s="1"/>
  <c r="G107" i="5"/>
  <c r="I111" i="2" s="1"/>
  <c r="G106" i="5"/>
  <c r="I110" i="2" s="1"/>
  <c r="G105" i="5"/>
  <c r="I109" i="2" s="1"/>
  <c r="G104" i="5"/>
  <c r="I108" i="2" s="1"/>
  <c r="G103" i="5"/>
  <c r="I107" i="2" s="1"/>
  <c r="G102" i="5"/>
  <c r="I106" i="2" s="1"/>
  <c r="G101" i="5"/>
  <c r="I105" i="2" s="1"/>
  <c r="G100" i="5"/>
  <c r="I104" i="2" s="1"/>
  <c r="G99" i="5"/>
  <c r="I103" i="2" s="1"/>
  <c r="G98" i="5"/>
  <c r="I102" i="2" s="1"/>
  <c r="G97" i="5"/>
  <c r="I101" i="2" s="1"/>
  <c r="G96" i="5"/>
  <c r="I100" i="2" s="1"/>
  <c r="G95" i="5"/>
  <c r="I99" i="2" s="1"/>
  <c r="G94" i="5"/>
  <c r="I98" i="2" s="1"/>
  <c r="G93" i="5"/>
  <c r="I97" i="2" s="1"/>
  <c r="G92" i="5"/>
  <c r="I96" i="2" s="1"/>
  <c r="G91" i="5"/>
  <c r="I95" i="2" s="1"/>
  <c r="G90" i="5"/>
  <c r="I94" i="2" s="1"/>
  <c r="G89" i="5"/>
  <c r="I93" i="2" s="1"/>
  <c r="G88" i="5"/>
  <c r="I92" i="2" s="1"/>
  <c r="G87" i="5"/>
  <c r="I91" i="2" s="1"/>
  <c r="G86" i="5"/>
  <c r="I90" i="2" s="1"/>
  <c r="G85" i="5"/>
  <c r="I89" i="2" s="1"/>
  <c r="G84" i="5"/>
  <c r="I88" i="2" s="1"/>
  <c r="G83" i="5"/>
  <c r="I87" i="2" s="1"/>
  <c r="G82" i="5"/>
  <c r="I86" i="2" s="1"/>
  <c r="G81" i="5"/>
  <c r="I85" i="2" s="1"/>
  <c r="G80" i="5"/>
  <c r="I84" i="2" s="1"/>
  <c r="G79" i="5"/>
  <c r="I83" i="2" s="1"/>
  <c r="G78" i="5"/>
  <c r="I82" i="2" s="1"/>
  <c r="G77" i="5"/>
  <c r="I81" i="2" s="1"/>
  <c r="G76" i="5"/>
  <c r="I80" i="2" s="1"/>
  <c r="G75" i="5"/>
  <c r="I79" i="2" s="1"/>
  <c r="G74" i="5"/>
  <c r="I78" i="2" s="1"/>
  <c r="G73" i="5"/>
  <c r="I77" i="2" s="1"/>
  <c r="G72" i="5"/>
  <c r="I76" i="2" s="1"/>
  <c r="G71" i="5"/>
  <c r="I75" i="2" s="1"/>
  <c r="G70" i="5"/>
  <c r="I74" i="2" s="1"/>
  <c r="G69" i="5"/>
  <c r="I73" i="2" s="1"/>
  <c r="G68" i="5"/>
  <c r="I72" i="2" s="1"/>
  <c r="G67" i="5"/>
  <c r="I71" i="2" s="1"/>
  <c r="G66" i="5"/>
  <c r="I70" i="2" s="1"/>
  <c r="G65" i="5"/>
  <c r="I69" i="2" s="1"/>
  <c r="G64" i="5"/>
  <c r="I68" i="2" s="1"/>
  <c r="G63" i="5"/>
  <c r="I67" i="2" s="1"/>
  <c r="G62" i="5"/>
  <c r="I66" i="2" s="1"/>
  <c r="G61" i="5"/>
  <c r="I65" i="2" s="1"/>
  <c r="G60" i="5"/>
  <c r="I64" i="2" s="1"/>
  <c r="G59" i="5"/>
  <c r="I63" i="2" s="1"/>
  <c r="G58" i="5"/>
  <c r="I62" i="2" s="1"/>
  <c r="G57" i="5"/>
  <c r="I61" i="2" s="1"/>
  <c r="G56" i="5"/>
  <c r="I60" i="2" s="1"/>
  <c r="G55" i="5"/>
  <c r="I59" i="2" s="1"/>
  <c r="G54" i="5"/>
  <c r="I58" i="2" s="1"/>
  <c r="G53" i="5"/>
  <c r="I57" i="2" s="1"/>
  <c r="G52" i="5"/>
  <c r="I56" i="2" s="1"/>
  <c r="G51" i="5"/>
  <c r="I55" i="2" s="1"/>
  <c r="G50" i="5"/>
  <c r="I54" i="2" s="1"/>
  <c r="G49" i="5"/>
  <c r="I53" i="2" s="1"/>
  <c r="G48" i="5"/>
  <c r="I52" i="2" s="1"/>
  <c r="G47" i="5"/>
  <c r="I51" i="2" s="1"/>
  <c r="G46" i="5"/>
  <c r="I50" i="2" s="1"/>
  <c r="G45" i="5"/>
  <c r="I49" i="2" s="1"/>
  <c r="G44" i="5"/>
  <c r="I48" i="2" s="1"/>
  <c r="G43" i="5"/>
  <c r="I47" i="2" s="1"/>
  <c r="G42" i="5"/>
  <c r="I46" i="2" s="1"/>
  <c r="G41" i="5"/>
  <c r="I45" i="2" s="1"/>
  <c r="G40" i="5"/>
  <c r="I44" i="2" s="1"/>
  <c r="G39" i="5"/>
  <c r="I43" i="2" s="1"/>
  <c r="G38" i="5"/>
  <c r="I42" i="2" s="1"/>
  <c r="G37" i="5"/>
  <c r="I41" i="2" s="1"/>
  <c r="G36" i="5"/>
  <c r="I40" i="2" s="1"/>
  <c r="G35" i="5"/>
  <c r="I39" i="2" s="1"/>
  <c r="G34" i="5"/>
  <c r="I38" i="2" s="1"/>
  <c r="G33" i="5"/>
  <c r="I37" i="2" s="1"/>
  <c r="G32" i="5"/>
  <c r="I36" i="2" s="1"/>
  <c r="G31" i="5"/>
  <c r="I35" i="2" s="1"/>
  <c r="G30" i="5"/>
  <c r="I34" i="2" s="1"/>
  <c r="G29" i="5"/>
  <c r="I33" i="2" s="1"/>
  <c r="G28" i="5"/>
  <c r="I32" i="2" s="1"/>
  <c r="G27" i="5"/>
  <c r="I31" i="2" s="1"/>
  <c r="G26" i="5"/>
  <c r="I30" i="2" s="1"/>
  <c r="G25" i="5"/>
  <c r="I29" i="2" s="1"/>
  <c r="G24" i="5"/>
  <c r="I28" i="2" s="1"/>
  <c r="G23" i="5"/>
  <c r="I27" i="2" s="1"/>
  <c r="G22" i="5"/>
  <c r="I26" i="2" s="1"/>
  <c r="G21" i="5"/>
  <c r="I25" i="2" s="1"/>
  <c r="G20" i="5"/>
  <c r="I24" i="2" s="1"/>
  <c r="G19" i="5"/>
  <c r="I23" i="2" s="1"/>
  <c r="G18" i="5"/>
  <c r="I22" i="2" s="1"/>
  <c r="G17" i="5"/>
  <c r="I21" i="2" s="1"/>
  <c r="G16" i="5"/>
  <c r="I20" i="2" s="1"/>
  <c r="G15" i="5"/>
  <c r="I19" i="2" s="1"/>
  <c r="G14" i="5"/>
  <c r="I18" i="2" s="1"/>
  <c r="G13" i="5"/>
  <c r="I17" i="2" s="1"/>
  <c r="G12" i="5"/>
  <c r="I16" i="2" s="1"/>
  <c r="G11" i="5"/>
  <c r="I15" i="2" s="1"/>
  <c r="G10" i="5"/>
  <c r="I14" i="2" s="1"/>
  <c r="G9" i="5"/>
  <c r="I13" i="2" s="1"/>
  <c r="G8" i="5"/>
  <c r="I12" i="2" s="1"/>
  <c r="G7" i="5"/>
  <c r="I11" i="2" s="1"/>
  <c r="G6" i="5"/>
  <c r="I10" i="2" s="1"/>
  <c r="G5" i="5"/>
  <c r="I9" i="2" s="1"/>
  <c r="G4" i="5"/>
  <c r="I8" i="2" s="1"/>
  <c r="E6" i="4"/>
  <c r="C174" i="2" l="1"/>
  <c r="C170" i="2"/>
  <c r="C166" i="2"/>
  <c r="C162" i="2"/>
  <c r="C158" i="2"/>
  <c r="C154" i="2"/>
  <c r="C150" i="2"/>
  <c r="C146" i="2"/>
  <c r="C142" i="2"/>
  <c r="C138" i="2"/>
  <c r="C130" i="2"/>
  <c r="C122" i="2"/>
  <c r="C118" i="2"/>
  <c r="C114" i="2"/>
  <c r="C110" i="2"/>
  <c r="C107" i="2"/>
  <c r="C106" i="2"/>
  <c r="C102" i="2"/>
  <c r="C98" i="2"/>
  <c r="C94" i="2"/>
  <c r="C90" i="2"/>
  <c r="C78" i="2"/>
  <c r="C74" i="2"/>
  <c r="C70" i="2"/>
  <c r="C67" i="2"/>
  <c r="C66" i="2"/>
  <c r="C58" i="2"/>
  <c r="C54" i="2"/>
  <c r="C50" i="2"/>
  <c r="C47" i="2"/>
  <c r="C46" i="2"/>
  <c r="C42" i="2"/>
  <c r="C39" i="2"/>
  <c r="C38" i="2"/>
  <c r="C34" i="2"/>
  <c r="C31" i="2"/>
  <c r="C30" i="2"/>
  <c r="C26" i="2"/>
  <c r="C22" i="2"/>
  <c r="C18" i="2"/>
  <c r="C15" i="2"/>
  <c r="G177" i="14"/>
  <c r="H177" i="14" s="1"/>
  <c r="I177" i="14" s="1"/>
  <c r="G176" i="14"/>
  <c r="H176" i="14" s="1"/>
  <c r="K176" i="14" s="1"/>
  <c r="K175" i="14"/>
  <c r="G174" i="14"/>
  <c r="H174" i="14" s="1"/>
  <c r="G173" i="14"/>
  <c r="H173" i="14" s="1"/>
  <c r="I173" i="14" s="1"/>
  <c r="G172" i="14"/>
  <c r="H172" i="14" s="1"/>
  <c r="I172" i="14" s="1"/>
  <c r="G171" i="14"/>
  <c r="H171" i="14" s="1"/>
  <c r="I171" i="14" s="1"/>
  <c r="G170" i="14"/>
  <c r="G169" i="14"/>
  <c r="H169" i="14" s="1"/>
  <c r="G168" i="14"/>
  <c r="H168" i="14" s="1"/>
  <c r="I168" i="14" s="1"/>
  <c r="G167" i="14"/>
  <c r="H167" i="14" s="1"/>
  <c r="I167" i="14" s="1"/>
  <c r="G166" i="14"/>
  <c r="H166" i="14" s="1"/>
  <c r="G165" i="14"/>
  <c r="H165" i="14" s="1"/>
  <c r="G164" i="14"/>
  <c r="H164" i="14" s="1"/>
  <c r="K164" i="14" s="1"/>
  <c r="G163" i="14"/>
  <c r="H163" i="14" s="1"/>
  <c r="I163" i="14" s="1"/>
  <c r="G162" i="14"/>
  <c r="H162" i="14" s="1"/>
  <c r="I162" i="14" s="1"/>
  <c r="G161" i="14"/>
  <c r="H161" i="14" s="1"/>
  <c r="G160" i="14"/>
  <c r="H160" i="14" s="1"/>
  <c r="I160" i="14" s="1"/>
  <c r="G159" i="14"/>
  <c r="H159" i="14" s="1"/>
  <c r="G158" i="14"/>
  <c r="H158" i="14" s="1"/>
  <c r="K158" i="14" s="1"/>
  <c r="G157" i="14"/>
  <c r="H157" i="14" s="1"/>
  <c r="G156" i="14"/>
  <c r="H156" i="14" s="1"/>
  <c r="K156" i="14" s="1"/>
  <c r="G155" i="14"/>
  <c r="H155" i="14" s="1"/>
  <c r="G154" i="14"/>
  <c r="H154" i="14" s="1"/>
  <c r="G153" i="14"/>
  <c r="H153" i="14" s="1"/>
  <c r="I153" i="14" s="1"/>
  <c r="G152" i="14"/>
  <c r="H152" i="14" s="1"/>
  <c r="I152" i="14" s="1"/>
  <c r="G151" i="14"/>
  <c r="H151" i="14" s="1"/>
  <c r="K151" i="14" s="1"/>
  <c r="G150" i="14"/>
  <c r="H150" i="14" s="1"/>
  <c r="G149" i="14"/>
  <c r="H149" i="14" s="1"/>
  <c r="G148" i="14"/>
  <c r="H148" i="14" s="1"/>
  <c r="G147" i="14"/>
  <c r="H147" i="14" s="1"/>
  <c r="I147" i="14" s="1"/>
  <c r="G146" i="14"/>
  <c r="G145" i="14"/>
  <c r="H145" i="14" s="1"/>
  <c r="K145" i="14" s="1"/>
  <c r="G144" i="14"/>
  <c r="H144" i="14" s="1"/>
  <c r="I144" i="14" s="1"/>
  <c r="G143" i="14"/>
  <c r="H143" i="14" s="1"/>
  <c r="G142" i="14"/>
  <c r="H142" i="14" s="1"/>
  <c r="K142" i="14" s="1"/>
  <c r="G141" i="14"/>
  <c r="H141" i="14" s="1"/>
  <c r="G140" i="14"/>
  <c r="H140" i="14" s="1"/>
  <c r="I140" i="14" s="1"/>
  <c r="G139" i="14"/>
  <c r="H139" i="14" s="1"/>
  <c r="K139" i="14" s="1"/>
  <c r="G138" i="14"/>
  <c r="H138" i="14" s="1"/>
  <c r="G137" i="14"/>
  <c r="H137" i="14" s="1"/>
  <c r="I137" i="14" s="1"/>
  <c r="G136" i="14"/>
  <c r="H136" i="14" s="1"/>
  <c r="I136" i="14" s="1"/>
  <c r="G135" i="14"/>
  <c r="H135" i="14" s="1"/>
  <c r="I135" i="14" s="1"/>
  <c r="G134" i="14"/>
  <c r="H134" i="14" s="1"/>
  <c r="G133" i="14"/>
  <c r="H133" i="14" s="1"/>
  <c r="I133" i="14" s="1"/>
  <c r="G132" i="14"/>
  <c r="H132" i="14" s="1"/>
  <c r="G131" i="14"/>
  <c r="H131" i="14" s="1"/>
  <c r="K131" i="14" s="1"/>
  <c r="G130" i="14"/>
  <c r="H130" i="14" s="1"/>
  <c r="I130" i="14" s="1"/>
  <c r="G129" i="14"/>
  <c r="H129" i="14" s="1"/>
  <c r="G128" i="14"/>
  <c r="H128" i="14" s="1"/>
  <c r="K128" i="14" s="1"/>
  <c r="G127" i="14"/>
  <c r="H127" i="14" s="1"/>
  <c r="G126" i="14"/>
  <c r="H126" i="14" s="1"/>
  <c r="G125" i="14"/>
  <c r="H125" i="14" s="1"/>
  <c r="G124" i="14"/>
  <c r="H124" i="14" s="1"/>
  <c r="K124" i="14" s="1"/>
  <c r="G123" i="14"/>
  <c r="H123" i="14" s="1"/>
  <c r="K123" i="14" s="1"/>
  <c r="G122" i="14"/>
  <c r="H122" i="14" s="1"/>
  <c r="K122" i="14" s="1"/>
  <c r="G121" i="14"/>
  <c r="H121" i="14" s="1"/>
  <c r="I121" i="14" s="1"/>
  <c r="G120" i="14"/>
  <c r="H120" i="14" s="1"/>
  <c r="K120" i="14" s="1"/>
  <c r="G119" i="14"/>
  <c r="H119" i="14" s="1"/>
  <c r="G118" i="14"/>
  <c r="H118" i="14" s="1"/>
  <c r="G117" i="14"/>
  <c r="H117" i="14" s="1"/>
  <c r="G116" i="14"/>
  <c r="H116" i="14" s="1"/>
  <c r="K116" i="14" s="1"/>
  <c r="G115" i="14"/>
  <c r="H115" i="14" s="1"/>
  <c r="K115" i="14" s="1"/>
  <c r="G114" i="14"/>
  <c r="G113" i="14"/>
  <c r="H113" i="14" s="1"/>
  <c r="K113" i="14" s="1"/>
  <c r="G112" i="14"/>
  <c r="H112" i="14" s="1"/>
  <c r="I112" i="14" s="1"/>
  <c r="G111" i="14"/>
  <c r="H111" i="14" s="1"/>
  <c r="G110" i="14"/>
  <c r="H110" i="14" s="1"/>
  <c r="G109" i="14"/>
  <c r="H109" i="14" s="1"/>
  <c r="I109" i="14" s="1"/>
  <c r="G108" i="14"/>
  <c r="H108" i="14" s="1"/>
  <c r="G107" i="14"/>
  <c r="H107" i="14" s="1"/>
  <c r="I107" i="14" s="1"/>
  <c r="G106" i="14"/>
  <c r="H106" i="14" s="1"/>
  <c r="G105" i="14"/>
  <c r="H105" i="14" s="1"/>
  <c r="K105" i="14" s="1"/>
  <c r="G104" i="14"/>
  <c r="H104" i="14" s="1"/>
  <c r="I104" i="14" s="1"/>
  <c r="G103" i="14"/>
  <c r="H103" i="14" s="1"/>
  <c r="K103" i="14" s="1"/>
  <c r="G102" i="14"/>
  <c r="H102" i="14" s="1"/>
  <c r="G101" i="14"/>
  <c r="H101" i="14" s="1"/>
  <c r="K101" i="14" s="1"/>
  <c r="G100" i="14"/>
  <c r="H100" i="14" s="1"/>
  <c r="I100" i="14" s="1"/>
  <c r="G99" i="14"/>
  <c r="H99" i="14" s="1"/>
  <c r="I99" i="14" s="1"/>
  <c r="G98" i="14"/>
  <c r="H98" i="14" s="1"/>
  <c r="G97" i="14"/>
  <c r="H97" i="14" s="1"/>
  <c r="K97" i="14" s="1"/>
  <c r="G96" i="14"/>
  <c r="H96" i="14" s="1"/>
  <c r="G95" i="14"/>
  <c r="H95" i="14" s="1"/>
  <c r="I95" i="14" s="1"/>
  <c r="G94" i="14"/>
  <c r="H94" i="14" s="1"/>
  <c r="I94" i="14" s="1"/>
  <c r="G93" i="14"/>
  <c r="H93" i="14" s="1"/>
  <c r="I93" i="14" s="1"/>
  <c r="G92" i="14"/>
  <c r="H92" i="14" s="1"/>
  <c r="K92" i="14" s="1"/>
  <c r="G91" i="14"/>
  <c r="H91" i="14" s="1"/>
  <c r="K91" i="14" s="1"/>
  <c r="G90" i="14"/>
  <c r="G89" i="14"/>
  <c r="H89" i="14" s="1"/>
  <c r="G88" i="14"/>
  <c r="H88" i="14" s="1"/>
  <c r="K88" i="14" s="1"/>
  <c r="G87" i="14"/>
  <c r="H87" i="14" s="1"/>
  <c r="G86" i="14"/>
  <c r="H86" i="14" s="1"/>
  <c r="G85" i="14"/>
  <c r="H85" i="14" s="1"/>
  <c r="G84" i="14"/>
  <c r="H84" i="14" s="1"/>
  <c r="I84" i="14" s="1"/>
  <c r="G83" i="14"/>
  <c r="H83" i="14" s="1"/>
  <c r="K83" i="14" s="1"/>
  <c r="G82" i="14"/>
  <c r="H82" i="14" s="1"/>
  <c r="I82" i="14" s="1"/>
  <c r="G81" i="14"/>
  <c r="H81" i="14" s="1"/>
  <c r="K81" i="14" s="1"/>
  <c r="G80" i="14"/>
  <c r="H80" i="14" s="1"/>
  <c r="K80" i="14" s="1"/>
  <c r="G79" i="14"/>
  <c r="H79" i="14" s="1"/>
  <c r="K79" i="14" s="1"/>
  <c r="G78" i="14"/>
  <c r="H78" i="14" s="1"/>
  <c r="K78" i="14" s="1"/>
  <c r="G77" i="14"/>
  <c r="H77" i="14" s="1"/>
  <c r="G76" i="14"/>
  <c r="H76" i="14" s="1"/>
  <c r="I76" i="14" s="1"/>
  <c r="G75" i="14"/>
  <c r="H75" i="14" s="1"/>
  <c r="K75" i="14" s="1"/>
  <c r="G74" i="14"/>
  <c r="H74" i="14" s="1"/>
  <c r="G73" i="14"/>
  <c r="H73" i="14" s="1"/>
  <c r="I73" i="14" s="1"/>
  <c r="G72" i="14"/>
  <c r="H72" i="14" s="1"/>
  <c r="G71" i="14"/>
  <c r="H71" i="14" s="1"/>
  <c r="G70" i="14"/>
  <c r="H70" i="14" s="1"/>
  <c r="I70" i="14" s="1"/>
  <c r="G69" i="14"/>
  <c r="H69" i="14" s="1"/>
  <c r="G68" i="14"/>
  <c r="H68" i="14" s="1"/>
  <c r="I68" i="14" s="1"/>
  <c r="G67" i="14"/>
  <c r="H67" i="14" s="1"/>
  <c r="I67" i="14" s="1"/>
  <c r="G66" i="14"/>
  <c r="H66" i="14" s="1"/>
  <c r="K66" i="14" s="1"/>
  <c r="G65" i="14"/>
  <c r="H65" i="14" s="1"/>
  <c r="I65" i="14" s="1"/>
  <c r="G64" i="14"/>
  <c r="H64" i="14" s="1"/>
  <c r="I64" i="14" s="1"/>
  <c r="G63" i="14"/>
  <c r="H63" i="14" s="1"/>
  <c r="G62" i="14"/>
  <c r="H62" i="14" s="1"/>
  <c r="K62" i="14" s="1"/>
  <c r="G61" i="14"/>
  <c r="H61" i="14" s="1"/>
  <c r="G60" i="14"/>
  <c r="H60" i="14" s="1"/>
  <c r="K60" i="14" s="1"/>
  <c r="G59" i="14"/>
  <c r="H59" i="14" s="1"/>
  <c r="I59" i="14" s="1"/>
  <c r="G58" i="14"/>
  <c r="H58" i="14" s="1"/>
  <c r="G57" i="14"/>
  <c r="H57" i="14" s="1"/>
  <c r="I57" i="14" s="1"/>
  <c r="G56" i="14"/>
  <c r="H56" i="14" s="1"/>
  <c r="I56" i="14" s="1"/>
  <c r="G55" i="14"/>
  <c r="H55" i="14" s="1"/>
  <c r="K55" i="14" s="1"/>
  <c r="G54" i="14"/>
  <c r="H54" i="14" s="1"/>
  <c r="G53" i="14"/>
  <c r="H53" i="14" s="1"/>
  <c r="I53" i="14" s="1"/>
  <c r="G52" i="14"/>
  <c r="H52" i="14" s="1"/>
  <c r="I52" i="14" s="1"/>
  <c r="G51" i="14"/>
  <c r="H51" i="14" s="1"/>
  <c r="I51" i="14" s="1"/>
  <c r="G50" i="14"/>
  <c r="G49" i="14"/>
  <c r="H49" i="14" s="1"/>
  <c r="G48" i="14"/>
  <c r="H48" i="14" s="1"/>
  <c r="G47" i="14"/>
  <c r="H47" i="14" s="1"/>
  <c r="I47" i="14" s="1"/>
  <c r="G46" i="14"/>
  <c r="H46" i="14" s="1"/>
  <c r="I46" i="14" s="1"/>
  <c r="G45" i="14"/>
  <c r="H45" i="14" s="1"/>
  <c r="G44" i="14"/>
  <c r="H44" i="14" s="1"/>
  <c r="K44" i="14" s="1"/>
  <c r="G43" i="14"/>
  <c r="H43" i="14" s="1"/>
  <c r="G42" i="14"/>
  <c r="H42" i="14" s="1"/>
  <c r="I42" i="14" s="1"/>
  <c r="G41" i="14"/>
  <c r="H41" i="14" s="1"/>
  <c r="I41" i="14" s="1"/>
  <c r="G40" i="14"/>
  <c r="H40" i="14" s="1"/>
  <c r="G39" i="14"/>
  <c r="H39" i="14" s="1"/>
  <c r="I39" i="14" s="1"/>
  <c r="G38" i="14"/>
  <c r="H38" i="14" s="1"/>
  <c r="I38" i="14" s="1"/>
  <c r="G37" i="14"/>
  <c r="H37" i="14" s="1"/>
  <c r="G36" i="14"/>
  <c r="H36" i="14" s="1"/>
  <c r="I36" i="14" s="1"/>
  <c r="G35" i="14"/>
  <c r="H35" i="14" s="1"/>
  <c r="I35" i="14" s="1"/>
  <c r="G34" i="14"/>
  <c r="H34" i="14" s="1"/>
  <c r="K34" i="14" s="1"/>
  <c r="G33" i="14"/>
  <c r="H33" i="14" s="1"/>
  <c r="K33" i="14" s="1"/>
  <c r="G32" i="14"/>
  <c r="H32" i="14" s="1"/>
  <c r="K32" i="14" s="1"/>
  <c r="G31" i="14"/>
  <c r="H31" i="14" s="1"/>
  <c r="G30" i="14"/>
  <c r="H30" i="14" s="1"/>
  <c r="I30" i="14" s="1"/>
  <c r="G29" i="14"/>
  <c r="H29" i="14" s="1"/>
  <c r="G28" i="14"/>
  <c r="H28" i="14" s="1"/>
  <c r="I28" i="14" s="1"/>
  <c r="G27" i="14"/>
  <c r="H27" i="14" s="1"/>
  <c r="I27" i="14" s="1"/>
  <c r="G26" i="14"/>
  <c r="H26" i="14" s="1"/>
  <c r="G25" i="14"/>
  <c r="H25" i="14" s="1"/>
  <c r="K25" i="14" s="1"/>
  <c r="G24" i="14"/>
  <c r="H24" i="14" s="1"/>
  <c r="G23" i="14"/>
  <c r="H23" i="14" s="1"/>
  <c r="G22" i="14"/>
  <c r="H22" i="14" s="1"/>
  <c r="G21" i="14"/>
  <c r="H21" i="14" s="1"/>
  <c r="K21" i="14" s="1"/>
  <c r="G20" i="14"/>
  <c r="H20" i="14" s="1"/>
  <c r="I20" i="14" s="1"/>
  <c r="G19" i="14"/>
  <c r="H19" i="14" s="1"/>
  <c r="K19" i="14" s="1"/>
  <c r="G18" i="14"/>
  <c r="H18" i="14" s="1"/>
  <c r="K18" i="14" s="1"/>
  <c r="G17" i="14"/>
  <c r="H17" i="14" s="1"/>
  <c r="I17" i="14" s="1"/>
  <c r="G16" i="14"/>
  <c r="H16" i="14" s="1"/>
  <c r="I16" i="14" s="1"/>
  <c r="G15" i="14"/>
  <c r="H15" i="14" s="1"/>
  <c r="G14" i="14"/>
  <c r="H14" i="14" s="1"/>
  <c r="K14" i="14" s="1"/>
  <c r="G13" i="14"/>
  <c r="H13" i="14" s="1"/>
  <c r="K13" i="14" s="1"/>
  <c r="G12" i="14"/>
  <c r="H12" i="14" s="1"/>
  <c r="I12" i="14" s="1"/>
  <c r="G11" i="14"/>
  <c r="H11" i="14" s="1"/>
  <c r="I11" i="14" s="1"/>
  <c r="G10" i="14"/>
  <c r="H10" i="14" s="1"/>
  <c r="I10" i="14" s="1"/>
  <c r="G9" i="14"/>
  <c r="H9" i="14" s="1"/>
  <c r="I9" i="14" s="1"/>
  <c r="G8" i="14"/>
  <c r="H8" i="14" s="1"/>
  <c r="G7" i="14"/>
  <c r="H7" i="14" s="1"/>
  <c r="I7" i="14" s="1"/>
  <c r="G6" i="14"/>
  <c r="H6" i="14" s="1"/>
  <c r="G5" i="14"/>
  <c r="H5" i="14" s="1"/>
  <c r="G4" i="14"/>
  <c r="H4" i="14" s="1"/>
  <c r="C185" i="13"/>
  <c r="B177" i="18"/>
  <c r="C177" i="18" s="1"/>
  <c r="D177" i="18" s="1"/>
  <c r="B176" i="18"/>
  <c r="AL180" i="2" s="1"/>
  <c r="B175" i="18"/>
  <c r="AL179" i="2" s="1"/>
  <c r="B174" i="18"/>
  <c r="C174" i="18" s="1"/>
  <c r="D174" i="18" s="1"/>
  <c r="B173" i="18"/>
  <c r="B172" i="18"/>
  <c r="AL176" i="2" s="1"/>
  <c r="B171" i="18"/>
  <c r="AL175" i="2" s="1"/>
  <c r="B170" i="18"/>
  <c r="C170" i="18" s="1"/>
  <c r="D170" i="18" s="1"/>
  <c r="B169" i="18"/>
  <c r="B168" i="18"/>
  <c r="C168" i="18" s="1"/>
  <c r="D168" i="18" s="1"/>
  <c r="B167" i="18"/>
  <c r="B166" i="18"/>
  <c r="B165" i="18"/>
  <c r="B164" i="18"/>
  <c r="AL168" i="2" s="1"/>
  <c r="B163" i="18"/>
  <c r="AL167" i="2" s="1"/>
  <c r="B162" i="18"/>
  <c r="C162" i="18" s="1"/>
  <c r="D162" i="18" s="1"/>
  <c r="B161" i="18"/>
  <c r="C161" i="18" s="1"/>
  <c r="D161" i="18" s="1"/>
  <c r="B160" i="18"/>
  <c r="C160" i="18" s="1"/>
  <c r="D160" i="18" s="1"/>
  <c r="B159" i="18"/>
  <c r="B158" i="18"/>
  <c r="B157" i="18"/>
  <c r="B156" i="18"/>
  <c r="AL160" i="2" s="1"/>
  <c r="B155" i="18"/>
  <c r="C155" i="18" s="1"/>
  <c r="D155" i="18" s="1"/>
  <c r="B154" i="18"/>
  <c r="AL158" i="2" s="1"/>
  <c r="B153" i="18"/>
  <c r="B152" i="18"/>
  <c r="B151" i="18"/>
  <c r="B150" i="18"/>
  <c r="AL154" i="2" s="1"/>
  <c r="B149" i="18"/>
  <c r="AL153" i="2" s="1"/>
  <c r="B148" i="18"/>
  <c r="AL152" i="2" s="1"/>
  <c r="B147" i="18"/>
  <c r="AL151" i="2" s="1"/>
  <c r="B146" i="18"/>
  <c r="C146" i="18" s="1"/>
  <c r="D146" i="18" s="1"/>
  <c r="B145" i="18"/>
  <c r="C145" i="18" s="1"/>
  <c r="D145" i="18" s="1"/>
  <c r="B144" i="18"/>
  <c r="B143" i="18"/>
  <c r="AL147" i="2" s="1"/>
  <c r="B142" i="18"/>
  <c r="C142" i="18" s="1"/>
  <c r="D142" i="18" s="1"/>
  <c r="B141" i="18"/>
  <c r="B140" i="18"/>
  <c r="AL144" i="2" s="1"/>
  <c r="B139" i="18"/>
  <c r="C139" i="18" s="1"/>
  <c r="D139" i="18" s="1"/>
  <c r="B138" i="18"/>
  <c r="AL142" i="2" s="1"/>
  <c r="B137" i="18"/>
  <c r="C137" i="18" s="1"/>
  <c r="D137" i="18" s="1"/>
  <c r="B136" i="18"/>
  <c r="C136" i="18" s="1"/>
  <c r="D136" i="18" s="1"/>
  <c r="B135" i="18"/>
  <c r="C135" i="18" s="1"/>
  <c r="D135" i="18" s="1"/>
  <c r="B134" i="18"/>
  <c r="B133" i="18"/>
  <c r="B132" i="18"/>
  <c r="C132" i="18" s="1"/>
  <c r="D132" i="18" s="1"/>
  <c r="B131" i="18"/>
  <c r="C131" i="18" s="1"/>
  <c r="D131" i="18" s="1"/>
  <c r="B130" i="18"/>
  <c r="C130" i="18" s="1"/>
  <c r="D130" i="18" s="1"/>
  <c r="B129" i="18"/>
  <c r="AL133" i="2" s="1"/>
  <c r="B128" i="18"/>
  <c r="B127" i="18"/>
  <c r="B126" i="18"/>
  <c r="C126" i="18" s="1"/>
  <c r="D126" i="18" s="1"/>
  <c r="B125" i="18"/>
  <c r="B124" i="18"/>
  <c r="AL128" i="2" s="1"/>
  <c r="B123" i="18"/>
  <c r="C123" i="18"/>
  <c r="D123" i="18" s="1"/>
  <c r="B122" i="18"/>
  <c r="C122" i="18" s="1"/>
  <c r="D122" i="18" s="1"/>
  <c r="B121" i="18"/>
  <c r="AL125" i="2" s="1"/>
  <c r="B120" i="18"/>
  <c r="AL124" i="2" s="1"/>
  <c r="B119" i="18"/>
  <c r="C119" i="18" s="1"/>
  <c r="D119" i="18" s="1"/>
  <c r="B118" i="18"/>
  <c r="B117" i="18"/>
  <c r="C117" i="18" s="1"/>
  <c r="D117" i="18" s="1"/>
  <c r="B116" i="18"/>
  <c r="AL120" i="2" s="1"/>
  <c r="B115" i="18"/>
  <c r="C115" i="18" s="1"/>
  <c r="D115" i="18" s="1"/>
  <c r="B114" i="18"/>
  <c r="B113" i="18"/>
  <c r="B112" i="18"/>
  <c r="C112" i="18" s="1"/>
  <c r="D112" i="18" s="1"/>
  <c r="B111" i="18"/>
  <c r="B110" i="18"/>
  <c r="B109" i="18"/>
  <c r="AL113" i="2" s="1"/>
  <c r="B108" i="18"/>
  <c r="C108" i="18" s="1"/>
  <c r="D108" i="18" s="1"/>
  <c r="B107" i="18"/>
  <c r="B106" i="18"/>
  <c r="C106" i="18"/>
  <c r="D106" i="18" s="1"/>
  <c r="B105" i="18"/>
  <c r="B104" i="18"/>
  <c r="B103" i="18"/>
  <c r="B102" i="18"/>
  <c r="B101" i="18"/>
  <c r="AL105" i="2" s="1"/>
  <c r="B100" i="18"/>
  <c r="AL104" i="2" s="1"/>
  <c r="B99" i="18"/>
  <c r="C99" i="18" s="1"/>
  <c r="D99" i="18" s="1"/>
  <c r="B98" i="18"/>
  <c r="B97" i="18"/>
  <c r="C97" i="18" s="1"/>
  <c r="D97" i="18" s="1"/>
  <c r="B96" i="18"/>
  <c r="C96" i="18" s="1"/>
  <c r="D96" i="18" s="1"/>
  <c r="B95" i="18"/>
  <c r="C95" i="18" s="1"/>
  <c r="D95" i="18" s="1"/>
  <c r="B94" i="18"/>
  <c r="C94" i="18" s="1"/>
  <c r="D94" i="18" s="1"/>
  <c r="B93" i="18"/>
  <c r="B92" i="18"/>
  <c r="C92" i="18" s="1"/>
  <c r="D92" i="18" s="1"/>
  <c r="B91" i="18"/>
  <c r="C91" i="18" s="1"/>
  <c r="D91" i="18" s="1"/>
  <c r="B90" i="18"/>
  <c r="C90" i="18" s="1"/>
  <c r="D90" i="18" s="1"/>
  <c r="B89" i="18"/>
  <c r="C89" i="18" s="1"/>
  <c r="D89" i="18" s="1"/>
  <c r="B88" i="18"/>
  <c r="AL92" i="2" s="1"/>
  <c r="B87" i="18"/>
  <c r="B86" i="18"/>
  <c r="B85" i="18"/>
  <c r="B84" i="18"/>
  <c r="AL88" i="2" s="1"/>
  <c r="B83" i="18"/>
  <c r="C83" i="18" s="1"/>
  <c r="D83" i="18" s="1"/>
  <c r="B82" i="18"/>
  <c r="AL86" i="2" s="1"/>
  <c r="B81" i="18"/>
  <c r="C81" i="18" s="1"/>
  <c r="D81" i="18" s="1"/>
  <c r="B80" i="18"/>
  <c r="AL84" i="2" s="1"/>
  <c r="B79" i="18"/>
  <c r="C79" i="18" s="1"/>
  <c r="D79" i="18" s="1"/>
  <c r="B78" i="18"/>
  <c r="B77" i="18"/>
  <c r="B76" i="18"/>
  <c r="AL80" i="2" s="1"/>
  <c r="B75" i="18"/>
  <c r="B74" i="18"/>
  <c r="C74" i="18" s="1"/>
  <c r="D74" i="18" s="1"/>
  <c r="B73" i="18"/>
  <c r="C73" i="18" s="1"/>
  <c r="D73" i="18" s="1"/>
  <c r="B72" i="18"/>
  <c r="AL76" i="2" s="1"/>
  <c r="B71" i="18"/>
  <c r="B70" i="18"/>
  <c r="B69" i="18"/>
  <c r="C69" i="18" s="1"/>
  <c r="D69" i="18" s="1"/>
  <c r="B68" i="18"/>
  <c r="AL72" i="2" s="1"/>
  <c r="B67" i="18"/>
  <c r="C67" i="18" s="1"/>
  <c r="D67" i="18" s="1"/>
  <c r="B66" i="18"/>
  <c r="C66" i="18" s="1"/>
  <c r="D66" i="18" s="1"/>
  <c r="B65" i="18"/>
  <c r="C65" i="18" s="1"/>
  <c r="D65" i="18" s="1"/>
  <c r="B64" i="18"/>
  <c r="C64" i="18" s="1"/>
  <c r="D64" i="18" s="1"/>
  <c r="B63" i="18"/>
  <c r="C63" i="18" s="1"/>
  <c r="D63" i="18" s="1"/>
  <c r="B62" i="18"/>
  <c r="C62" i="18" s="1"/>
  <c r="D62" i="18" s="1"/>
  <c r="B61" i="18"/>
  <c r="B60" i="18"/>
  <c r="C60" i="18" s="1"/>
  <c r="D60" i="18" s="1"/>
  <c r="B59" i="18"/>
  <c r="AL63" i="2" s="1"/>
  <c r="B58" i="18"/>
  <c r="C58" i="18" s="1"/>
  <c r="D58" i="18" s="1"/>
  <c r="B57" i="18"/>
  <c r="B56" i="18"/>
  <c r="B55" i="18"/>
  <c r="C55" i="18" s="1"/>
  <c r="D55" i="18" s="1"/>
  <c r="B54" i="18"/>
  <c r="AL58" i="2" s="1"/>
  <c r="B53" i="18"/>
  <c r="AL57" i="2" s="1"/>
  <c r="B52" i="18"/>
  <c r="C52" i="18" s="1"/>
  <c r="D52" i="18" s="1"/>
  <c r="B51" i="18"/>
  <c r="AL55" i="2" s="1"/>
  <c r="B50" i="18"/>
  <c r="AL54" i="2" s="1"/>
  <c r="B49" i="18"/>
  <c r="AL53" i="2" s="1"/>
  <c r="B48" i="18"/>
  <c r="C48" i="18" s="1"/>
  <c r="D48" i="18" s="1"/>
  <c r="B47" i="18"/>
  <c r="B46" i="18"/>
  <c r="C46" i="18" s="1"/>
  <c r="D46" i="18" s="1"/>
  <c r="B45" i="18"/>
  <c r="C45" i="18" s="1"/>
  <c r="D45" i="18" s="1"/>
  <c r="B44" i="18"/>
  <c r="AL48" i="2" s="1"/>
  <c r="B43" i="18"/>
  <c r="C43" i="18" s="1"/>
  <c r="D43" i="18" s="1"/>
  <c r="B42" i="18"/>
  <c r="B41" i="18"/>
  <c r="C41" i="18" s="1"/>
  <c r="D41" i="18" s="1"/>
  <c r="B40" i="18"/>
  <c r="C40" i="18" s="1"/>
  <c r="D40" i="18" s="1"/>
  <c r="B39" i="18"/>
  <c r="C39" i="18" s="1"/>
  <c r="D39" i="18" s="1"/>
  <c r="B38" i="18"/>
  <c r="C38" i="18" s="1"/>
  <c r="D38" i="18" s="1"/>
  <c r="B37" i="18"/>
  <c r="B36" i="18"/>
  <c r="C36" i="18" s="1"/>
  <c r="D36" i="18" s="1"/>
  <c r="B35" i="18"/>
  <c r="AL39" i="2" s="1"/>
  <c r="B34" i="18"/>
  <c r="C34" i="18" s="1"/>
  <c r="D34" i="18" s="1"/>
  <c r="B33" i="18"/>
  <c r="B32" i="18"/>
  <c r="C32" i="18" s="1"/>
  <c r="D32" i="18" s="1"/>
  <c r="B31" i="18"/>
  <c r="C31" i="18" s="1"/>
  <c r="D31" i="18" s="1"/>
  <c r="B30" i="18"/>
  <c r="C30" i="18" s="1"/>
  <c r="D30" i="18" s="1"/>
  <c r="B29" i="18"/>
  <c r="AL33" i="2" s="1"/>
  <c r="B28" i="18"/>
  <c r="C28" i="18" s="1"/>
  <c r="D28" i="18" s="1"/>
  <c r="B27" i="18"/>
  <c r="AL31" i="2" s="1"/>
  <c r="B26" i="18"/>
  <c r="C26" i="18" s="1"/>
  <c r="D26" i="18" s="1"/>
  <c r="B25" i="18"/>
  <c r="AL29" i="2" s="1"/>
  <c r="B24" i="18"/>
  <c r="C24" i="18" s="1"/>
  <c r="D24" i="18" s="1"/>
  <c r="B23" i="18"/>
  <c r="C23" i="18" s="1"/>
  <c r="D23" i="18" s="1"/>
  <c r="B22" i="18"/>
  <c r="C22" i="18" s="1"/>
  <c r="D22" i="18" s="1"/>
  <c r="B21" i="18"/>
  <c r="C21" i="18" s="1"/>
  <c r="D21" i="18" s="1"/>
  <c r="B20" i="18"/>
  <c r="AL24" i="2" s="1"/>
  <c r="B19" i="18"/>
  <c r="B18" i="18"/>
  <c r="C18" i="18" s="1"/>
  <c r="D18" i="18" s="1"/>
  <c r="B17" i="18"/>
  <c r="C17" i="18" s="1"/>
  <c r="D17" i="18" s="1"/>
  <c r="B16" i="18"/>
  <c r="C16" i="18" s="1"/>
  <c r="D16" i="18" s="1"/>
  <c r="B15" i="18"/>
  <c r="C15" i="18" s="1"/>
  <c r="D15" i="18" s="1"/>
  <c r="B14" i="18"/>
  <c r="C14" i="18" s="1"/>
  <c r="D14" i="18" s="1"/>
  <c r="B13" i="18"/>
  <c r="C13" i="18" s="1"/>
  <c r="D13" i="18" s="1"/>
  <c r="B12" i="18"/>
  <c r="C12" i="18" s="1"/>
  <c r="D12" i="18" s="1"/>
  <c r="B11" i="18"/>
  <c r="AL15" i="2" s="1"/>
  <c r="B10" i="18"/>
  <c r="C10" i="18" s="1"/>
  <c r="D10" i="18" s="1"/>
  <c r="B9" i="18"/>
  <c r="AL13" i="2" s="1"/>
  <c r="C9" i="18"/>
  <c r="D9" i="18" s="1"/>
  <c r="B8" i="18"/>
  <c r="C8" i="18" s="1"/>
  <c r="D8" i="18" s="1"/>
  <c r="B7" i="18"/>
  <c r="C7" i="18" s="1"/>
  <c r="D7" i="18" s="1"/>
  <c r="B6" i="18"/>
  <c r="C6" i="18" s="1"/>
  <c r="D6" i="18" s="1"/>
  <c r="B5" i="18"/>
  <c r="C5" i="18" s="1"/>
  <c r="D5" i="18" s="1"/>
  <c r="B4" i="18"/>
  <c r="C42" i="18"/>
  <c r="D42" i="18" s="1"/>
  <c r="C47" i="18"/>
  <c r="D47" i="18" s="1"/>
  <c r="C56" i="18"/>
  <c r="D56" i="18" s="1"/>
  <c r="C71" i="18"/>
  <c r="D71" i="18" s="1"/>
  <c r="C77" i="18"/>
  <c r="D77" i="18" s="1"/>
  <c r="C78" i="18"/>
  <c r="D78" i="18" s="1"/>
  <c r="C82" i="18"/>
  <c r="D82" i="18" s="1"/>
  <c r="C85" i="18"/>
  <c r="D85" i="18" s="1"/>
  <c r="C86" i="18"/>
  <c r="D86" i="18" s="1"/>
  <c r="C88" i="18"/>
  <c r="D88" i="18" s="1"/>
  <c r="C93" i="18"/>
  <c r="D93" i="18" s="1"/>
  <c r="C103" i="18"/>
  <c r="D103" i="18" s="1"/>
  <c r="C104" i="18"/>
  <c r="D104" i="18" s="1"/>
  <c r="C105" i="18"/>
  <c r="D105" i="18" s="1"/>
  <c r="C110" i="18"/>
  <c r="D110" i="18" s="1"/>
  <c r="C111" i="18"/>
  <c r="D111" i="18" s="1"/>
  <c r="C113" i="18"/>
  <c r="D113" i="18" s="1"/>
  <c r="C124" i="18"/>
  <c r="D124" i="18" s="1"/>
  <c r="C125" i="18"/>
  <c r="D125" i="18" s="1"/>
  <c r="C127" i="18"/>
  <c r="D127" i="18" s="1"/>
  <c r="C128" i="18"/>
  <c r="D128" i="18" s="1"/>
  <c r="C133" i="18"/>
  <c r="D133" i="18" s="1"/>
  <c r="C134" i="18"/>
  <c r="D134" i="18" s="1"/>
  <c r="C140" i="18"/>
  <c r="D140" i="18" s="1"/>
  <c r="C141" i="18"/>
  <c r="D141" i="18" s="1"/>
  <c r="C151" i="18"/>
  <c r="D151" i="18" s="1"/>
  <c r="C152" i="18"/>
  <c r="D152" i="18" s="1"/>
  <c r="C153" i="18"/>
  <c r="D153" i="18" s="1"/>
  <c r="C157" i="18"/>
  <c r="D157" i="18" s="1"/>
  <c r="C158" i="18"/>
  <c r="D158" i="18" s="1"/>
  <c r="C159" i="18"/>
  <c r="D159" i="18" s="1"/>
  <c r="C164" i="18"/>
  <c r="D164" i="18" s="1"/>
  <c r="C165" i="18"/>
  <c r="D165" i="18" s="1"/>
  <c r="C166" i="18"/>
  <c r="D166" i="18" s="1"/>
  <c r="C167" i="18"/>
  <c r="D167" i="18" s="1"/>
  <c r="C169" i="18"/>
  <c r="D169" i="18" s="1"/>
  <c r="C173" i="18"/>
  <c r="D173" i="18" s="1"/>
  <c r="C4" i="18"/>
  <c r="D4" i="18" s="1"/>
  <c r="E4" i="1"/>
  <c r="F4" i="1" s="1"/>
  <c r="F143" i="9"/>
  <c r="G143" i="9" s="1"/>
  <c r="F122" i="9"/>
  <c r="E103" i="9"/>
  <c r="F95" i="9"/>
  <c r="F83" i="9"/>
  <c r="F71" i="9"/>
  <c r="F63" i="9"/>
  <c r="G63" i="9" s="1"/>
  <c r="F42" i="9"/>
  <c r="G42" i="9" s="1"/>
  <c r="F34" i="9"/>
  <c r="F18" i="9"/>
  <c r="G18" i="9" s="1"/>
  <c r="E177" i="16"/>
  <c r="F177" i="16" s="1"/>
  <c r="G177" i="16" s="1"/>
  <c r="E176" i="16"/>
  <c r="F176" i="16" s="1"/>
  <c r="G176" i="16" s="1"/>
  <c r="E170" i="16"/>
  <c r="F170" i="16" s="1"/>
  <c r="G170" i="16" s="1"/>
  <c r="E163" i="16"/>
  <c r="F163" i="16" s="1"/>
  <c r="G163" i="16" s="1"/>
  <c r="E159" i="16"/>
  <c r="F159" i="16" s="1"/>
  <c r="G159" i="16" s="1"/>
  <c r="E157" i="16"/>
  <c r="F157" i="16" s="1"/>
  <c r="G157" i="16" s="1"/>
  <c r="E152" i="16"/>
  <c r="F152" i="16" s="1"/>
  <c r="G152" i="16" s="1"/>
  <c r="E145" i="16"/>
  <c r="F145" i="16" s="1"/>
  <c r="E133" i="16"/>
  <c r="F133" i="16" s="1"/>
  <c r="E121" i="16"/>
  <c r="F121" i="16" s="1"/>
  <c r="G121" i="16" s="1"/>
  <c r="E118" i="16"/>
  <c r="F118" i="16" s="1"/>
  <c r="G118" i="16" s="1"/>
  <c r="E115" i="16"/>
  <c r="F115" i="16" s="1"/>
  <c r="E110" i="16"/>
  <c r="F110" i="16" s="1"/>
  <c r="G110" i="16" s="1"/>
  <c r="E109" i="16"/>
  <c r="F109" i="16" s="1"/>
  <c r="E107" i="16"/>
  <c r="F107" i="16" s="1"/>
  <c r="E7" i="16"/>
  <c r="F7" i="16" s="1"/>
  <c r="G7" i="16" s="1"/>
  <c r="E5" i="16"/>
  <c r="F5" i="16" s="1"/>
  <c r="J179" i="2"/>
  <c r="J172" i="2"/>
  <c r="J171" i="2"/>
  <c r="J168" i="2"/>
  <c r="J167" i="2"/>
  <c r="J165" i="2"/>
  <c r="J164" i="2"/>
  <c r="J163" i="2"/>
  <c r="J160" i="2"/>
  <c r="J159" i="2"/>
  <c r="J158" i="2"/>
  <c r="J157" i="2"/>
  <c r="J156" i="2"/>
  <c r="J154" i="2"/>
  <c r="J153" i="2"/>
  <c r="J148" i="2"/>
  <c r="J147" i="2"/>
  <c r="J145" i="2"/>
  <c r="J143" i="2"/>
  <c r="J142" i="2"/>
  <c r="J141" i="2"/>
  <c r="J140" i="2"/>
  <c r="J139" i="2"/>
  <c r="J138" i="2"/>
  <c r="J137" i="2"/>
  <c r="J134" i="2"/>
  <c r="J133" i="2"/>
  <c r="J132" i="2"/>
  <c r="J130" i="2"/>
  <c r="J126" i="2"/>
  <c r="J125" i="2"/>
  <c r="J124" i="2"/>
  <c r="J123" i="2"/>
  <c r="J121" i="2"/>
  <c r="J118" i="2"/>
  <c r="J117" i="2"/>
  <c r="J115" i="2"/>
  <c r="J114" i="2"/>
  <c r="J113" i="2"/>
  <c r="J112" i="2"/>
  <c r="J110" i="2"/>
  <c r="J108" i="2"/>
  <c r="J107" i="2"/>
  <c r="J104" i="2"/>
  <c r="J102" i="2"/>
  <c r="J100" i="2"/>
  <c r="J99" i="2"/>
  <c r="J98" i="2"/>
  <c r="J97" i="2"/>
  <c r="J93" i="2"/>
  <c r="J92" i="2"/>
  <c r="J91" i="2"/>
  <c r="J89" i="2"/>
  <c r="J85" i="2"/>
  <c r="J83" i="2"/>
  <c r="J82" i="2"/>
  <c r="J81" i="2"/>
  <c r="J80" i="2"/>
  <c r="J78" i="2"/>
  <c r="J76" i="2"/>
  <c r="J75" i="2"/>
  <c r="J74" i="2"/>
  <c r="J73" i="2"/>
  <c r="J72" i="2"/>
  <c r="J70" i="2"/>
  <c r="J69" i="2"/>
  <c r="J68" i="2"/>
  <c r="J67" i="2"/>
  <c r="J66" i="2"/>
  <c r="J65" i="2"/>
  <c r="J63" i="2"/>
  <c r="J61" i="2"/>
  <c r="J60" i="2"/>
  <c r="J59" i="2"/>
  <c r="J57" i="2"/>
  <c r="J55" i="2"/>
  <c r="J54" i="2"/>
  <c r="J53" i="2"/>
  <c r="J52" i="2"/>
  <c r="J50" i="2"/>
  <c r="J49" i="2"/>
  <c r="J47" i="2"/>
  <c r="J45" i="2"/>
  <c r="J44" i="2"/>
  <c r="J43" i="2"/>
  <c r="J42" i="2"/>
  <c r="J41" i="2"/>
  <c r="J40" i="2"/>
  <c r="J38" i="2"/>
  <c r="J37" i="2"/>
  <c r="J36" i="2"/>
  <c r="J35" i="2"/>
  <c r="J32" i="2"/>
  <c r="J30" i="2"/>
  <c r="J29" i="2"/>
  <c r="J27" i="2"/>
  <c r="J26" i="2"/>
  <c r="J25" i="2"/>
  <c r="J24" i="2"/>
  <c r="J22" i="2"/>
  <c r="J21" i="2"/>
  <c r="J20" i="2"/>
  <c r="J19" i="2"/>
  <c r="J18" i="2"/>
  <c r="J17" i="2"/>
  <c r="J13" i="2"/>
  <c r="J12" i="2"/>
  <c r="J11" i="2"/>
  <c r="J10" i="2"/>
  <c r="J9" i="2"/>
  <c r="K181" i="2"/>
  <c r="K180" i="2"/>
  <c r="K177" i="2"/>
  <c r="K175" i="2"/>
  <c r="K174" i="2"/>
  <c r="K173" i="2"/>
  <c r="K172" i="2"/>
  <c r="K167" i="2"/>
  <c r="K166" i="2"/>
  <c r="K165" i="2"/>
  <c r="K164" i="2"/>
  <c r="K159" i="2"/>
  <c r="K158" i="2"/>
  <c r="K157" i="2"/>
  <c r="K156" i="2"/>
  <c r="K154" i="2"/>
  <c r="K151" i="2"/>
  <c r="K150" i="2"/>
  <c r="K149" i="2"/>
  <c r="K145" i="2"/>
  <c r="K144" i="2"/>
  <c r="K143" i="2"/>
  <c r="K142" i="2"/>
  <c r="K141" i="2"/>
  <c r="K137" i="2"/>
  <c r="K136" i="2"/>
  <c r="K135" i="2"/>
  <c r="K134" i="2"/>
  <c r="K133" i="2"/>
  <c r="K128" i="2"/>
  <c r="K127" i="2"/>
  <c r="K126" i="2"/>
  <c r="K125" i="2"/>
  <c r="K122" i="2"/>
  <c r="K120" i="2"/>
  <c r="K119" i="2"/>
  <c r="K118" i="2"/>
  <c r="K116" i="2"/>
  <c r="K114" i="2"/>
  <c r="K112" i="2"/>
  <c r="K111" i="2"/>
  <c r="K110" i="2"/>
  <c r="K109" i="2"/>
  <c r="K106" i="2"/>
  <c r="K104" i="2"/>
  <c r="K102" i="2"/>
  <c r="K101" i="2"/>
  <c r="K98" i="2"/>
  <c r="K96" i="2"/>
  <c r="K95" i="2"/>
  <c r="K93" i="2"/>
  <c r="K90" i="2"/>
  <c r="K88" i="2"/>
  <c r="K87" i="2"/>
  <c r="K86" i="2"/>
  <c r="K85" i="2"/>
  <c r="K82" i="2"/>
  <c r="K79" i="2"/>
  <c r="K78" i="2"/>
  <c r="K77" i="2"/>
  <c r="K73" i="2"/>
  <c r="K72" i="2"/>
  <c r="K71" i="2"/>
  <c r="K70" i="2"/>
  <c r="K69" i="2"/>
  <c r="K68" i="2"/>
  <c r="K67" i="2"/>
  <c r="K65" i="2"/>
  <c r="K64" i="2"/>
  <c r="K63" i="2"/>
  <c r="K62" i="2"/>
  <c r="K61" i="2"/>
  <c r="K57" i="2"/>
  <c r="K56" i="2"/>
  <c r="K55" i="2"/>
  <c r="K54" i="2"/>
  <c r="K53" i="2"/>
  <c r="K49" i="2"/>
  <c r="K48" i="2"/>
  <c r="K47" i="2"/>
  <c r="K46" i="2"/>
  <c r="K45" i="2"/>
  <c r="K42" i="2"/>
  <c r="K41" i="2"/>
  <c r="K40" i="2"/>
  <c r="K39" i="2"/>
  <c r="K38" i="2"/>
  <c r="K37" i="2"/>
  <c r="K35" i="2"/>
  <c r="K34" i="2"/>
  <c r="K33" i="2"/>
  <c r="K32" i="2"/>
  <c r="K31" i="2"/>
  <c r="K30" i="2"/>
  <c r="K29" i="2"/>
  <c r="K27" i="2"/>
  <c r="K26" i="2"/>
  <c r="K25" i="2"/>
  <c r="K24" i="2"/>
  <c r="K23" i="2"/>
  <c r="K22" i="2"/>
  <c r="K21" i="2"/>
  <c r="K19" i="2"/>
  <c r="K18" i="2"/>
  <c r="K17" i="2"/>
  <c r="K16" i="2"/>
  <c r="K15" i="2"/>
  <c r="K13" i="2"/>
  <c r="K12" i="2"/>
  <c r="K11" i="2"/>
  <c r="K10" i="2"/>
  <c r="K9" i="2"/>
  <c r="K8" i="2"/>
  <c r="E177" i="13"/>
  <c r="M181" i="2" s="1"/>
  <c r="E176" i="13"/>
  <c r="M180" i="2" s="1"/>
  <c r="E175" i="13"/>
  <c r="M179" i="2" s="1"/>
  <c r="E174" i="13"/>
  <c r="M178" i="2" s="1"/>
  <c r="E173" i="13"/>
  <c r="M177" i="2" s="1"/>
  <c r="E172" i="13"/>
  <c r="M176" i="2" s="1"/>
  <c r="E171" i="13"/>
  <c r="M175" i="2" s="1"/>
  <c r="E170" i="13"/>
  <c r="M174" i="2" s="1"/>
  <c r="E169" i="13"/>
  <c r="M173" i="2" s="1"/>
  <c r="E168" i="13"/>
  <c r="M172" i="2" s="1"/>
  <c r="E167" i="13"/>
  <c r="M171" i="2" s="1"/>
  <c r="E166" i="13"/>
  <c r="M170" i="2" s="1"/>
  <c r="E165" i="13"/>
  <c r="M169" i="2" s="1"/>
  <c r="E164" i="13"/>
  <c r="M168" i="2" s="1"/>
  <c r="E163" i="13"/>
  <c r="M167" i="2" s="1"/>
  <c r="E162" i="13"/>
  <c r="M166" i="2" s="1"/>
  <c r="E161" i="13"/>
  <c r="M165" i="2" s="1"/>
  <c r="E160" i="13"/>
  <c r="M164" i="2" s="1"/>
  <c r="E159" i="13"/>
  <c r="M163" i="2" s="1"/>
  <c r="E158" i="13"/>
  <c r="M162" i="2" s="1"/>
  <c r="E157" i="13"/>
  <c r="M161" i="2" s="1"/>
  <c r="E156" i="13"/>
  <c r="M160" i="2" s="1"/>
  <c r="E155" i="13"/>
  <c r="M159" i="2" s="1"/>
  <c r="E154" i="13"/>
  <c r="M158" i="2" s="1"/>
  <c r="E153" i="13"/>
  <c r="M157" i="2" s="1"/>
  <c r="E152" i="13"/>
  <c r="M156" i="2" s="1"/>
  <c r="E151" i="13"/>
  <c r="M155" i="2" s="1"/>
  <c r="E150" i="13"/>
  <c r="M154" i="2" s="1"/>
  <c r="E149" i="13"/>
  <c r="M153" i="2" s="1"/>
  <c r="E148" i="13"/>
  <c r="M152" i="2" s="1"/>
  <c r="E147" i="13"/>
  <c r="M151" i="2" s="1"/>
  <c r="E146" i="13"/>
  <c r="M150" i="2" s="1"/>
  <c r="E145" i="13"/>
  <c r="M149" i="2" s="1"/>
  <c r="E144" i="13"/>
  <c r="M148" i="2" s="1"/>
  <c r="E143" i="13"/>
  <c r="M147" i="2" s="1"/>
  <c r="E142" i="13"/>
  <c r="M146" i="2" s="1"/>
  <c r="E141" i="13"/>
  <c r="M145" i="2" s="1"/>
  <c r="E140" i="13"/>
  <c r="M144" i="2" s="1"/>
  <c r="E139" i="13"/>
  <c r="M143" i="2" s="1"/>
  <c r="E138" i="13"/>
  <c r="M142" i="2" s="1"/>
  <c r="E137" i="13"/>
  <c r="M141" i="2" s="1"/>
  <c r="E136" i="13"/>
  <c r="M140" i="2" s="1"/>
  <c r="E135" i="13"/>
  <c r="M139" i="2" s="1"/>
  <c r="E134" i="13"/>
  <c r="M138" i="2" s="1"/>
  <c r="E133" i="13"/>
  <c r="M137" i="2" s="1"/>
  <c r="E132" i="13"/>
  <c r="M136" i="2" s="1"/>
  <c r="E131" i="13"/>
  <c r="M135" i="2" s="1"/>
  <c r="E130" i="13"/>
  <c r="M134" i="2" s="1"/>
  <c r="E129" i="13"/>
  <c r="M133" i="2" s="1"/>
  <c r="E128" i="13"/>
  <c r="M132" i="2" s="1"/>
  <c r="E127" i="13"/>
  <c r="M131" i="2" s="1"/>
  <c r="E126" i="13"/>
  <c r="M130" i="2" s="1"/>
  <c r="E125" i="13"/>
  <c r="M129" i="2" s="1"/>
  <c r="E124" i="13"/>
  <c r="M128" i="2" s="1"/>
  <c r="E123" i="13"/>
  <c r="M127" i="2" s="1"/>
  <c r="E122" i="13"/>
  <c r="M126" i="2" s="1"/>
  <c r="E121" i="13"/>
  <c r="M125" i="2" s="1"/>
  <c r="E120" i="13"/>
  <c r="M124" i="2" s="1"/>
  <c r="E119" i="13"/>
  <c r="M123" i="2" s="1"/>
  <c r="E118" i="13"/>
  <c r="M122" i="2" s="1"/>
  <c r="E117" i="13"/>
  <c r="M121" i="2" s="1"/>
  <c r="E116" i="13"/>
  <c r="M120" i="2" s="1"/>
  <c r="E115" i="13"/>
  <c r="M119" i="2" s="1"/>
  <c r="E114" i="13"/>
  <c r="M118" i="2" s="1"/>
  <c r="E113" i="13"/>
  <c r="M117" i="2" s="1"/>
  <c r="E112" i="13"/>
  <c r="M116" i="2" s="1"/>
  <c r="E111" i="13"/>
  <c r="M115" i="2" s="1"/>
  <c r="E110" i="13"/>
  <c r="M114" i="2" s="1"/>
  <c r="E109" i="13"/>
  <c r="M113" i="2" s="1"/>
  <c r="E108" i="13"/>
  <c r="M112" i="2" s="1"/>
  <c r="E107" i="13"/>
  <c r="M111" i="2" s="1"/>
  <c r="E106" i="13"/>
  <c r="M110" i="2" s="1"/>
  <c r="E105" i="13"/>
  <c r="M109" i="2" s="1"/>
  <c r="E104" i="13"/>
  <c r="M108" i="2" s="1"/>
  <c r="E103" i="13"/>
  <c r="M107" i="2" s="1"/>
  <c r="E102" i="13"/>
  <c r="M106" i="2" s="1"/>
  <c r="E101" i="13"/>
  <c r="M105" i="2" s="1"/>
  <c r="E100" i="13"/>
  <c r="M104" i="2" s="1"/>
  <c r="E99" i="13"/>
  <c r="M103" i="2" s="1"/>
  <c r="E98" i="13"/>
  <c r="M102" i="2" s="1"/>
  <c r="E97" i="13"/>
  <c r="M101" i="2" s="1"/>
  <c r="E96" i="13"/>
  <c r="M100" i="2" s="1"/>
  <c r="E95" i="13"/>
  <c r="M99" i="2" s="1"/>
  <c r="E94" i="13"/>
  <c r="M98" i="2" s="1"/>
  <c r="E93" i="13"/>
  <c r="M97" i="2" s="1"/>
  <c r="E92" i="13"/>
  <c r="M96" i="2" s="1"/>
  <c r="E91" i="13"/>
  <c r="M95" i="2" s="1"/>
  <c r="E90" i="13"/>
  <c r="M94" i="2" s="1"/>
  <c r="E89" i="13"/>
  <c r="M93" i="2" s="1"/>
  <c r="E88" i="13"/>
  <c r="M92" i="2" s="1"/>
  <c r="E87" i="13"/>
  <c r="M91" i="2" s="1"/>
  <c r="E86" i="13"/>
  <c r="M90" i="2" s="1"/>
  <c r="E85" i="13"/>
  <c r="M89" i="2" s="1"/>
  <c r="E84" i="13"/>
  <c r="M88" i="2" s="1"/>
  <c r="E82" i="13"/>
  <c r="M86" i="2" s="1"/>
  <c r="E81" i="13"/>
  <c r="M85" i="2" s="1"/>
  <c r="E80" i="13"/>
  <c r="M84" i="2" s="1"/>
  <c r="E79" i="13"/>
  <c r="M83" i="2" s="1"/>
  <c r="E78" i="13"/>
  <c r="M82" i="2" s="1"/>
  <c r="E77" i="13"/>
  <c r="M81" i="2" s="1"/>
  <c r="E76" i="13"/>
  <c r="M80" i="2" s="1"/>
  <c r="E75" i="13"/>
  <c r="M79" i="2" s="1"/>
  <c r="E74" i="13"/>
  <c r="M78" i="2" s="1"/>
  <c r="E73" i="13"/>
  <c r="M77" i="2" s="1"/>
  <c r="E72" i="13"/>
  <c r="M76" i="2" s="1"/>
  <c r="E71" i="13"/>
  <c r="M75" i="2" s="1"/>
  <c r="E70" i="13"/>
  <c r="M74" i="2" s="1"/>
  <c r="E69" i="13"/>
  <c r="M73" i="2" s="1"/>
  <c r="E68" i="13"/>
  <c r="M72" i="2" s="1"/>
  <c r="E67" i="13"/>
  <c r="M71" i="2" s="1"/>
  <c r="E66" i="13"/>
  <c r="M70" i="2" s="1"/>
  <c r="E65" i="13"/>
  <c r="M69" i="2" s="1"/>
  <c r="E64" i="13"/>
  <c r="M68" i="2" s="1"/>
  <c r="E63" i="13"/>
  <c r="M67" i="2" s="1"/>
  <c r="E62" i="13"/>
  <c r="M66" i="2" s="1"/>
  <c r="E61" i="13"/>
  <c r="M65" i="2" s="1"/>
  <c r="E60" i="13"/>
  <c r="M64" i="2" s="1"/>
  <c r="E59" i="13"/>
  <c r="M63" i="2" s="1"/>
  <c r="E58" i="13"/>
  <c r="M62" i="2" s="1"/>
  <c r="E57" i="13"/>
  <c r="M61" i="2" s="1"/>
  <c r="E56" i="13"/>
  <c r="M60" i="2" s="1"/>
  <c r="E55" i="13"/>
  <c r="M59" i="2" s="1"/>
  <c r="E54" i="13"/>
  <c r="M58" i="2" s="1"/>
  <c r="E53" i="13"/>
  <c r="M57" i="2" s="1"/>
  <c r="E52" i="13"/>
  <c r="M56" i="2" s="1"/>
  <c r="E51" i="13"/>
  <c r="M55" i="2" s="1"/>
  <c r="E50" i="13"/>
  <c r="M54" i="2" s="1"/>
  <c r="E49" i="13"/>
  <c r="M53" i="2" s="1"/>
  <c r="E48" i="13"/>
  <c r="M52" i="2" s="1"/>
  <c r="E47" i="13"/>
  <c r="M51" i="2" s="1"/>
  <c r="E46" i="13"/>
  <c r="M50" i="2" s="1"/>
  <c r="E45" i="13"/>
  <c r="M49" i="2" s="1"/>
  <c r="E44" i="13"/>
  <c r="M48" i="2" s="1"/>
  <c r="E43" i="13"/>
  <c r="M47" i="2" s="1"/>
  <c r="E42" i="13"/>
  <c r="M46" i="2" s="1"/>
  <c r="E41" i="13"/>
  <c r="M45" i="2" s="1"/>
  <c r="E40" i="13"/>
  <c r="M44" i="2" s="1"/>
  <c r="E39" i="13"/>
  <c r="M43" i="2" s="1"/>
  <c r="E38" i="13"/>
  <c r="M42" i="2" s="1"/>
  <c r="E37" i="13"/>
  <c r="M41" i="2" s="1"/>
  <c r="E36" i="13"/>
  <c r="M40" i="2" s="1"/>
  <c r="E35" i="13"/>
  <c r="M39" i="2" s="1"/>
  <c r="E34" i="13"/>
  <c r="M38" i="2" s="1"/>
  <c r="E33" i="13"/>
  <c r="M37" i="2" s="1"/>
  <c r="E32" i="13"/>
  <c r="M36" i="2" s="1"/>
  <c r="E31" i="13"/>
  <c r="M35" i="2" s="1"/>
  <c r="E30" i="13"/>
  <c r="M34" i="2" s="1"/>
  <c r="E29" i="13"/>
  <c r="M33" i="2" s="1"/>
  <c r="E28" i="13"/>
  <c r="M32" i="2" s="1"/>
  <c r="E27" i="13"/>
  <c r="M31" i="2" s="1"/>
  <c r="E26" i="13"/>
  <c r="M30" i="2" s="1"/>
  <c r="E25" i="13"/>
  <c r="M29" i="2" s="1"/>
  <c r="E24" i="13"/>
  <c r="M28" i="2" s="1"/>
  <c r="E23" i="13"/>
  <c r="M27" i="2" s="1"/>
  <c r="E21" i="13"/>
  <c r="M25" i="2" s="1"/>
  <c r="E20" i="13"/>
  <c r="M24" i="2" s="1"/>
  <c r="E19" i="13"/>
  <c r="M23" i="2" s="1"/>
  <c r="E18" i="13"/>
  <c r="M22" i="2" s="1"/>
  <c r="E17" i="13"/>
  <c r="M21" i="2" s="1"/>
  <c r="E16" i="13"/>
  <c r="M20" i="2" s="1"/>
  <c r="E15" i="13"/>
  <c r="M19" i="2" s="1"/>
  <c r="E14" i="13"/>
  <c r="M18" i="2" s="1"/>
  <c r="E13" i="13"/>
  <c r="M17" i="2" s="1"/>
  <c r="E12" i="13"/>
  <c r="M16" i="2" s="1"/>
  <c r="E11" i="13"/>
  <c r="M15" i="2" s="1"/>
  <c r="E10" i="13"/>
  <c r="M14" i="2" s="1"/>
  <c r="E9" i="13"/>
  <c r="M13" i="2" s="1"/>
  <c r="E8" i="13"/>
  <c r="M12" i="2" s="1"/>
  <c r="E7" i="13"/>
  <c r="M11" i="2" s="1"/>
  <c r="E6" i="13"/>
  <c r="M10" i="2" s="1"/>
  <c r="E5" i="13"/>
  <c r="M9" i="2" s="1"/>
  <c r="E4" i="13"/>
  <c r="M8" i="2" s="1"/>
  <c r="G175" i="2"/>
  <c r="G174" i="2"/>
  <c r="G169" i="2"/>
  <c r="G167" i="2"/>
  <c r="G166" i="2"/>
  <c r="G161" i="2"/>
  <c r="G157" i="2"/>
  <c r="G152" i="2"/>
  <c r="G151" i="2"/>
  <c r="G150" i="2"/>
  <c r="G145" i="2"/>
  <c r="G142" i="2"/>
  <c r="G136" i="2"/>
  <c r="G133" i="2"/>
  <c r="G132" i="2"/>
  <c r="G128" i="2"/>
  <c r="G126" i="2"/>
  <c r="G125" i="2"/>
  <c r="G123" i="2"/>
  <c r="G119" i="2"/>
  <c r="G118" i="2"/>
  <c r="G116" i="2"/>
  <c r="G112" i="2"/>
  <c r="G111" i="2"/>
  <c r="G105" i="2"/>
  <c r="G98" i="2"/>
  <c r="G95" i="2"/>
  <c r="G94" i="2"/>
  <c r="G90" i="2"/>
  <c r="G86" i="2"/>
  <c r="G85" i="2"/>
  <c r="G83" i="2"/>
  <c r="G81" i="2"/>
  <c r="G79" i="2"/>
  <c r="G78" i="2"/>
  <c r="G76" i="2"/>
  <c r="G73" i="2"/>
  <c r="G72" i="2"/>
  <c r="G69" i="2"/>
  <c r="G67" i="2"/>
  <c r="G64" i="2"/>
  <c r="G63" i="2"/>
  <c r="G62" i="2"/>
  <c r="G57" i="2"/>
  <c r="G56" i="2"/>
  <c r="G55" i="2"/>
  <c r="G53" i="2"/>
  <c r="G50" i="2"/>
  <c r="G45" i="2"/>
  <c r="G44" i="2"/>
  <c r="G39" i="2"/>
  <c r="G38" i="2"/>
  <c r="G37" i="2"/>
  <c r="G36" i="2"/>
  <c r="G34" i="2"/>
  <c r="G32" i="2"/>
  <c r="G31" i="2"/>
  <c r="G25" i="2"/>
  <c r="G22" i="2"/>
  <c r="G19" i="2"/>
  <c r="G18" i="2"/>
  <c r="G15" i="2"/>
  <c r="G13" i="2"/>
  <c r="G58" i="2"/>
  <c r="G87" i="2"/>
  <c r="G89" i="2"/>
  <c r="G124" i="2"/>
  <c r="G127" i="2"/>
  <c r="G168" i="2"/>
  <c r="G120" i="2"/>
  <c r="G103" i="2"/>
  <c r="G71" i="2"/>
  <c r="G40" i="2"/>
  <c r="G23" i="2"/>
  <c r="G16" i="2"/>
  <c r="C113" i="2"/>
  <c r="C16" i="2"/>
  <c r="C17" i="2"/>
  <c r="C23" i="2"/>
  <c r="J4" i="18"/>
  <c r="J5" i="18"/>
  <c r="J6" i="18"/>
  <c r="J7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87" i="18"/>
  <c r="J88" i="18"/>
  <c r="J89" i="18"/>
  <c r="J90" i="18"/>
  <c r="J91" i="18"/>
  <c r="J92" i="18"/>
  <c r="J93" i="18"/>
  <c r="J94" i="18"/>
  <c r="J95" i="18"/>
  <c r="J96" i="18"/>
  <c r="J97" i="18"/>
  <c r="J98" i="18"/>
  <c r="J99" i="18"/>
  <c r="J100" i="18"/>
  <c r="J101" i="18"/>
  <c r="J102" i="18"/>
  <c r="J103" i="18"/>
  <c r="J104" i="18"/>
  <c r="J105" i="18"/>
  <c r="J106" i="18"/>
  <c r="J107" i="18"/>
  <c r="J108" i="18"/>
  <c r="J109" i="18"/>
  <c r="J110" i="18"/>
  <c r="J111" i="18"/>
  <c r="J112" i="18"/>
  <c r="J113" i="18"/>
  <c r="J114" i="18"/>
  <c r="J115" i="18"/>
  <c r="J116" i="18"/>
  <c r="J117" i="18"/>
  <c r="J118" i="18"/>
  <c r="J119" i="18"/>
  <c r="J120" i="18"/>
  <c r="J121" i="18"/>
  <c r="J122" i="18"/>
  <c r="J123" i="18"/>
  <c r="J124" i="18"/>
  <c r="J125" i="18"/>
  <c r="J126" i="18"/>
  <c r="J127" i="18"/>
  <c r="J128" i="18"/>
  <c r="J129" i="18"/>
  <c r="J130" i="18"/>
  <c r="J131" i="18"/>
  <c r="J132" i="18"/>
  <c r="J133" i="18"/>
  <c r="J134" i="18"/>
  <c r="J135" i="18"/>
  <c r="J136" i="18"/>
  <c r="J137" i="18"/>
  <c r="J138" i="18"/>
  <c r="J139" i="18"/>
  <c r="J140" i="18"/>
  <c r="J141" i="18"/>
  <c r="J142" i="18"/>
  <c r="J143" i="18"/>
  <c r="J144" i="18"/>
  <c r="J145" i="18"/>
  <c r="J146" i="18"/>
  <c r="J147" i="18"/>
  <c r="J148" i="18"/>
  <c r="J149" i="18"/>
  <c r="J150" i="18"/>
  <c r="J151" i="18"/>
  <c r="J152" i="18"/>
  <c r="J153" i="18"/>
  <c r="J154" i="18"/>
  <c r="J155" i="18"/>
  <c r="J156" i="18"/>
  <c r="J157" i="18"/>
  <c r="J158" i="18"/>
  <c r="J159" i="18"/>
  <c r="J160" i="18"/>
  <c r="J161" i="18"/>
  <c r="J162" i="18"/>
  <c r="J163" i="18"/>
  <c r="J164" i="18"/>
  <c r="J165" i="18"/>
  <c r="J166" i="18"/>
  <c r="J167" i="18"/>
  <c r="J168" i="18"/>
  <c r="J169" i="18"/>
  <c r="J170" i="18"/>
  <c r="J171" i="18"/>
  <c r="J172" i="18"/>
  <c r="J173" i="18"/>
  <c r="J174" i="18"/>
  <c r="J175" i="18"/>
  <c r="J176" i="18"/>
  <c r="J177" i="18"/>
  <c r="L4" i="1"/>
  <c r="E5" i="1"/>
  <c r="F5" i="1" s="1"/>
  <c r="L5" i="1"/>
  <c r="E6" i="1"/>
  <c r="F6" i="1" s="1"/>
  <c r="L6" i="1"/>
  <c r="L7" i="1"/>
  <c r="E8" i="1"/>
  <c r="F8" i="1" s="1"/>
  <c r="L8" i="1"/>
  <c r="E9" i="1"/>
  <c r="F9" i="1" s="1"/>
  <c r="L9" i="1"/>
  <c r="E10" i="1"/>
  <c r="F10" i="1" s="1"/>
  <c r="L10" i="1"/>
  <c r="E11" i="1"/>
  <c r="F11" i="1" s="1"/>
  <c r="L11" i="1"/>
  <c r="E12" i="1"/>
  <c r="F12" i="1" s="1"/>
  <c r="L12" i="1"/>
  <c r="E13" i="1"/>
  <c r="L13" i="1"/>
  <c r="E14" i="1"/>
  <c r="F14" i="1" s="1"/>
  <c r="L14" i="1"/>
  <c r="E15" i="1"/>
  <c r="F15" i="1" s="1"/>
  <c r="L15" i="1"/>
  <c r="E16" i="1"/>
  <c r="F16" i="1" s="1"/>
  <c r="L16" i="1"/>
  <c r="E17" i="1"/>
  <c r="F17" i="1" s="1"/>
  <c r="L17" i="1"/>
  <c r="E18" i="1"/>
  <c r="F18" i="1" s="1"/>
  <c r="L18" i="1"/>
  <c r="E19" i="1"/>
  <c r="F19" i="1" s="1"/>
  <c r="L19" i="1"/>
  <c r="E20" i="1"/>
  <c r="F20" i="1" s="1"/>
  <c r="L20" i="1"/>
  <c r="E21" i="1"/>
  <c r="F21" i="1" s="1"/>
  <c r="L21" i="1"/>
  <c r="E22" i="1"/>
  <c r="F22" i="1" s="1"/>
  <c r="L22" i="1"/>
  <c r="E23" i="1"/>
  <c r="F23" i="1" s="1"/>
  <c r="L23" i="1"/>
  <c r="E24" i="1"/>
  <c r="F24" i="1" s="1"/>
  <c r="L24" i="1"/>
  <c r="E25" i="1"/>
  <c r="F25" i="1" s="1"/>
  <c r="AJ29" i="2"/>
  <c r="L25" i="1"/>
  <c r="E26" i="1"/>
  <c r="F26" i="1" s="1"/>
  <c r="L26" i="1"/>
  <c r="E27" i="1"/>
  <c r="F27" i="1" s="1"/>
  <c r="L27" i="1"/>
  <c r="E28" i="1"/>
  <c r="F28" i="1" s="1"/>
  <c r="L28" i="1"/>
  <c r="E29" i="1"/>
  <c r="F29" i="1" s="1"/>
  <c r="L29" i="1"/>
  <c r="E30" i="1"/>
  <c r="F30" i="1" s="1"/>
  <c r="L30" i="1"/>
  <c r="E31" i="1"/>
  <c r="L31" i="1"/>
  <c r="E32" i="1"/>
  <c r="F32" i="1" s="1"/>
  <c r="L32" i="1"/>
  <c r="E33" i="1"/>
  <c r="F33" i="1" s="1"/>
  <c r="L33" i="1"/>
  <c r="E34" i="1"/>
  <c r="F34" i="1" s="1"/>
  <c r="L34" i="1"/>
  <c r="E35" i="1"/>
  <c r="F35" i="1" s="1"/>
  <c r="L35" i="1"/>
  <c r="E36" i="1"/>
  <c r="L36" i="1"/>
  <c r="E37" i="1"/>
  <c r="F37" i="1" s="1"/>
  <c r="L37" i="1"/>
  <c r="E38" i="1"/>
  <c r="F38" i="1" s="1"/>
  <c r="L38" i="1"/>
  <c r="E39" i="1"/>
  <c r="F39" i="1" s="1"/>
  <c r="L39" i="1"/>
  <c r="E40" i="1"/>
  <c r="F40" i="1" s="1"/>
  <c r="L40" i="1"/>
  <c r="E41" i="1"/>
  <c r="F41" i="1" s="1"/>
  <c r="L41" i="1"/>
  <c r="E42" i="1"/>
  <c r="L42" i="1"/>
  <c r="E43" i="1"/>
  <c r="F43" i="1" s="1"/>
  <c r="L43" i="1"/>
  <c r="E44" i="1"/>
  <c r="L44" i="1"/>
  <c r="E45" i="1"/>
  <c r="F45" i="1" s="1"/>
  <c r="L45" i="1"/>
  <c r="E46" i="1"/>
  <c r="F46" i="1" s="1"/>
  <c r="L46" i="1"/>
  <c r="E47" i="1"/>
  <c r="F47" i="1" s="1"/>
  <c r="L47" i="1"/>
  <c r="E48" i="1"/>
  <c r="F48" i="1" s="1"/>
  <c r="L48" i="1"/>
  <c r="E49" i="1"/>
  <c r="F49" i="1" s="1"/>
  <c r="L49" i="1"/>
  <c r="E50" i="1"/>
  <c r="F50" i="1" s="1"/>
  <c r="L50" i="1"/>
  <c r="E51" i="1"/>
  <c r="F51" i="1" s="1"/>
  <c r="L51" i="1"/>
  <c r="E52" i="1"/>
  <c r="F52" i="1" s="1"/>
  <c r="L52" i="1"/>
  <c r="E53" i="1"/>
  <c r="F53" i="1" s="1"/>
  <c r="L53" i="1"/>
  <c r="E54" i="1"/>
  <c r="L54" i="1"/>
  <c r="E55" i="1"/>
  <c r="F55" i="1" s="1"/>
  <c r="L55" i="1"/>
  <c r="E56" i="1"/>
  <c r="F56" i="1" s="1"/>
  <c r="L56" i="1"/>
  <c r="E57" i="1"/>
  <c r="F57" i="1" s="1"/>
  <c r="L57" i="1"/>
  <c r="E58" i="1"/>
  <c r="F58" i="1" s="1"/>
  <c r="L58" i="1"/>
  <c r="E59" i="1"/>
  <c r="F59" i="1" s="1"/>
  <c r="L59" i="1"/>
  <c r="E60" i="1"/>
  <c r="F60" i="1" s="1"/>
  <c r="L60" i="1"/>
  <c r="E61" i="1"/>
  <c r="L61" i="1"/>
  <c r="E62" i="1"/>
  <c r="F62" i="1" s="1"/>
  <c r="L62" i="1"/>
  <c r="E63" i="1"/>
  <c r="F63" i="1" s="1"/>
  <c r="L63" i="1"/>
  <c r="E64" i="1"/>
  <c r="L64" i="1"/>
  <c r="E65" i="1"/>
  <c r="F65" i="1" s="1"/>
  <c r="L65" i="1"/>
  <c r="E66" i="1"/>
  <c r="F66" i="1" s="1"/>
  <c r="L66" i="1"/>
  <c r="E67" i="1"/>
  <c r="F67" i="1" s="1"/>
  <c r="L67" i="1"/>
  <c r="E68" i="1"/>
  <c r="F68" i="1" s="1"/>
  <c r="L68" i="1"/>
  <c r="E69" i="1"/>
  <c r="F69" i="1" s="1"/>
  <c r="L69" i="1"/>
  <c r="E70" i="1"/>
  <c r="F70" i="1" s="1"/>
  <c r="L70" i="1"/>
  <c r="E71" i="1"/>
  <c r="F71" i="1" s="1"/>
  <c r="AJ75" i="2"/>
  <c r="L71" i="1"/>
  <c r="E72" i="1"/>
  <c r="L72" i="1"/>
  <c r="E73" i="1"/>
  <c r="F73" i="1" s="1"/>
  <c r="L73" i="1"/>
  <c r="E74" i="1"/>
  <c r="F74" i="1" s="1"/>
  <c r="L74" i="1"/>
  <c r="E75" i="1"/>
  <c r="F75" i="1" s="1"/>
  <c r="L75" i="1"/>
  <c r="E76" i="1"/>
  <c r="F76" i="1" s="1"/>
  <c r="L76" i="1"/>
  <c r="E77" i="1"/>
  <c r="F77" i="1" s="1"/>
  <c r="L77" i="1"/>
  <c r="E78" i="1"/>
  <c r="F78" i="1" s="1"/>
  <c r="L78" i="1"/>
  <c r="E79" i="1"/>
  <c r="F79" i="1" s="1"/>
  <c r="L79" i="1"/>
  <c r="E80" i="1"/>
  <c r="F80" i="1" s="1"/>
  <c r="L80" i="1"/>
  <c r="E81" i="1"/>
  <c r="L81" i="1"/>
  <c r="E82" i="1"/>
  <c r="F82" i="1" s="1"/>
  <c r="L82" i="1"/>
  <c r="E83" i="1"/>
  <c r="F83" i="1" s="1"/>
  <c r="L83" i="1"/>
  <c r="E84" i="1"/>
  <c r="F84" i="1" s="1"/>
  <c r="L84" i="1"/>
  <c r="E85" i="1"/>
  <c r="F85" i="1" s="1"/>
  <c r="L85" i="1"/>
  <c r="E86" i="1"/>
  <c r="F86" i="1" s="1"/>
  <c r="AJ90" i="2"/>
  <c r="L86" i="1"/>
  <c r="E87" i="1"/>
  <c r="F87" i="1" s="1"/>
  <c r="L87" i="1"/>
  <c r="E88" i="1"/>
  <c r="F88" i="1" s="1"/>
  <c r="L88" i="1"/>
  <c r="E89" i="1"/>
  <c r="F89" i="1" s="1"/>
  <c r="L89" i="1"/>
  <c r="E90" i="1"/>
  <c r="F90" i="1" s="1"/>
  <c r="L90" i="1"/>
  <c r="E91" i="1"/>
  <c r="F91" i="1" s="1"/>
  <c r="L91" i="1"/>
  <c r="E92" i="1"/>
  <c r="F92" i="1" s="1"/>
  <c r="L92" i="1"/>
  <c r="E93" i="1"/>
  <c r="F93" i="1" s="1"/>
  <c r="L93" i="1"/>
  <c r="E94" i="1"/>
  <c r="F94" i="1" s="1"/>
  <c r="L94" i="1"/>
  <c r="E95" i="1"/>
  <c r="L95" i="1"/>
  <c r="E96" i="1"/>
  <c r="F96" i="1" s="1"/>
  <c r="L96" i="1"/>
  <c r="E97" i="1"/>
  <c r="F97" i="1" s="1"/>
  <c r="L97" i="1"/>
  <c r="E98" i="1"/>
  <c r="F98" i="1" s="1"/>
  <c r="L98" i="1"/>
  <c r="E99" i="1"/>
  <c r="F99" i="1" s="1"/>
  <c r="L99" i="1"/>
  <c r="E100" i="1"/>
  <c r="L100" i="1"/>
  <c r="E101" i="1"/>
  <c r="F101" i="1" s="1"/>
  <c r="L101" i="1"/>
  <c r="E102" i="1"/>
  <c r="F102" i="1" s="1"/>
  <c r="L102" i="1"/>
  <c r="E103" i="1"/>
  <c r="F103" i="1" s="1"/>
  <c r="L103" i="1"/>
  <c r="E104" i="1"/>
  <c r="F104" i="1" s="1"/>
  <c r="L104" i="1"/>
  <c r="E105" i="1"/>
  <c r="F105" i="1" s="1"/>
  <c r="L105" i="1"/>
  <c r="E106" i="1"/>
  <c r="F106" i="1" s="1"/>
  <c r="L106" i="1"/>
  <c r="E107" i="1"/>
  <c r="F107" i="1" s="1"/>
  <c r="L107" i="1"/>
  <c r="E108" i="1"/>
  <c r="F108" i="1" s="1"/>
  <c r="L108" i="1"/>
  <c r="E109" i="1"/>
  <c r="F109" i="1" s="1"/>
  <c r="L109" i="1"/>
  <c r="E110" i="1"/>
  <c r="F110" i="1" s="1"/>
  <c r="L110" i="1"/>
  <c r="E111" i="1"/>
  <c r="F111" i="1" s="1"/>
  <c r="L111" i="1"/>
  <c r="E112" i="1"/>
  <c r="F112" i="1" s="1"/>
  <c r="L112" i="1"/>
  <c r="E113" i="1"/>
  <c r="F113" i="1" s="1"/>
  <c r="L113" i="1"/>
  <c r="E114" i="1"/>
  <c r="F114" i="1" s="1"/>
  <c r="L114" i="1"/>
  <c r="E115" i="1"/>
  <c r="F115" i="1" s="1"/>
  <c r="L115" i="1"/>
  <c r="E116" i="1"/>
  <c r="F116" i="1" s="1"/>
  <c r="L116" i="1"/>
  <c r="E117" i="1"/>
  <c r="L117" i="1"/>
  <c r="E118" i="1"/>
  <c r="F118" i="1" s="1"/>
  <c r="L118" i="1"/>
  <c r="E119" i="1"/>
  <c r="F119" i="1" s="1"/>
  <c r="L119" i="1"/>
  <c r="E120" i="1"/>
  <c r="F120" i="1" s="1"/>
  <c r="L120" i="1"/>
  <c r="E121" i="1"/>
  <c r="F121" i="1" s="1"/>
  <c r="L121" i="1"/>
  <c r="E122" i="1"/>
  <c r="F122" i="1" s="1"/>
  <c r="L122" i="1"/>
  <c r="E123" i="1"/>
  <c r="F123" i="1" s="1"/>
  <c r="L123" i="1"/>
  <c r="E124" i="1"/>
  <c r="F124" i="1" s="1"/>
  <c r="L124" i="1"/>
  <c r="E125" i="1"/>
  <c r="F125" i="1" s="1"/>
  <c r="L125" i="1"/>
  <c r="E126" i="1"/>
  <c r="F126" i="1" s="1"/>
  <c r="AJ130" i="2"/>
  <c r="L126" i="1"/>
  <c r="E127" i="1"/>
  <c r="F127" i="1" s="1"/>
  <c r="L127" i="1"/>
  <c r="E128" i="1"/>
  <c r="F128" i="1" s="1"/>
  <c r="L128" i="1"/>
  <c r="E129" i="1"/>
  <c r="F129" i="1" s="1"/>
  <c r="L129" i="1"/>
  <c r="E130" i="1"/>
  <c r="F130" i="1" s="1"/>
  <c r="L130" i="1"/>
  <c r="E131" i="1"/>
  <c r="F131" i="1" s="1"/>
  <c r="L131" i="1"/>
  <c r="E132" i="1"/>
  <c r="F132" i="1" s="1"/>
  <c r="L132" i="1"/>
  <c r="E133" i="1"/>
  <c r="F133" i="1" s="1"/>
  <c r="L133" i="1"/>
  <c r="E134" i="1"/>
  <c r="F134" i="1" s="1"/>
  <c r="L134" i="1"/>
  <c r="E135" i="1"/>
  <c r="F135" i="1" s="1"/>
  <c r="L135" i="1"/>
  <c r="E136" i="1"/>
  <c r="F136" i="1" s="1"/>
  <c r="L136" i="1"/>
  <c r="E137" i="1"/>
  <c r="F137" i="1" s="1"/>
  <c r="L137" i="1"/>
  <c r="E138" i="1"/>
  <c r="F138" i="1" s="1"/>
  <c r="L138" i="1"/>
  <c r="E139" i="1"/>
  <c r="L139" i="1"/>
  <c r="E140" i="1"/>
  <c r="F140" i="1" s="1"/>
  <c r="L140" i="1"/>
  <c r="E141" i="1"/>
  <c r="F141" i="1" s="1"/>
  <c r="L141" i="1"/>
  <c r="E142" i="1"/>
  <c r="F142" i="1" s="1"/>
  <c r="L142" i="1"/>
  <c r="E143" i="1"/>
  <c r="F143" i="1" s="1"/>
  <c r="L143" i="1"/>
  <c r="E144" i="1"/>
  <c r="F144" i="1" s="1"/>
  <c r="L144" i="1"/>
  <c r="E145" i="1"/>
  <c r="F145" i="1" s="1"/>
  <c r="L145" i="1"/>
  <c r="E146" i="1"/>
  <c r="F146" i="1" s="1"/>
  <c r="L146" i="1"/>
  <c r="E147" i="1"/>
  <c r="F147" i="1" s="1"/>
  <c r="AJ151" i="2"/>
  <c r="L147" i="1"/>
  <c r="E148" i="1"/>
  <c r="F148" i="1" s="1"/>
  <c r="L148" i="1"/>
  <c r="E149" i="1"/>
  <c r="F149" i="1" s="1"/>
  <c r="L149" i="1"/>
  <c r="E150" i="1"/>
  <c r="F150" i="1" s="1"/>
  <c r="L150" i="1"/>
  <c r="E151" i="1"/>
  <c r="F151" i="1" s="1"/>
  <c r="AJ155" i="2"/>
  <c r="L151" i="1"/>
  <c r="E152" i="1"/>
  <c r="F152" i="1" s="1"/>
  <c r="L152" i="1"/>
  <c r="E153" i="1"/>
  <c r="F153" i="1" s="1"/>
  <c r="L153" i="1"/>
  <c r="E154" i="1"/>
  <c r="L154" i="1"/>
  <c r="E155" i="1"/>
  <c r="F155" i="1" s="1"/>
  <c r="L155" i="1"/>
  <c r="E156" i="1"/>
  <c r="F156" i="1" s="1"/>
  <c r="L156" i="1"/>
  <c r="E157" i="1"/>
  <c r="F157" i="1" s="1"/>
  <c r="L157" i="1"/>
  <c r="E158" i="1"/>
  <c r="F158" i="1" s="1"/>
  <c r="L158" i="1"/>
  <c r="E159" i="1"/>
  <c r="F159" i="1" s="1"/>
  <c r="L159" i="1"/>
  <c r="E160" i="1"/>
  <c r="L160" i="1"/>
  <c r="E161" i="1"/>
  <c r="F161" i="1" s="1"/>
  <c r="L161" i="1"/>
  <c r="E162" i="1"/>
  <c r="F162" i="1" s="1"/>
  <c r="L162" i="1"/>
  <c r="E163" i="1"/>
  <c r="L163" i="1"/>
  <c r="E164" i="1"/>
  <c r="F164" i="1" s="1"/>
  <c r="L164" i="1"/>
  <c r="E165" i="1"/>
  <c r="F165" i="1" s="1"/>
  <c r="L165" i="1"/>
  <c r="E166" i="1"/>
  <c r="F166" i="1" s="1"/>
  <c r="L166" i="1"/>
  <c r="E167" i="1"/>
  <c r="L167" i="1"/>
  <c r="E168" i="1"/>
  <c r="F168" i="1" s="1"/>
  <c r="L168" i="1"/>
  <c r="E169" i="1"/>
  <c r="F169" i="1" s="1"/>
  <c r="L169" i="1"/>
  <c r="E170" i="1"/>
  <c r="L170" i="1"/>
  <c r="E171" i="1"/>
  <c r="F171" i="1" s="1"/>
  <c r="L171" i="1"/>
  <c r="E172" i="1"/>
  <c r="F172" i="1" s="1"/>
  <c r="L172" i="1"/>
  <c r="E173" i="1"/>
  <c r="L173" i="1"/>
  <c r="E174" i="1"/>
  <c r="F174" i="1" s="1"/>
  <c r="L174" i="1"/>
  <c r="E175" i="1"/>
  <c r="F175" i="1" s="1"/>
  <c r="L175" i="1"/>
  <c r="E176" i="1"/>
  <c r="F176" i="1" s="1"/>
  <c r="L176" i="1"/>
  <c r="E177" i="1"/>
  <c r="F177" i="1" s="1"/>
  <c r="L177" i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J146" i="2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J162" i="2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L4" i="19"/>
  <c r="L5" i="19"/>
  <c r="L6" i="19"/>
  <c r="L7" i="19"/>
  <c r="G12" i="2"/>
  <c r="L8" i="19"/>
  <c r="L9" i="19"/>
  <c r="G14" i="2"/>
  <c r="L10" i="19"/>
  <c r="L11" i="19"/>
  <c r="L12" i="19"/>
  <c r="G17" i="2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G30" i="2"/>
  <c r="L26" i="19"/>
  <c r="L27" i="19"/>
  <c r="L28" i="19"/>
  <c r="L29" i="19"/>
  <c r="L30" i="19"/>
  <c r="L31" i="19"/>
  <c r="L32" i="19"/>
  <c r="L33" i="19"/>
  <c r="L34" i="19"/>
  <c r="L35" i="19"/>
  <c r="L36" i="19"/>
  <c r="L37" i="19"/>
  <c r="G42" i="2"/>
  <c r="L38" i="19"/>
  <c r="L39" i="19"/>
  <c r="L40" i="19"/>
  <c r="L41" i="19"/>
  <c r="L42" i="19"/>
  <c r="L43" i="19"/>
  <c r="L44" i="19"/>
  <c r="G49" i="2"/>
  <c r="L45" i="19"/>
  <c r="L46" i="19"/>
  <c r="L47" i="19"/>
  <c r="L48" i="19"/>
  <c r="L49" i="19"/>
  <c r="L50" i="19"/>
  <c r="L51" i="19"/>
  <c r="L52" i="19"/>
  <c r="L53" i="19"/>
  <c r="L54" i="19"/>
  <c r="G59" i="2"/>
  <c r="L55" i="19"/>
  <c r="L56" i="19"/>
  <c r="G61" i="2"/>
  <c r="L57" i="19"/>
  <c r="L58" i="19"/>
  <c r="L59" i="19"/>
  <c r="L60" i="19"/>
  <c r="G65" i="2"/>
  <c r="L61" i="19"/>
  <c r="L62" i="19"/>
  <c r="L63" i="19"/>
  <c r="L64" i="19"/>
  <c r="L65" i="19"/>
  <c r="G70" i="2"/>
  <c r="L66" i="19"/>
  <c r="L67" i="19"/>
  <c r="L68" i="19"/>
  <c r="L69" i="19"/>
  <c r="L70" i="19"/>
  <c r="L71" i="19"/>
  <c r="L72" i="19"/>
  <c r="L73" i="19"/>
  <c r="L74" i="19"/>
  <c r="L75" i="19"/>
  <c r="L76" i="19"/>
  <c r="L77" i="19"/>
  <c r="L78" i="19"/>
  <c r="L79" i="19"/>
  <c r="G84" i="2"/>
  <c r="L80" i="19"/>
  <c r="L81" i="19"/>
  <c r="L82" i="19"/>
  <c r="L83" i="19"/>
  <c r="L84" i="19"/>
  <c r="L85" i="19"/>
  <c r="L86" i="19"/>
  <c r="L87" i="19"/>
  <c r="L88" i="19"/>
  <c r="L89" i="19"/>
  <c r="L90" i="19"/>
  <c r="L91" i="19"/>
  <c r="L92" i="19"/>
  <c r="L93" i="19"/>
  <c r="L94" i="19"/>
  <c r="G99" i="2"/>
  <c r="L95" i="19"/>
  <c r="G100" i="2"/>
  <c r="L96" i="19"/>
  <c r="L97" i="19"/>
  <c r="G102" i="2"/>
  <c r="L98" i="19"/>
  <c r="L99" i="19"/>
  <c r="L100" i="19"/>
  <c r="L101" i="19"/>
  <c r="L102" i="19"/>
  <c r="L103" i="19"/>
  <c r="G108" i="2"/>
  <c r="L104" i="19"/>
  <c r="L105" i="19"/>
  <c r="G110" i="2"/>
  <c r="L106" i="19"/>
  <c r="L107" i="19"/>
  <c r="L108" i="19"/>
  <c r="L109" i="19"/>
  <c r="L110" i="19"/>
  <c r="L111" i="19"/>
  <c r="L112" i="19"/>
  <c r="G117" i="2"/>
  <c r="L113" i="19"/>
  <c r="L114" i="19"/>
  <c r="L115" i="19"/>
  <c r="L116" i="19"/>
  <c r="L117" i="19"/>
  <c r="L118" i="19"/>
  <c r="L119" i="19"/>
  <c r="L120" i="19"/>
  <c r="L121" i="19"/>
  <c r="L122" i="19"/>
  <c r="L123" i="19"/>
  <c r="L124" i="19"/>
  <c r="L125" i="19"/>
  <c r="L126" i="19"/>
  <c r="G131" i="2"/>
  <c r="L127" i="19"/>
  <c r="L128" i="19"/>
  <c r="L129" i="19"/>
  <c r="L130" i="19"/>
  <c r="L131" i="19"/>
  <c r="L132" i="19"/>
  <c r="L133" i="19"/>
  <c r="L134" i="19"/>
  <c r="G139" i="2"/>
  <c r="L135" i="19"/>
  <c r="G140" i="2"/>
  <c r="L136" i="19"/>
  <c r="L137" i="19"/>
  <c r="L138" i="19"/>
  <c r="L139" i="19"/>
  <c r="G144" i="2"/>
  <c r="L140" i="19"/>
  <c r="L141" i="19"/>
  <c r="L142" i="19"/>
  <c r="L143" i="19"/>
  <c r="L144" i="19"/>
  <c r="L145" i="19"/>
  <c r="L146" i="19"/>
  <c r="L147" i="19"/>
  <c r="L148" i="19"/>
  <c r="L149" i="19"/>
  <c r="L150" i="19"/>
  <c r="G155" i="2"/>
  <c r="L151" i="19"/>
  <c r="G156" i="2"/>
  <c r="L152" i="19"/>
  <c r="L153" i="19"/>
  <c r="L154" i="19"/>
  <c r="L155" i="19"/>
  <c r="L156" i="19"/>
  <c r="L157" i="19"/>
  <c r="G162" i="2"/>
  <c r="L158" i="19"/>
  <c r="G163" i="2"/>
  <c r="L159" i="19"/>
  <c r="G164" i="2"/>
  <c r="L160" i="19"/>
  <c r="L161" i="19"/>
  <c r="L162" i="19"/>
  <c r="L163" i="19"/>
  <c r="L164" i="19"/>
  <c r="L165" i="19"/>
  <c r="G170" i="2"/>
  <c r="L166" i="19"/>
  <c r="L167" i="19"/>
  <c r="G172" i="2"/>
  <c r="L168" i="19"/>
  <c r="L169" i="19"/>
  <c r="L170" i="19"/>
  <c r="L171" i="19"/>
  <c r="L172" i="19"/>
  <c r="G177" i="2"/>
  <c r="L173" i="19"/>
  <c r="L174" i="19"/>
  <c r="G179" i="2"/>
  <c r="L175" i="19"/>
  <c r="G180" i="2"/>
  <c r="L176" i="19"/>
  <c r="L177" i="19"/>
  <c r="E4" i="4"/>
  <c r="F4" i="4" s="1"/>
  <c r="L4" i="4"/>
  <c r="E5" i="4"/>
  <c r="F5" i="4" s="1"/>
  <c r="L5" i="4"/>
  <c r="F6" i="4"/>
  <c r="E10" i="2" s="1"/>
  <c r="L6" i="4"/>
  <c r="F7" i="4"/>
  <c r="E11" i="2" s="1"/>
  <c r="L7" i="4"/>
  <c r="F8" i="4"/>
  <c r="E12" i="2" s="1"/>
  <c r="L8" i="4"/>
  <c r="F9" i="4"/>
  <c r="L9" i="4"/>
  <c r="F10" i="4"/>
  <c r="L10" i="4"/>
  <c r="F11" i="4"/>
  <c r="L11" i="4"/>
  <c r="F12" i="4"/>
  <c r="E16" i="2" s="1"/>
  <c r="L12" i="4"/>
  <c r="F13" i="4"/>
  <c r="L13" i="4"/>
  <c r="F14" i="4"/>
  <c r="L14" i="4"/>
  <c r="F15" i="4"/>
  <c r="L15" i="4"/>
  <c r="F16" i="4"/>
  <c r="L16" i="4"/>
  <c r="F17" i="4"/>
  <c r="L17" i="4"/>
  <c r="F18" i="4"/>
  <c r="L18" i="4"/>
  <c r="F19" i="4"/>
  <c r="E23" i="2" s="1"/>
  <c r="L19" i="4"/>
  <c r="F20" i="4"/>
  <c r="E24" i="2" s="1"/>
  <c r="L20" i="4"/>
  <c r="F21" i="4"/>
  <c r="L21" i="4"/>
  <c r="F22" i="4"/>
  <c r="E26" i="2" s="1"/>
  <c r="L22" i="4"/>
  <c r="F23" i="4"/>
  <c r="L23" i="4"/>
  <c r="F24" i="4"/>
  <c r="L24" i="4"/>
  <c r="F25" i="4"/>
  <c r="L25" i="4"/>
  <c r="F26" i="4"/>
  <c r="L26" i="4"/>
  <c r="F27" i="4"/>
  <c r="E31" i="2" s="1"/>
  <c r="L27" i="4"/>
  <c r="F28" i="4"/>
  <c r="L28" i="4"/>
  <c r="F29" i="4"/>
  <c r="L29" i="4"/>
  <c r="F30" i="4"/>
  <c r="E34" i="2" s="1"/>
  <c r="L30" i="4"/>
  <c r="F31" i="4"/>
  <c r="L31" i="4"/>
  <c r="F32" i="4"/>
  <c r="L32" i="4"/>
  <c r="F33" i="4"/>
  <c r="L33" i="4"/>
  <c r="F34" i="4"/>
  <c r="E38" i="2" s="1"/>
  <c r="L34" i="4"/>
  <c r="F35" i="4"/>
  <c r="L35" i="4"/>
  <c r="F36" i="4"/>
  <c r="E40" i="2" s="1"/>
  <c r="L36" i="4"/>
  <c r="F37" i="4"/>
  <c r="L37" i="4"/>
  <c r="F38" i="4"/>
  <c r="L38" i="4"/>
  <c r="F39" i="4"/>
  <c r="E43" i="2" s="1"/>
  <c r="L39" i="4"/>
  <c r="F40" i="4"/>
  <c r="L40" i="4"/>
  <c r="F41" i="4"/>
  <c r="L41" i="4"/>
  <c r="F42" i="4"/>
  <c r="E46" i="2" s="1"/>
  <c r="L42" i="4"/>
  <c r="F43" i="4"/>
  <c r="E47" i="2" s="1"/>
  <c r="L43" i="4"/>
  <c r="F44" i="4"/>
  <c r="E48" i="2" s="1"/>
  <c r="L44" i="4"/>
  <c r="F45" i="4"/>
  <c r="E49" i="2" s="1"/>
  <c r="L45" i="4"/>
  <c r="F46" i="4"/>
  <c r="L46" i="4"/>
  <c r="F47" i="4"/>
  <c r="E51" i="2" s="1"/>
  <c r="L47" i="4"/>
  <c r="F48" i="4"/>
  <c r="E52" i="2" s="1"/>
  <c r="L48" i="4"/>
  <c r="F49" i="4"/>
  <c r="L49" i="4"/>
  <c r="F50" i="4"/>
  <c r="E53" i="2" s="1"/>
  <c r="L50" i="4"/>
  <c r="F51" i="4"/>
  <c r="E54" i="2" s="1"/>
  <c r="L51" i="4"/>
  <c r="F52" i="4"/>
  <c r="L52" i="4"/>
  <c r="F53" i="4"/>
  <c r="L53" i="4"/>
  <c r="F54" i="4"/>
  <c r="E58" i="2" s="1"/>
  <c r="L54" i="4"/>
  <c r="F55" i="4"/>
  <c r="L55" i="4"/>
  <c r="F56" i="4"/>
  <c r="E60" i="2" s="1"/>
  <c r="L56" i="4"/>
  <c r="F57" i="4"/>
  <c r="L57" i="4"/>
  <c r="F58" i="4"/>
  <c r="L58" i="4"/>
  <c r="F59" i="4"/>
  <c r="L59" i="4"/>
  <c r="F60" i="4"/>
  <c r="L60" i="4"/>
  <c r="F61" i="4"/>
  <c r="L61" i="4"/>
  <c r="F62" i="4"/>
  <c r="L62" i="4"/>
  <c r="F63" i="4"/>
  <c r="E67" i="2" s="1"/>
  <c r="L63" i="4"/>
  <c r="F64" i="4"/>
  <c r="E68" i="2" s="1"/>
  <c r="L64" i="4"/>
  <c r="F65" i="4"/>
  <c r="E69" i="2" s="1"/>
  <c r="L65" i="4"/>
  <c r="F66" i="4"/>
  <c r="L66" i="4"/>
  <c r="F67" i="4"/>
  <c r="L67" i="4"/>
  <c r="F68" i="4"/>
  <c r="E72" i="2" s="1"/>
  <c r="L68" i="4"/>
  <c r="F69" i="4"/>
  <c r="E73" i="2" s="1"/>
  <c r="L69" i="4"/>
  <c r="F70" i="4"/>
  <c r="E74" i="2" s="1"/>
  <c r="L70" i="4"/>
  <c r="F71" i="4"/>
  <c r="E75" i="2" s="1"/>
  <c r="L71" i="4"/>
  <c r="F72" i="4"/>
  <c r="E76" i="2" s="1"/>
  <c r="L72" i="4"/>
  <c r="F73" i="4"/>
  <c r="L73" i="4"/>
  <c r="F74" i="4"/>
  <c r="E78" i="2" s="1"/>
  <c r="L74" i="4"/>
  <c r="F75" i="4"/>
  <c r="L75" i="4"/>
  <c r="F76" i="4"/>
  <c r="L76" i="4"/>
  <c r="F77" i="4"/>
  <c r="E81" i="2" s="1"/>
  <c r="L77" i="4"/>
  <c r="F78" i="4"/>
  <c r="E82" i="2" s="1"/>
  <c r="L78" i="4"/>
  <c r="F79" i="4"/>
  <c r="E83" i="2" s="1"/>
  <c r="L79" i="4"/>
  <c r="F80" i="4"/>
  <c r="L80" i="4"/>
  <c r="F81" i="4"/>
  <c r="L81" i="4"/>
  <c r="F82" i="4"/>
  <c r="E86" i="2" s="1"/>
  <c r="L82" i="4"/>
  <c r="F83" i="4"/>
  <c r="E87" i="2" s="1"/>
  <c r="L83" i="4"/>
  <c r="F84" i="4"/>
  <c r="L84" i="4"/>
  <c r="F85" i="4"/>
  <c r="L85" i="4"/>
  <c r="F86" i="4"/>
  <c r="L86" i="4"/>
  <c r="F87" i="4"/>
  <c r="E91" i="2" s="1"/>
  <c r="L87" i="4"/>
  <c r="F88" i="4"/>
  <c r="L88" i="4"/>
  <c r="F89" i="4"/>
  <c r="L89" i="4"/>
  <c r="F90" i="4"/>
  <c r="L90" i="4"/>
  <c r="F91" i="4"/>
  <c r="L91" i="4"/>
  <c r="F92" i="4"/>
  <c r="L92" i="4"/>
  <c r="F93" i="4"/>
  <c r="E97" i="2" s="1"/>
  <c r="L93" i="4"/>
  <c r="F94" i="4"/>
  <c r="E98" i="2" s="1"/>
  <c r="L94" i="4"/>
  <c r="F95" i="4"/>
  <c r="E99" i="2" s="1"/>
  <c r="L95" i="4"/>
  <c r="F96" i="4"/>
  <c r="L96" i="4"/>
  <c r="F97" i="4"/>
  <c r="E101" i="2" s="1"/>
  <c r="L97" i="4"/>
  <c r="F98" i="4"/>
  <c r="L98" i="4"/>
  <c r="F99" i="4"/>
  <c r="L99" i="4"/>
  <c r="F100" i="4"/>
  <c r="E104" i="2" s="1"/>
  <c r="L100" i="4"/>
  <c r="F101" i="4"/>
  <c r="E105" i="2" s="1"/>
  <c r="L101" i="4"/>
  <c r="F102" i="4"/>
  <c r="L102" i="4"/>
  <c r="F103" i="4"/>
  <c r="L103" i="4"/>
  <c r="F104" i="4"/>
  <c r="E108" i="2" s="1"/>
  <c r="L104" i="4"/>
  <c r="F105" i="4"/>
  <c r="E109" i="2" s="1"/>
  <c r="L105" i="4"/>
  <c r="F106" i="4"/>
  <c r="L106" i="4"/>
  <c r="F107" i="4"/>
  <c r="E111" i="2" s="1"/>
  <c r="L107" i="4"/>
  <c r="F108" i="4"/>
  <c r="E112" i="2" s="1"/>
  <c r="L108" i="4"/>
  <c r="F109" i="4"/>
  <c r="L109" i="4"/>
  <c r="F110" i="4"/>
  <c r="E114" i="2" s="1"/>
  <c r="L110" i="4"/>
  <c r="F111" i="4"/>
  <c r="E115" i="2" s="1"/>
  <c r="L111" i="4"/>
  <c r="F112" i="4"/>
  <c r="E116" i="2" s="1"/>
  <c r="L112" i="4"/>
  <c r="F113" i="4"/>
  <c r="L113" i="4"/>
  <c r="F114" i="4"/>
  <c r="L114" i="4"/>
  <c r="F115" i="4"/>
  <c r="L115" i="4"/>
  <c r="F116" i="4"/>
  <c r="E120" i="2" s="1"/>
  <c r="L116" i="4"/>
  <c r="F117" i="4"/>
  <c r="L117" i="4"/>
  <c r="F118" i="4"/>
  <c r="L118" i="4"/>
  <c r="F119" i="4"/>
  <c r="E123" i="2" s="1"/>
  <c r="L119" i="4"/>
  <c r="F120" i="4"/>
  <c r="L120" i="4"/>
  <c r="F121" i="4"/>
  <c r="L121" i="4"/>
  <c r="F122" i="4"/>
  <c r="L122" i="4"/>
  <c r="F123" i="4"/>
  <c r="L123" i="4"/>
  <c r="F124" i="4"/>
  <c r="L124" i="4"/>
  <c r="F125" i="4"/>
  <c r="L125" i="4"/>
  <c r="F126" i="4"/>
  <c r="E130" i="2" s="1"/>
  <c r="L126" i="4"/>
  <c r="F127" i="4"/>
  <c r="E131" i="2" s="1"/>
  <c r="L127" i="4"/>
  <c r="F128" i="4"/>
  <c r="L128" i="4"/>
  <c r="F129" i="4"/>
  <c r="L129" i="4"/>
  <c r="F130" i="4"/>
  <c r="L130" i="4"/>
  <c r="F131" i="4"/>
  <c r="L131" i="4"/>
  <c r="F132" i="4"/>
  <c r="E136" i="2" s="1"/>
  <c r="L132" i="4"/>
  <c r="F133" i="4"/>
  <c r="L133" i="4"/>
  <c r="F134" i="4"/>
  <c r="E138" i="2" s="1"/>
  <c r="L134" i="4"/>
  <c r="F135" i="4"/>
  <c r="L135" i="4"/>
  <c r="F136" i="4"/>
  <c r="L136" i="4"/>
  <c r="F137" i="4"/>
  <c r="L137" i="4"/>
  <c r="F138" i="4"/>
  <c r="L138" i="4"/>
  <c r="F139" i="4"/>
  <c r="E143" i="2" s="1"/>
  <c r="L139" i="4"/>
  <c r="F140" i="4"/>
  <c r="E144" i="2" s="1"/>
  <c r="L140" i="4"/>
  <c r="F141" i="4"/>
  <c r="L141" i="4"/>
  <c r="F142" i="4"/>
  <c r="L142" i="4"/>
  <c r="F143" i="4"/>
  <c r="E147" i="2" s="1"/>
  <c r="L143" i="4"/>
  <c r="F144" i="4"/>
  <c r="L144" i="4"/>
  <c r="F145" i="4"/>
  <c r="E149" i="2" s="1"/>
  <c r="L145" i="4"/>
  <c r="F146" i="4"/>
  <c r="E150" i="2" s="1"/>
  <c r="L146" i="4"/>
  <c r="F147" i="4"/>
  <c r="E151" i="2" s="1"/>
  <c r="L147" i="4"/>
  <c r="F148" i="4"/>
  <c r="E152" i="2" s="1"/>
  <c r="L148" i="4"/>
  <c r="F149" i="4"/>
  <c r="L149" i="4"/>
  <c r="F150" i="4"/>
  <c r="E154" i="2" s="1"/>
  <c r="L150" i="4"/>
  <c r="F151" i="4"/>
  <c r="E155" i="2" s="1"/>
  <c r="L151" i="4"/>
  <c r="F152" i="4"/>
  <c r="L152" i="4"/>
  <c r="F153" i="4"/>
  <c r="L153" i="4"/>
  <c r="F154" i="4"/>
  <c r="E158" i="2" s="1"/>
  <c r="L154" i="4"/>
  <c r="F155" i="4"/>
  <c r="L155" i="4"/>
  <c r="F156" i="4"/>
  <c r="L156" i="4"/>
  <c r="F157" i="4"/>
  <c r="E161" i="2" s="1"/>
  <c r="L157" i="4"/>
  <c r="F158" i="4"/>
  <c r="E162" i="2" s="1"/>
  <c r="L158" i="4"/>
  <c r="F159" i="4"/>
  <c r="L159" i="4"/>
  <c r="F160" i="4"/>
  <c r="L160" i="4"/>
  <c r="F161" i="4"/>
  <c r="E165" i="2" s="1"/>
  <c r="L161" i="4"/>
  <c r="F162" i="4"/>
  <c r="L162" i="4"/>
  <c r="F163" i="4"/>
  <c r="L163" i="4"/>
  <c r="F164" i="4"/>
  <c r="L164" i="4"/>
  <c r="F165" i="4"/>
  <c r="E169" i="2" s="1"/>
  <c r="L165" i="4"/>
  <c r="F166" i="4"/>
  <c r="L166" i="4"/>
  <c r="F167" i="4"/>
  <c r="E171" i="2" s="1"/>
  <c r="L167" i="4"/>
  <c r="F168" i="4"/>
  <c r="L168" i="4"/>
  <c r="F169" i="4"/>
  <c r="L169" i="4"/>
  <c r="F170" i="4"/>
  <c r="L170" i="4"/>
  <c r="F171" i="4"/>
  <c r="L171" i="4"/>
  <c r="F172" i="4"/>
  <c r="E176" i="2" s="1"/>
  <c r="L172" i="4"/>
  <c r="F173" i="4"/>
  <c r="E177" i="2" s="1"/>
  <c r="L173" i="4"/>
  <c r="F174" i="4"/>
  <c r="E178" i="2" s="1"/>
  <c r="L174" i="4"/>
  <c r="F175" i="4"/>
  <c r="L175" i="4"/>
  <c r="F176" i="4"/>
  <c r="E180" i="2" s="1"/>
  <c r="L176" i="4"/>
  <c r="F177" i="4"/>
  <c r="E181" i="2" s="1"/>
  <c r="L177" i="4"/>
  <c r="E4" i="3"/>
  <c r="C8" i="2" s="1"/>
  <c r="K4" i="3"/>
  <c r="E5" i="3"/>
  <c r="K5" i="3"/>
  <c r="C10" i="2"/>
  <c r="K6" i="3"/>
  <c r="C11" i="2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C24" i="2"/>
  <c r="K20" i="3"/>
  <c r="K21" i="3"/>
  <c r="K22" i="3"/>
  <c r="K23" i="3"/>
  <c r="K24" i="3"/>
  <c r="C29" i="2"/>
  <c r="K25" i="3"/>
  <c r="K26" i="3"/>
  <c r="K27" i="3"/>
  <c r="K28" i="3"/>
  <c r="C33" i="2"/>
  <c r="K29" i="3"/>
  <c r="K30" i="3"/>
  <c r="K31" i="3"/>
  <c r="C36" i="2"/>
  <c r="K32" i="3"/>
  <c r="K33" i="3"/>
  <c r="K34" i="3"/>
  <c r="K35" i="3"/>
  <c r="K36" i="3"/>
  <c r="C41" i="2"/>
  <c r="K37" i="3"/>
  <c r="K38" i="3"/>
  <c r="C43" i="2"/>
  <c r="K39" i="3"/>
  <c r="C44" i="2"/>
  <c r="K40" i="3"/>
  <c r="C45" i="2"/>
  <c r="K41" i="3"/>
  <c r="K42" i="3"/>
  <c r="K43" i="3"/>
  <c r="C48" i="2"/>
  <c r="K44" i="3"/>
  <c r="C49" i="2"/>
  <c r="K45" i="3"/>
  <c r="K46" i="3"/>
  <c r="K47" i="3"/>
  <c r="C52" i="2"/>
  <c r="K48" i="3"/>
  <c r="C53" i="2"/>
  <c r="K49" i="3"/>
  <c r="K50" i="3"/>
  <c r="C55" i="2"/>
  <c r="K51" i="3"/>
  <c r="C56" i="2"/>
  <c r="K52" i="3"/>
  <c r="C57" i="2"/>
  <c r="K53" i="3"/>
  <c r="K54" i="3"/>
  <c r="K55" i="3"/>
  <c r="C60" i="2"/>
  <c r="K56" i="3"/>
  <c r="C61" i="2"/>
  <c r="K57" i="3"/>
  <c r="K58" i="3"/>
  <c r="C63" i="2"/>
  <c r="K59" i="3"/>
  <c r="C64" i="2"/>
  <c r="K60" i="3"/>
  <c r="C65" i="2"/>
  <c r="K61" i="3"/>
  <c r="K62" i="3"/>
  <c r="K63" i="3"/>
  <c r="C68" i="2"/>
  <c r="K64" i="3"/>
  <c r="K65" i="3"/>
  <c r="K66" i="3"/>
  <c r="C71" i="2"/>
  <c r="K67" i="3"/>
  <c r="C72" i="2"/>
  <c r="K68" i="3"/>
  <c r="C73" i="2"/>
  <c r="K69" i="3"/>
  <c r="K70" i="3"/>
  <c r="C75" i="2"/>
  <c r="K71" i="3"/>
  <c r="C76" i="2"/>
  <c r="K72" i="3"/>
  <c r="K73" i="3"/>
  <c r="K74" i="3"/>
  <c r="K75" i="3"/>
  <c r="C80" i="2"/>
  <c r="K76" i="3"/>
  <c r="C81" i="2"/>
  <c r="K77" i="3"/>
  <c r="K78" i="3"/>
  <c r="K79" i="3"/>
  <c r="C84" i="2"/>
  <c r="K80" i="3"/>
  <c r="C85" i="2"/>
  <c r="K81" i="3"/>
  <c r="K82" i="3"/>
  <c r="C87" i="2"/>
  <c r="K83" i="3"/>
  <c r="C88" i="2"/>
  <c r="K84" i="3"/>
  <c r="C89" i="2"/>
  <c r="K85" i="3"/>
  <c r="K86" i="3"/>
  <c r="K87" i="3"/>
  <c r="C92" i="2"/>
  <c r="K88" i="3"/>
  <c r="C93" i="2"/>
  <c r="K89" i="3"/>
  <c r="K90" i="3"/>
  <c r="C95" i="2"/>
  <c r="K91" i="3"/>
  <c r="C96" i="2"/>
  <c r="K92" i="3"/>
  <c r="C97" i="2"/>
  <c r="K93" i="3"/>
  <c r="K94" i="3"/>
  <c r="K95" i="3"/>
  <c r="C100" i="2"/>
  <c r="K96" i="3"/>
  <c r="C101" i="2"/>
  <c r="K97" i="3"/>
  <c r="K98" i="3"/>
  <c r="C103" i="2"/>
  <c r="K99" i="3"/>
  <c r="C104" i="2"/>
  <c r="K100" i="3"/>
  <c r="C105" i="2"/>
  <c r="K101" i="3"/>
  <c r="K102" i="3"/>
  <c r="K103" i="3"/>
  <c r="K104" i="3"/>
  <c r="C109" i="2"/>
  <c r="K105" i="3"/>
  <c r="K106" i="3"/>
  <c r="K107" i="3"/>
  <c r="C112" i="2"/>
  <c r="K108" i="3"/>
  <c r="K109" i="3"/>
  <c r="K110" i="3"/>
  <c r="C115" i="2"/>
  <c r="K111" i="3"/>
  <c r="K112" i="3"/>
  <c r="C117" i="2"/>
  <c r="K113" i="3"/>
  <c r="K114" i="3"/>
  <c r="C119" i="2"/>
  <c r="K115" i="3"/>
  <c r="K116" i="3"/>
  <c r="C121" i="2"/>
  <c r="K117" i="3"/>
  <c r="K118" i="3"/>
  <c r="C123" i="2"/>
  <c r="K119" i="3"/>
  <c r="C124" i="2"/>
  <c r="K120" i="3"/>
  <c r="C125" i="2"/>
  <c r="K121" i="3"/>
  <c r="K122" i="3"/>
  <c r="C127" i="2"/>
  <c r="K123" i="3"/>
  <c r="C128" i="2"/>
  <c r="K124" i="3"/>
  <c r="C129" i="2"/>
  <c r="K125" i="3"/>
  <c r="K126" i="3"/>
  <c r="C131" i="2"/>
  <c r="K127" i="3"/>
  <c r="K128" i="3"/>
  <c r="C133" i="2"/>
  <c r="K129" i="3"/>
  <c r="C134" i="2"/>
  <c r="K130" i="3"/>
  <c r="C135" i="2"/>
  <c r="K131" i="3"/>
  <c r="K132" i="3"/>
  <c r="C137" i="2"/>
  <c r="K133" i="3"/>
  <c r="K134" i="3"/>
  <c r="K135" i="3"/>
  <c r="K136" i="3"/>
  <c r="C141" i="2"/>
  <c r="K137" i="3"/>
  <c r="K138" i="3"/>
  <c r="K139" i="3"/>
  <c r="C144" i="2"/>
  <c r="K140" i="3"/>
  <c r="C145" i="2"/>
  <c r="K141" i="3"/>
  <c r="K142" i="3"/>
  <c r="C147" i="2"/>
  <c r="K143" i="3"/>
  <c r="K144" i="3"/>
  <c r="C149" i="2"/>
  <c r="K145" i="3"/>
  <c r="K146" i="3"/>
  <c r="K147" i="3"/>
  <c r="C152" i="2"/>
  <c r="K148" i="3"/>
  <c r="C153" i="2"/>
  <c r="K149" i="3"/>
  <c r="K150" i="3"/>
  <c r="C155" i="2"/>
  <c r="K151" i="3"/>
  <c r="K152" i="3"/>
  <c r="C157" i="2"/>
  <c r="K153" i="3"/>
  <c r="K154" i="3"/>
  <c r="K155" i="3"/>
  <c r="K156" i="3"/>
  <c r="C161" i="2"/>
  <c r="K157" i="3"/>
  <c r="K158" i="3"/>
  <c r="K159" i="3"/>
  <c r="C164" i="2"/>
  <c r="K160" i="3"/>
  <c r="C165" i="2"/>
  <c r="K161" i="3"/>
  <c r="K162" i="3"/>
  <c r="K163" i="3"/>
  <c r="C168" i="2"/>
  <c r="K164" i="3"/>
  <c r="C169" i="2"/>
  <c r="K165" i="3"/>
  <c r="K166" i="3"/>
  <c r="C171" i="2"/>
  <c r="K167" i="3"/>
  <c r="C172" i="2"/>
  <c r="K168" i="3"/>
  <c r="K169" i="3"/>
  <c r="K170" i="3"/>
  <c r="C175" i="2"/>
  <c r="K171" i="3"/>
  <c r="C176" i="2"/>
  <c r="K172" i="3"/>
  <c r="C177" i="2"/>
  <c r="K173" i="3"/>
  <c r="K174" i="3"/>
  <c r="C179" i="2"/>
  <c r="K175" i="3"/>
  <c r="C180" i="2"/>
  <c r="K176" i="3"/>
  <c r="C181" i="2"/>
  <c r="K177" i="3"/>
  <c r="K164" i="13"/>
  <c r="AN7" i="2"/>
  <c r="W21" i="15" s="1"/>
  <c r="AP7" i="2"/>
  <c r="U19" i="15" s="1"/>
  <c r="O8" i="2"/>
  <c r="AJ8" i="2"/>
  <c r="AL8" i="2"/>
  <c r="AN8" i="2"/>
  <c r="C9" i="2"/>
  <c r="G9" i="2"/>
  <c r="O9" i="2"/>
  <c r="AJ9" i="2"/>
  <c r="AL9" i="2"/>
  <c r="AN9" i="2"/>
  <c r="O10" i="2"/>
  <c r="AL10" i="2"/>
  <c r="AN10" i="2"/>
  <c r="G11" i="2"/>
  <c r="O11" i="2"/>
  <c r="AJ11" i="2"/>
  <c r="AL11" i="2"/>
  <c r="AN11" i="2"/>
  <c r="O12" i="2"/>
  <c r="AJ12" i="2"/>
  <c r="AL12" i="2"/>
  <c r="AN12" i="2"/>
  <c r="O13" i="2"/>
  <c r="AJ13" i="2"/>
  <c r="AN13" i="2"/>
  <c r="K14" i="2"/>
  <c r="O14" i="2"/>
  <c r="AN14" i="2"/>
  <c r="O15" i="2"/>
  <c r="AN15" i="2"/>
  <c r="AN16" i="2"/>
  <c r="O17" i="2"/>
  <c r="AL17" i="2"/>
  <c r="AN17" i="2"/>
  <c r="O18" i="2"/>
  <c r="AL18" i="2"/>
  <c r="AN18" i="2"/>
  <c r="O19" i="2"/>
  <c r="AL19" i="2"/>
  <c r="AN19" i="2"/>
  <c r="K20" i="2"/>
  <c r="O20" i="2"/>
  <c r="AJ20" i="2"/>
  <c r="AL20" i="2"/>
  <c r="AN20" i="2"/>
  <c r="C21" i="2"/>
  <c r="O21" i="2"/>
  <c r="AL21" i="2"/>
  <c r="AN21" i="2"/>
  <c r="O22" i="2"/>
  <c r="AN22" i="2"/>
  <c r="O23" i="2"/>
  <c r="AN23" i="2"/>
  <c r="O24" i="2"/>
  <c r="AN24" i="2"/>
  <c r="C25" i="2"/>
  <c r="O25" i="2"/>
  <c r="AJ25" i="2"/>
  <c r="AL25" i="2"/>
  <c r="AN25" i="2"/>
  <c r="O26" i="2"/>
  <c r="AL26" i="2"/>
  <c r="AN26" i="2"/>
  <c r="C27" i="2"/>
  <c r="O27" i="2"/>
  <c r="AL27" i="2"/>
  <c r="AN27" i="2"/>
  <c r="G28" i="2"/>
  <c r="K28" i="2"/>
  <c r="O28" i="2"/>
  <c r="AL28" i="2"/>
  <c r="AN28" i="2"/>
  <c r="O29" i="2"/>
  <c r="AN29" i="2"/>
  <c r="O30" i="2"/>
  <c r="AN30" i="2"/>
  <c r="O31" i="2"/>
  <c r="AJ31" i="2"/>
  <c r="AN31" i="2"/>
  <c r="C32" i="2"/>
  <c r="O32" i="2"/>
  <c r="AL32" i="2"/>
  <c r="AN32" i="2"/>
  <c r="G33" i="2"/>
  <c r="O33" i="2"/>
  <c r="AN33" i="2"/>
  <c r="O34" i="2"/>
  <c r="AN34" i="2"/>
  <c r="O35" i="2"/>
  <c r="AL35" i="2"/>
  <c r="AN35" i="2"/>
  <c r="K36" i="2"/>
  <c r="O36" i="2"/>
  <c r="AJ36" i="2"/>
  <c r="AL36" i="2"/>
  <c r="AN36" i="2"/>
  <c r="C37" i="2"/>
  <c r="O37" i="2"/>
  <c r="AN37" i="2"/>
  <c r="O38" i="2"/>
  <c r="AN38" i="2"/>
  <c r="O39" i="2"/>
  <c r="AJ39" i="2"/>
  <c r="AN39" i="2"/>
  <c r="C40" i="2"/>
  <c r="O40" i="2"/>
  <c r="AN40" i="2"/>
  <c r="O41" i="2"/>
  <c r="AN41" i="2"/>
  <c r="O42" i="2"/>
  <c r="AJ42" i="2"/>
  <c r="AL42" i="2"/>
  <c r="AN42" i="2"/>
  <c r="K43" i="2"/>
  <c r="O43" i="2"/>
  <c r="AL43" i="2"/>
  <c r="AN43" i="2"/>
  <c r="K44" i="2"/>
  <c r="O44" i="2"/>
  <c r="AJ44" i="2"/>
  <c r="AN44" i="2"/>
  <c r="O45" i="2"/>
  <c r="AL45" i="2"/>
  <c r="AN45" i="2"/>
  <c r="O46" i="2"/>
  <c r="AL46" i="2"/>
  <c r="AN46" i="2"/>
  <c r="O47" i="2"/>
  <c r="AJ47" i="2"/>
  <c r="AN47" i="2"/>
  <c r="O48" i="2"/>
  <c r="AN48" i="2"/>
  <c r="O49" i="2"/>
  <c r="AJ49" i="2"/>
  <c r="AL49" i="2"/>
  <c r="AN49" i="2"/>
  <c r="K50" i="2"/>
  <c r="O50" i="2"/>
  <c r="AL50" i="2"/>
  <c r="AN50" i="2"/>
  <c r="C51" i="2"/>
  <c r="J51" i="2"/>
  <c r="K51" i="2"/>
  <c r="O51" i="2"/>
  <c r="AL51" i="2"/>
  <c r="AN51" i="2"/>
  <c r="G52" i="2"/>
  <c r="K52" i="2"/>
  <c r="O52" i="2"/>
  <c r="AL52" i="2"/>
  <c r="AN52" i="2"/>
  <c r="O53" i="2"/>
  <c r="AJ53" i="2"/>
  <c r="AN53" i="2"/>
  <c r="O54" i="2"/>
  <c r="AN54" i="2"/>
  <c r="O55" i="2"/>
  <c r="AN55" i="2"/>
  <c r="O56" i="2"/>
  <c r="AL56" i="2"/>
  <c r="AN56" i="2"/>
  <c r="AN57" i="2"/>
  <c r="K58" i="2"/>
  <c r="O58" i="2"/>
  <c r="AN58" i="2"/>
  <c r="K59" i="2"/>
  <c r="O59" i="2"/>
  <c r="AJ59" i="2"/>
  <c r="AL59" i="2"/>
  <c r="AN59" i="2"/>
  <c r="K60" i="2"/>
  <c r="O60" i="2"/>
  <c r="AL60" i="2"/>
  <c r="AN60" i="2"/>
  <c r="O61" i="2"/>
  <c r="AJ61" i="2"/>
  <c r="AN61" i="2"/>
  <c r="O62" i="2"/>
  <c r="AN62" i="2"/>
  <c r="O63" i="2"/>
  <c r="AN63" i="2"/>
  <c r="O64" i="2"/>
  <c r="AN64" i="2"/>
  <c r="O65" i="2"/>
  <c r="AN65" i="2"/>
  <c r="G66" i="2"/>
  <c r="K66" i="2"/>
  <c r="O66" i="2"/>
  <c r="AN66" i="2"/>
  <c r="O67" i="2"/>
  <c r="AJ67" i="2"/>
  <c r="AL67" i="2"/>
  <c r="AN67" i="2"/>
  <c r="O68" i="2"/>
  <c r="AL68" i="2"/>
  <c r="AN68" i="2"/>
  <c r="O69" i="2"/>
  <c r="AL69" i="2"/>
  <c r="AN69" i="2"/>
  <c r="O70" i="2"/>
  <c r="AN70" i="2"/>
  <c r="O71" i="2"/>
  <c r="AN71" i="2"/>
  <c r="O72" i="2"/>
  <c r="AN72" i="2"/>
  <c r="O73" i="2"/>
  <c r="AL73" i="2"/>
  <c r="AN73" i="2"/>
  <c r="K74" i="2"/>
  <c r="O74" i="2"/>
  <c r="AJ74" i="2"/>
  <c r="AN74" i="2"/>
  <c r="K75" i="2"/>
  <c r="O75" i="2"/>
  <c r="AL75" i="2"/>
  <c r="AN75" i="2"/>
  <c r="K76" i="2"/>
  <c r="O76" i="2"/>
  <c r="AN76" i="2"/>
  <c r="C77" i="2"/>
  <c r="G77" i="2"/>
  <c r="O77" i="2"/>
  <c r="AN77" i="2"/>
  <c r="O78" i="2"/>
  <c r="AN78" i="2"/>
  <c r="O79" i="2"/>
  <c r="AN79" i="2"/>
  <c r="K80" i="2"/>
  <c r="O80" i="2"/>
  <c r="AN80" i="2"/>
  <c r="K81" i="2"/>
  <c r="O81" i="2"/>
  <c r="AL81" i="2"/>
  <c r="AN81" i="2"/>
  <c r="O82" i="2"/>
  <c r="AJ82" i="2"/>
  <c r="AL82" i="2"/>
  <c r="AN82" i="2"/>
  <c r="C83" i="2"/>
  <c r="K83" i="2"/>
  <c r="O83" i="2"/>
  <c r="AL83" i="2"/>
  <c r="AN83" i="2"/>
  <c r="K84" i="2"/>
  <c r="O84" i="2"/>
  <c r="AN84" i="2"/>
  <c r="O85" i="2"/>
  <c r="AL85" i="2"/>
  <c r="AN85" i="2"/>
  <c r="O86" i="2"/>
  <c r="AJ86" i="2"/>
  <c r="AN86" i="2"/>
  <c r="O87" i="2"/>
  <c r="AJ87" i="2"/>
  <c r="AN87" i="2"/>
  <c r="O88" i="2"/>
  <c r="AN88" i="2"/>
  <c r="K89" i="2"/>
  <c r="O89" i="2"/>
  <c r="AJ89" i="2"/>
  <c r="AL89" i="2"/>
  <c r="AN89" i="2"/>
  <c r="O90" i="2"/>
  <c r="AL90" i="2"/>
  <c r="AN90" i="2"/>
  <c r="C91" i="2"/>
  <c r="K91" i="2"/>
  <c r="O91" i="2"/>
  <c r="AJ91" i="2"/>
  <c r="AK91" i="2"/>
  <c r="AN91" i="2"/>
  <c r="O92" i="2"/>
  <c r="AJ92" i="2"/>
  <c r="AK92" i="2"/>
  <c r="AN92" i="2"/>
  <c r="G93" i="2"/>
  <c r="O93" i="2"/>
  <c r="AJ93" i="2"/>
  <c r="AK93" i="2"/>
  <c r="AL93" i="2"/>
  <c r="AN93" i="2"/>
  <c r="E94" i="2"/>
  <c r="F94" i="2"/>
  <c r="O94" i="2"/>
  <c r="AJ94" i="2"/>
  <c r="AK94" i="2"/>
  <c r="AN94" i="2"/>
  <c r="E95" i="2"/>
  <c r="F95" i="2"/>
  <c r="O95" i="2"/>
  <c r="AJ95" i="2"/>
  <c r="AK95" i="2"/>
  <c r="AN95" i="2"/>
  <c r="O96" i="2"/>
  <c r="AJ96" i="2"/>
  <c r="AK96" i="2"/>
  <c r="AL96" i="2"/>
  <c r="AN96" i="2"/>
  <c r="K97" i="2"/>
  <c r="O97" i="2"/>
  <c r="AL97" i="2"/>
  <c r="AN97" i="2"/>
  <c r="O98" i="2"/>
  <c r="AN98" i="2"/>
  <c r="K99" i="2"/>
  <c r="O99" i="2"/>
  <c r="AN99" i="2"/>
  <c r="O100" i="2"/>
  <c r="AL100" i="2"/>
  <c r="AN100" i="2"/>
  <c r="G101" i="2"/>
  <c r="O101" i="2"/>
  <c r="AN101" i="2"/>
  <c r="O102" i="2"/>
  <c r="AN102" i="2"/>
  <c r="O103" i="2"/>
  <c r="AJ103" i="2"/>
  <c r="AN103" i="2"/>
  <c r="O104" i="2"/>
  <c r="AN104" i="2"/>
  <c r="J105" i="2"/>
  <c r="K105" i="2"/>
  <c r="O105" i="2"/>
  <c r="AJ105" i="2"/>
  <c r="AN105" i="2"/>
  <c r="J106" i="2"/>
  <c r="O106" i="2"/>
  <c r="AN106" i="2"/>
  <c r="K107" i="2"/>
  <c r="O107" i="2"/>
  <c r="AL107" i="2"/>
  <c r="AN107" i="2"/>
  <c r="C108" i="2"/>
  <c r="O108" i="2"/>
  <c r="AL108" i="2"/>
  <c r="AN108" i="2"/>
  <c r="G109" i="2"/>
  <c r="J109" i="2"/>
  <c r="O109" i="2"/>
  <c r="AJ109" i="2"/>
  <c r="AL109" i="2"/>
  <c r="AN109" i="2"/>
  <c r="O110" i="2"/>
  <c r="AN110" i="2"/>
  <c r="C111" i="2"/>
  <c r="O111" i="2"/>
  <c r="AJ111" i="2"/>
  <c r="AN111" i="2"/>
  <c r="O112" i="2"/>
  <c r="AJ112" i="2"/>
  <c r="AN112" i="2"/>
  <c r="K113" i="2"/>
  <c r="O113" i="2"/>
  <c r="AN113" i="2"/>
  <c r="O114" i="2"/>
  <c r="AL114" i="2"/>
  <c r="AN114" i="2"/>
  <c r="K115" i="2"/>
  <c r="O115" i="2"/>
  <c r="AJ115" i="2"/>
  <c r="AL115" i="2"/>
  <c r="AN115" i="2"/>
  <c r="O116" i="2"/>
  <c r="AN116" i="2"/>
  <c r="K117" i="2"/>
  <c r="O117" i="2"/>
  <c r="AL117" i="2"/>
  <c r="AN117" i="2"/>
  <c r="O118" i="2"/>
  <c r="AN118" i="2"/>
  <c r="O119" i="2"/>
  <c r="AN119" i="2"/>
  <c r="O120" i="2"/>
  <c r="AJ120" i="2"/>
  <c r="AN120" i="2"/>
  <c r="K121" i="2"/>
  <c r="O121" i="2"/>
  <c r="AN121" i="2"/>
  <c r="G122" i="2"/>
  <c r="O122" i="2"/>
  <c r="AN122" i="2"/>
  <c r="K123" i="2"/>
  <c r="O123" i="2"/>
  <c r="AL123" i="2"/>
  <c r="AN123" i="2"/>
  <c r="K124" i="2"/>
  <c r="O124" i="2"/>
  <c r="AJ124" i="2"/>
  <c r="AN124" i="2"/>
  <c r="O125" i="2"/>
  <c r="AN125" i="2"/>
  <c r="O126" i="2"/>
  <c r="AN126" i="2"/>
  <c r="O127" i="2"/>
  <c r="AJ127" i="2"/>
  <c r="AN127" i="2"/>
  <c r="O128" i="2"/>
  <c r="AN128" i="2"/>
  <c r="K129" i="2"/>
  <c r="O129" i="2"/>
  <c r="AJ129" i="2"/>
  <c r="AL129" i="2"/>
  <c r="AN129" i="2"/>
  <c r="K130" i="2"/>
  <c r="O130" i="2"/>
  <c r="AL130" i="2"/>
  <c r="AN130" i="2"/>
  <c r="J131" i="2"/>
  <c r="K131" i="2"/>
  <c r="O131" i="2"/>
  <c r="AJ131" i="2"/>
  <c r="AL131" i="2"/>
  <c r="AN131" i="2"/>
  <c r="C132" i="2"/>
  <c r="K132" i="2"/>
  <c r="O132" i="2"/>
  <c r="AL132" i="2"/>
  <c r="AN132" i="2"/>
  <c r="O133" i="2"/>
  <c r="AN133" i="2"/>
  <c r="O134" i="2"/>
  <c r="AN134" i="2"/>
  <c r="O135" i="2"/>
  <c r="AN135" i="2"/>
  <c r="O136" i="2"/>
  <c r="AL136" i="2"/>
  <c r="AN136" i="2"/>
  <c r="G137" i="2"/>
  <c r="O137" i="2"/>
  <c r="AJ137" i="2"/>
  <c r="AL137" i="2"/>
  <c r="AN137" i="2"/>
  <c r="K138" i="2"/>
  <c r="O138" i="2"/>
  <c r="AJ138" i="2"/>
  <c r="AL138" i="2"/>
  <c r="AN138" i="2"/>
  <c r="C139" i="2"/>
  <c r="K139" i="2"/>
  <c r="O139" i="2"/>
  <c r="AN139" i="2"/>
  <c r="K140" i="2"/>
  <c r="O140" i="2"/>
  <c r="AN140" i="2"/>
  <c r="O141" i="2"/>
  <c r="AJ141" i="2"/>
  <c r="AL141" i="2"/>
  <c r="AN141" i="2"/>
  <c r="O142" i="2"/>
  <c r="AN142" i="2"/>
  <c r="C143" i="2"/>
  <c r="O143" i="2"/>
  <c r="AN143" i="2"/>
  <c r="O144" i="2"/>
  <c r="AN144" i="2"/>
  <c r="O145" i="2"/>
  <c r="AL145" i="2"/>
  <c r="AN145" i="2"/>
  <c r="K146" i="2"/>
  <c r="O146" i="2"/>
  <c r="AN146" i="2"/>
  <c r="K147" i="2"/>
  <c r="O147" i="2"/>
  <c r="AN147" i="2"/>
  <c r="C148" i="2"/>
  <c r="K148" i="2"/>
  <c r="O148" i="2"/>
  <c r="AN148" i="2"/>
  <c r="O149" i="2"/>
  <c r="AL149" i="2"/>
  <c r="AN149" i="2"/>
  <c r="O150" i="2"/>
  <c r="AL150" i="2"/>
  <c r="AN150" i="2"/>
  <c r="O151" i="2"/>
  <c r="AN151" i="2"/>
  <c r="K152" i="2"/>
  <c r="O152" i="2"/>
  <c r="AN152" i="2"/>
  <c r="K153" i="2"/>
  <c r="O153" i="2"/>
  <c r="AJ153" i="2"/>
  <c r="AN153" i="2"/>
  <c r="O154" i="2"/>
  <c r="AJ154" i="2"/>
  <c r="AN154" i="2"/>
  <c r="K155" i="2"/>
  <c r="O155" i="2"/>
  <c r="AL155" i="2"/>
  <c r="AN155" i="2"/>
  <c r="C156" i="2"/>
  <c r="O156" i="2"/>
  <c r="AJ156" i="2"/>
  <c r="AL156" i="2"/>
  <c r="AN156" i="2"/>
  <c r="O157" i="2"/>
  <c r="AL157" i="2"/>
  <c r="AN157" i="2"/>
  <c r="O158" i="2"/>
  <c r="AN158" i="2"/>
  <c r="C159" i="2"/>
  <c r="O159" i="2"/>
  <c r="AJ159" i="2"/>
  <c r="AN159" i="2"/>
  <c r="C160" i="2"/>
  <c r="K160" i="2"/>
  <c r="O160" i="2"/>
  <c r="AJ160" i="2"/>
  <c r="AN160" i="2"/>
  <c r="K161" i="2"/>
  <c r="O161" i="2"/>
  <c r="AL161" i="2"/>
  <c r="AN161" i="2"/>
  <c r="K162" i="2"/>
  <c r="O162" i="2"/>
  <c r="AL162" i="2"/>
  <c r="AN162" i="2"/>
  <c r="C163" i="2"/>
  <c r="K163" i="2"/>
  <c r="O163" i="2"/>
  <c r="AL163" i="2"/>
  <c r="AN163" i="2"/>
  <c r="O164" i="2"/>
  <c r="AL164" i="2"/>
  <c r="AN164" i="2"/>
  <c r="O165" i="2"/>
  <c r="AL165" i="2"/>
  <c r="AN165" i="2"/>
  <c r="O166" i="2"/>
  <c r="AN166" i="2"/>
  <c r="O167" i="2"/>
  <c r="AN167" i="2"/>
  <c r="K168" i="2"/>
  <c r="O168" i="2"/>
  <c r="AN168" i="2"/>
  <c r="J169" i="2"/>
  <c r="K169" i="2"/>
  <c r="O169" i="2"/>
  <c r="AL169" i="2"/>
  <c r="AN169" i="2"/>
  <c r="J170" i="2"/>
  <c r="K170" i="2"/>
  <c r="O170" i="2"/>
  <c r="AL170" i="2"/>
  <c r="AN170" i="2"/>
  <c r="K171" i="2"/>
  <c r="O171" i="2"/>
  <c r="AL171" i="2"/>
  <c r="AN171" i="2"/>
  <c r="O172" i="2"/>
  <c r="AL172" i="2"/>
  <c r="AN172" i="2"/>
  <c r="C173" i="2"/>
  <c r="J173" i="2"/>
  <c r="O173" i="2"/>
  <c r="AL173" i="2"/>
  <c r="AN173" i="2"/>
  <c r="O174" i="2"/>
  <c r="AN174" i="2"/>
  <c r="O175" i="2"/>
  <c r="AN175" i="2"/>
  <c r="K176" i="2"/>
  <c r="O176" i="2"/>
  <c r="AN176" i="2"/>
  <c r="J177" i="2"/>
  <c r="O177" i="2"/>
  <c r="AL177" i="2"/>
  <c r="AN177" i="2"/>
  <c r="J178" i="2"/>
  <c r="K178" i="2"/>
  <c r="O178" i="2"/>
  <c r="AJ178" i="2"/>
  <c r="AL178" i="2"/>
  <c r="AN178" i="2"/>
  <c r="K179" i="2"/>
  <c r="O179" i="2"/>
  <c r="AN179" i="2"/>
  <c r="O180" i="2"/>
  <c r="AN180" i="2"/>
  <c r="G181" i="2"/>
  <c r="J181" i="2"/>
  <c r="O181" i="2"/>
  <c r="AJ181" i="2"/>
  <c r="AL181" i="2"/>
  <c r="AN181" i="2"/>
  <c r="C167" i="2"/>
  <c r="K10" i="13"/>
  <c r="K13" i="13"/>
  <c r="K19" i="13"/>
  <c r="K27" i="13"/>
  <c r="K35" i="13"/>
  <c r="K43" i="13"/>
  <c r="K51" i="13"/>
  <c r="K59" i="13"/>
  <c r="K67" i="13"/>
  <c r="K75" i="13"/>
  <c r="K83" i="13"/>
  <c r="K91" i="13"/>
  <c r="K99" i="13"/>
  <c r="K107" i="13"/>
  <c r="K115" i="13"/>
  <c r="K123" i="13"/>
  <c r="K131" i="13"/>
  <c r="K4" i="13"/>
  <c r="K8" i="13"/>
  <c r="K18" i="13"/>
  <c r="K26" i="13"/>
  <c r="K34" i="13"/>
  <c r="K42" i="13"/>
  <c r="K50" i="13"/>
  <c r="K58" i="13"/>
  <c r="K66" i="13"/>
  <c r="K74" i="13"/>
  <c r="K12" i="13"/>
  <c r="K17" i="13"/>
  <c r="K25" i="13"/>
  <c r="K33" i="13"/>
  <c r="K41" i="13"/>
  <c r="K49" i="13"/>
  <c r="K57" i="13"/>
  <c r="K65" i="13"/>
  <c r="K20" i="13"/>
  <c r="K22" i="13"/>
  <c r="K24" i="13"/>
  <c r="K53" i="13"/>
  <c r="K55" i="13"/>
  <c r="K72" i="13"/>
  <c r="K78" i="13"/>
  <c r="K86" i="13"/>
  <c r="K90" i="13"/>
  <c r="K103" i="13"/>
  <c r="K116" i="13"/>
  <c r="K120" i="13"/>
  <c r="K133" i="13"/>
  <c r="K139" i="13"/>
  <c r="K147" i="13"/>
  <c r="K155" i="13"/>
  <c r="K162" i="13"/>
  <c r="K170" i="13"/>
  <c r="K15" i="13"/>
  <c r="K44" i="13"/>
  <c r="K46" i="13"/>
  <c r="K48" i="13"/>
  <c r="K69" i="13"/>
  <c r="K81" i="13"/>
  <c r="K94" i="13"/>
  <c r="K98" i="13"/>
  <c r="K111" i="13"/>
  <c r="K124" i="13"/>
  <c r="K128" i="13"/>
  <c r="K7" i="13"/>
  <c r="K11" i="13"/>
  <c r="K9" i="13"/>
  <c r="K28" i="13"/>
  <c r="K30" i="13"/>
  <c r="K32" i="13"/>
  <c r="K61" i="13"/>
  <c r="K63" i="13"/>
  <c r="K71" i="13"/>
  <c r="K77" i="13"/>
  <c r="K80" i="13"/>
  <c r="K5" i="13"/>
  <c r="K21" i="13"/>
  <c r="K23" i="13"/>
  <c r="K52" i="13"/>
  <c r="K54" i="13"/>
  <c r="K56" i="13"/>
  <c r="K68" i="13"/>
  <c r="K84" i="13"/>
  <c r="K88" i="13"/>
  <c r="K101" i="13"/>
  <c r="K105" i="13"/>
  <c r="K118" i="13"/>
  <c r="K122" i="13"/>
  <c r="K135" i="13"/>
  <c r="K16" i="13"/>
  <c r="K45" i="13"/>
  <c r="K47" i="13"/>
  <c r="K73" i="13"/>
  <c r="K79" i="13"/>
  <c r="K92" i="13"/>
  <c r="K96" i="13"/>
  <c r="K109" i="13"/>
  <c r="K113" i="13"/>
  <c r="K126" i="13"/>
  <c r="K130" i="13"/>
  <c r="K142" i="13"/>
  <c r="K150" i="13"/>
  <c r="K158" i="13"/>
  <c r="K165" i="13"/>
  <c r="K173" i="13"/>
  <c r="K38" i="13"/>
  <c r="K62" i="13"/>
  <c r="K93" i="13"/>
  <c r="K114" i="13"/>
  <c r="K119" i="13"/>
  <c r="K153" i="13"/>
  <c r="K156" i="13"/>
  <c r="K104" i="13"/>
  <c r="K127" i="13"/>
  <c r="K134" i="13"/>
  <c r="K141" i="13"/>
  <c r="K144" i="13"/>
  <c r="K169" i="13"/>
  <c r="K172" i="13"/>
  <c r="K175" i="13"/>
  <c r="K14" i="13"/>
  <c r="K29" i="13"/>
  <c r="K39" i="13"/>
  <c r="K76" i="13"/>
  <c r="K112" i="13"/>
  <c r="K117" i="13"/>
  <c r="K132" i="13"/>
  <c r="K136" i="13"/>
  <c r="K138" i="13"/>
  <c r="K160" i="13"/>
  <c r="K163" i="13"/>
  <c r="K166" i="13"/>
  <c r="K6" i="13"/>
  <c r="K40" i="13"/>
  <c r="K64" i="13"/>
  <c r="K89" i="13"/>
  <c r="K102" i="13"/>
  <c r="K125" i="13"/>
  <c r="K146" i="13"/>
  <c r="K149" i="13"/>
  <c r="K152" i="13"/>
  <c r="K177" i="13"/>
  <c r="K97" i="13"/>
  <c r="K110" i="13"/>
  <c r="K140" i="13"/>
  <c r="K143" i="13"/>
  <c r="K168" i="13"/>
  <c r="K171" i="13"/>
  <c r="K174" i="13"/>
  <c r="K70" i="13"/>
  <c r="K95" i="13"/>
  <c r="K108" i="13"/>
  <c r="K121" i="13"/>
  <c r="K137" i="13"/>
  <c r="K145" i="13"/>
  <c r="K148" i="13"/>
  <c r="K151" i="13"/>
  <c r="K176" i="13"/>
  <c r="K36" i="13"/>
  <c r="K87" i="13"/>
  <c r="K154" i="13"/>
  <c r="K159" i="13"/>
  <c r="K37" i="13"/>
  <c r="K60" i="13"/>
  <c r="K100" i="13"/>
  <c r="K129" i="13"/>
  <c r="K161" i="13"/>
  <c r="K167" i="13"/>
  <c r="K157" i="13"/>
  <c r="K82" i="13"/>
  <c r="K31" i="13"/>
  <c r="K85" i="13"/>
  <c r="F174" i="9"/>
  <c r="G174" i="9" s="1"/>
  <c r="F60" i="9"/>
  <c r="F54" i="9"/>
  <c r="G54" i="9" s="1"/>
  <c r="AJ33" i="2"/>
  <c r="AJ169" i="2"/>
  <c r="AJ144" i="2"/>
  <c r="AJ18" i="2"/>
  <c r="AJ100" i="2"/>
  <c r="AJ165" i="2"/>
  <c r="F46" i="9"/>
  <c r="G46" i="9" s="1"/>
  <c r="G51" i="2"/>
  <c r="G43" i="2"/>
  <c r="E80" i="2"/>
  <c r="E39" i="2"/>
  <c r="E14" i="2"/>
  <c r="E88" i="2"/>
  <c r="L12" i="14"/>
  <c r="L169" i="14"/>
  <c r="L123" i="14"/>
  <c r="L91" i="14"/>
  <c r="L62" i="14"/>
  <c r="L118" i="14"/>
  <c r="L28" i="14"/>
  <c r="L81" i="14"/>
  <c r="L58" i="14"/>
  <c r="L139" i="14"/>
  <c r="L149" i="14"/>
  <c r="L165" i="14"/>
  <c r="L134" i="14"/>
  <c r="L145" i="14"/>
  <c r="L130" i="14"/>
  <c r="L105" i="14"/>
  <c r="L30" i="14"/>
  <c r="L46" i="14"/>
  <c r="L141" i="14"/>
  <c r="L13" i="14"/>
  <c r="L56" i="14"/>
  <c r="L35" i="14"/>
  <c r="L63" i="14"/>
  <c r="L156" i="14"/>
  <c r="L95" i="14"/>
  <c r="L6" i="14"/>
  <c r="L168" i="14"/>
  <c r="L142" i="14"/>
  <c r="L86" i="14"/>
  <c r="J23" i="2"/>
  <c r="J31" i="2"/>
  <c r="J39" i="2"/>
  <c r="J79" i="2"/>
  <c r="J87" i="2"/>
  <c r="J95" i="2"/>
  <c r="J111" i="2"/>
  <c r="J119" i="2"/>
  <c r="J127" i="2"/>
  <c r="J151" i="2"/>
  <c r="J175" i="2"/>
  <c r="J16" i="2"/>
  <c r="J48" i="2"/>
  <c r="J120" i="2"/>
  <c r="J176" i="2"/>
  <c r="F25" i="9"/>
  <c r="F21" i="9"/>
  <c r="G21" i="9" s="1"/>
  <c r="F77" i="9"/>
  <c r="F152" i="9"/>
  <c r="E156" i="9"/>
  <c r="F84" i="9"/>
  <c r="G84" i="9" s="1"/>
  <c r="F125" i="9"/>
  <c r="G125" i="9" s="1"/>
  <c r="F17" i="9"/>
  <c r="F142" i="9"/>
  <c r="F140" i="9"/>
  <c r="F126" i="9"/>
  <c r="G126" i="9" s="1"/>
  <c r="F118" i="9"/>
  <c r="G118" i="9" s="1"/>
  <c r="F117" i="9"/>
  <c r="G117" i="9" s="1"/>
  <c r="E109" i="9"/>
  <c r="F6" i="9"/>
  <c r="F158" i="9"/>
  <c r="F5" i="9"/>
  <c r="G5" i="9" s="1"/>
  <c r="F166" i="9"/>
  <c r="G166" i="9" s="1"/>
  <c r="F172" i="9"/>
  <c r="F124" i="9"/>
  <c r="G124" i="9" s="1"/>
  <c r="F26" i="9"/>
  <c r="F14" i="9"/>
  <c r="G14" i="9" s="1"/>
  <c r="E133" i="9"/>
  <c r="F47" i="9"/>
  <c r="G47" i="9" s="1"/>
  <c r="F148" i="9"/>
  <c r="F24" i="9"/>
  <c r="G24" i="9" s="1"/>
  <c r="F69" i="9"/>
  <c r="G69" i="9" s="1"/>
  <c r="E157" i="9"/>
  <c r="F157" i="9"/>
  <c r="G157" i="9" s="1"/>
  <c r="F38" i="9"/>
  <c r="G38" i="9" s="1"/>
  <c r="F68" i="9"/>
  <c r="F4" i="9"/>
  <c r="F37" i="9"/>
  <c r="G37" i="9" s="1"/>
  <c r="F141" i="9"/>
  <c r="F79" i="9"/>
  <c r="G79" i="9" s="1"/>
  <c r="F169" i="9"/>
  <c r="G169" i="9" s="1"/>
  <c r="F101" i="9"/>
  <c r="F173" i="9"/>
  <c r="G173" i="9" s="1"/>
  <c r="E101" i="9"/>
  <c r="E5" i="9"/>
  <c r="F22" i="9"/>
  <c r="G22" i="9" s="1"/>
  <c r="F121" i="9"/>
  <c r="G121" i="9" s="1"/>
  <c r="E121" i="9"/>
  <c r="F81" i="9"/>
  <c r="E165" i="9"/>
  <c r="F57" i="9"/>
  <c r="F73" i="9"/>
  <c r="G73" i="9" s="1"/>
  <c r="F105" i="9"/>
  <c r="G105" i="9" s="1"/>
  <c r="F137" i="9"/>
  <c r="G137" i="9" s="1"/>
  <c r="F145" i="9"/>
  <c r="F161" i="9"/>
  <c r="G161" i="9" s="1"/>
  <c r="F89" i="9"/>
  <c r="G89" i="9" s="1"/>
  <c r="F153" i="9"/>
  <c r="G153" i="9" s="1"/>
  <c r="F129" i="9"/>
  <c r="G129" i="9" s="1"/>
  <c r="F32" i="9"/>
  <c r="G32" i="9" s="1"/>
  <c r="E112" i="9"/>
  <c r="F64" i="9"/>
  <c r="G64" i="9" s="1"/>
  <c r="F104" i="9"/>
  <c r="F55" i="9"/>
  <c r="G55" i="9" s="1"/>
  <c r="E144" i="9"/>
  <c r="F23" i="9"/>
  <c r="F103" i="9"/>
  <c r="G71" i="9"/>
  <c r="F70" i="9"/>
  <c r="F168" i="9"/>
  <c r="E152" i="9"/>
  <c r="F120" i="9"/>
  <c r="G120" i="9" s="1"/>
  <c r="F88" i="9"/>
  <c r="E175" i="9"/>
  <c r="F50" i="9"/>
  <c r="G50" i="9" s="1"/>
  <c r="F66" i="9"/>
  <c r="F130" i="9"/>
  <c r="F78" i="9"/>
  <c r="F138" i="9"/>
  <c r="G138" i="9" s="1"/>
  <c r="F98" i="9"/>
  <c r="G98" i="9" s="1"/>
  <c r="F58" i="9"/>
  <c r="G58" i="9" s="1"/>
  <c r="F10" i="9"/>
  <c r="F170" i="9"/>
  <c r="F90" i="9"/>
  <c r="F20" i="9"/>
  <c r="G20" i="9" s="1"/>
  <c r="E20" i="9"/>
  <c r="F12" i="9"/>
  <c r="G12" i="9" s="1"/>
  <c r="F44" i="9"/>
  <c r="G44" i="9" s="1"/>
  <c r="F28" i="9"/>
  <c r="G28" i="9" s="1"/>
  <c r="F36" i="9"/>
  <c r="F11" i="9"/>
  <c r="G11" i="9" s="1"/>
  <c r="F19" i="9"/>
  <c r="G19" i="9" s="1"/>
  <c r="F35" i="9"/>
  <c r="G35" i="9" s="1"/>
  <c r="F43" i="9"/>
  <c r="F51" i="9"/>
  <c r="G51" i="9" s="1"/>
  <c r="F59" i="9"/>
  <c r="G59" i="9" s="1"/>
  <c r="F67" i="9"/>
  <c r="G67" i="9" s="1"/>
  <c r="F75" i="9"/>
  <c r="F91" i="9"/>
  <c r="G91" i="9" s="1"/>
  <c r="F115" i="9"/>
  <c r="E115" i="9"/>
  <c r="F123" i="9"/>
  <c r="G123" i="9" s="1"/>
  <c r="F131" i="9"/>
  <c r="G131" i="9" s="1"/>
  <c r="F139" i="9"/>
  <c r="E139" i="9"/>
  <c r="F147" i="9"/>
  <c r="F163" i="9"/>
  <c r="F171" i="9"/>
  <c r="G171" i="9" s="1"/>
  <c r="G152" i="9"/>
  <c r="F165" i="9"/>
  <c r="E92" i="9"/>
  <c r="F92" i="9"/>
  <c r="G92" i="9" s="1"/>
  <c r="E58" i="9"/>
  <c r="F8" i="9"/>
  <c r="G8" i="9" s="1"/>
  <c r="F82" i="9"/>
  <c r="G82" i="9" s="1"/>
  <c r="F133" i="9"/>
  <c r="G133" i="9" s="1"/>
  <c r="F61" i="9"/>
  <c r="G61" i="9" s="1"/>
  <c r="F164" i="9"/>
  <c r="G164" i="9" s="1"/>
  <c r="F53" i="9"/>
  <c r="G53" i="9" s="1"/>
  <c r="F52" i="9"/>
  <c r="G52" i="9" s="1"/>
  <c r="F94" i="9"/>
  <c r="G94" i="9" s="1"/>
  <c r="G95" i="9"/>
  <c r="F109" i="9"/>
  <c r="G109" i="9" s="1"/>
  <c r="F76" i="9"/>
  <c r="G76" i="9" s="1"/>
  <c r="F30" i="9"/>
  <c r="G30" i="9" s="1"/>
  <c r="F111" i="9"/>
  <c r="F39" i="9"/>
  <c r="G39" i="9" s="1"/>
  <c r="E48" i="9"/>
  <c r="F48" i="9"/>
  <c r="G48" i="9" s="1"/>
  <c r="F112" i="9"/>
  <c r="F175" i="9"/>
  <c r="G175" i="9" s="1"/>
  <c r="E80" i="9"/>
  <c r="F80" i="9"/>
  <c r="F16" i="9"/>
  <c r="F151" i="9"/>
  <c r="G151" i="9" s="1"/>
  <c r="F135" i="9"/>
  <c r="G135" i="9" s="1"/>
  <c r="F7" i="9"/>
  <c r="E7" i="9"/>
  <c r="F144" i="9"/>
  <c r="G144" i="9" s="1"/>
  <c r="F160" i="9"/>
  <c r="E176" i="9"/>
  <c r="F176" i="9"/>
  <c r="G176" i="9" s="1"/>
  <c r="F31" i="9"/>
  <c r="G31" i="9" s="1"/>
  <c r="F128" i="9"/>
  <c r="G128" i="9" s="1"/>
  <c r="F40" i="9"/>
  <c r="G40" i="9" s="1"/>
  <c r="E106" i="9"/>
  <c r="E151" i="9"/>
  <c r="E31" i="9"/>
  <c r="E169" i="9"/>
  <c r="E93" i="9"/>
  <c r="E44" i="9"/>
  <c r="E67" i="9"/>
  <c r="E145" i="9"/>
  <c r="E25" i="9"/>
  <c r="E11" i="9"/>
  <c r="E59" i="9"/>
  <c r="E136" i="9"/>
  <c r="E32" i="9"/>
  <c r="E43" i="9"/>
  <c r="E66" i="9"/>
  <c r="E91" i="9"/>
  <c r="E18" i="9"/>
  <c r="E89" i="9"/>
  <c r="E148" i="9"/>
  <c r="E111" i="9"/>
  <c r="E73" i="9"/>
  <c r="E46" i="9"/>
  <c r="AL14" i="2"/>
  <c r="C100" i="18"/>
  <c r="D100" i="18" s="1"/>
  <c r="C20" i="18"/>
  <c r="D20" i="18" s="1"/>
  <c r="AL110" i="2"/>
  <c r="C154" i="18"/>
  <c r="D154" i="18" s="1"/>
  <c r="C50" i="18"/>
  <c r="D50" i="18" s="1"/>
  <c r="AL62" i="2"/>
  <c r="AL134" i="2"/>
  <c r="AL78" i="2"/>
  <c r="AL38" i="2"/>
  <c r="C68" i="18"/>
  <c r="D68" i="18" s="1"/>
  <c r="C76" i="18"/>
  <c r="D76" i="18" s="1"/>
  <c r="C84" i="18"/>
  <c r="D84" i="18" s="1"/>
  <c r="C44" i="18"/>
  <c r="D44" i="18" s="1"/>
  <c r="AL135" i="2"/>
  <c r="AL127" i="2"/>
  <c r="AL119" i="2"/>
  <c r="AL87" i="2"/>
  <c r="AL143" i="2"/>
  <c r="AL103" i="2"/>
  <c r="C59" i="18"/>
  <c r="D59" i="18" s="1"/>
  <c r="C51" i="18"/>
  <c r="D51" i="18" s="1"/>
  <c r="C27" i="18"/>
  <c r="D27" i="18" s="1"/>
  <c r="C11" i="18"/>
  <c r="D11" i="18" s="1"/>
  <c r="AJ81" i="2"/>
  <c r="AJ114" i="2"/>
  <c r="AJ147" i="2"/>
  <c r="AJ41" i="2"/>
  <c r="AJ140" i="2"/>
  <c r="AJ98" i="2"/>
  <c r="AJ51" i="2"/>
  <c r="AJ139" i="2"/>
  <c r="AJ106" i="2"/>
  <c r="AJ166" i="2"/>
  <c r="AJ157" i="2"/>
  <c r="AJ22" i="2"/>
  <c r="AJ19" i="2"/>
  <c r="AJ26" i="2"/>
  <c r="AJ132" i="2"/>
  <c r="AJ34" i="2"/>
  <c r="AJ72" i="2"/>
  <c r="AJ122" i="2"/>
  <c r="AJ63" i="2"/>
  <c r="AJ78" i="2"/>
  <c r="AJ180" i="2"/>
  <c r="AJ142" i="2"/>
  <c r="AJ79" i="2"/>
  <c r="AJ54" i="2"/>
  <c r="AJ172" i="2"/>
  <c r="AJ145" i="2"/>
  <c r="AJ125" i="2"/>
  <c r="AJ101" i="2"/>
  <c r="AJ60" i="2"/>
  <c r="AJ30" i="2"/>
  <c r="AJ56" i="2"/>
  <c r="AJ168" i="2"/>
  <c r="AJ128" i="2"/>
  <c r="AJ97" i="2"/>
  <c r="AJ24" i="2"/>
  <c r="AJ66" i="2"/>
  <c r="AJ176" i="2"/>
  <c r="AJ149" i="2"/>
  <c r="AJ119" i="2"/>
  <c r="AJ27" i="2"/>
  <c r="AJ152" i="2"/>
  <c r="AJ88" i="2"/>
  <c r="AJ23" i="2"/>
  <c r="AJ170" i="2"/>
  <c r="AJ77" i="2"/>
  <c r="AJ179" i="2"/>
  <c r="AJ113" i="2"/>
  <c r="AJ64" i="2"/>
  <c r="AJ162" i="2"/>
  <c r="AJ80" i="2"/>
  <c r="AJ38" i="2"/>
  <c r="AJ133" i="2"/>
  <c r="AJ102" i="2"/>
  <c r="AJ45" i="2"/>
  <c r="AJ15" i="2"/>
  <c r="H50" i="14"/>
  <c r="I50" i="14" s="1"/>
  <c r="H90" i="14"/>
  <c r="H114" i="14"/>
  <c r="H146" i="14"/>
  <c r="K146" i="14" s="1"/>
  <c r="H170" i="14"/>
  <c r="K170" i="14" s="1"/>
  <c r="AJ136" i="2" l="1"/>
  <c r="AJ163" i="2"/>
  <c r="AJ110" i="2"/>
  <c r="C116" i="18"/>
  <c r="D116" i="18" s="1"/>
  <c r="AJ57" i="2"/>
  <c r="AL70" i="2"/>
  <c r="AJ123" i="2"/>
  <c r="AL98" i="2"/>
  <c r="AJ16" i="2"/>
  <c r="AJ55" i="2"/>
  <c r="AJ68" i="2"/>
  <c r="F64" i="1"/>
  <c r="AJ107" i="2"/>
  <c r="AL94" i="2"/>
  <c r="AJ146" i="2"/>
  <c r="AJ148" i="2"/>
  <c r="AL121" i="2"/>
  <c r="AJ83" i="2"/>
  <c r="AL66" i="2"/>
  <c r="C148" i="18"/>
  <c r="D148" i="18" s="1"/>
  <c r="AJ161" i="2"/>
  <c r="C35" i="18"/>
  <c r="D35" i="18" s="1"/>
  <c r="AJ175" i="2"/>
  <c r="AJ158" i="2"/>
  <c r="F154" i="1"/>
  <c r="AJ118" i="2"/>
  <c r="AJ76" i="2"/>
  <c r="F72" i="1"/>
  <c r="F184" i="1" s="1"/>
  <c r="G69" i="1" s="1"/>
  <c r="H69" i="1" s="1"/>
  <c r="AJ135" i="2"/>
  <c r="AJ143" i="2"/>
  <c r="F139" i="1"/>
  <c r="C171" i="18"/>
  <c r="D171" i="18" s="1"/>
  <c r="AJ134" i="2"/>
  <c r="AJ62" i="2"/>
  <c r="C147" i="18"/>
  <c r="D147" i="18" s="1"/>
  <c r="AJ28" i="2"/>
  <c r="AJ43" i="2"/>
  <c r="AL95" i="2"/>
  <c r="AJ14" i="2"/>
  <c r="L26" i="14"/>
  <c r="L136" i="14"/>
  <c r="AJ48" i="2"/>
  <c r="F44" i="1"/>
  <c r="C121" i="18"/>
  <c r="D121" i="18" s="1"/>
  <c r="AJ167" i="2"/>
  <c r="F163" i="1"/>
  <c r="C176" i="18"/>
  <c r="D176" i="18" s="1"/>
  <c r="C120" i="18"/>
  <c r="D120" i="18" s="1"/>
  <c r="L51" i="14"/>
  <c r="L31" i="14"/>
  <c r="AJ150" i="2"/>
  <c r="AJ117" i="2"/>
  <c r="AL71" i="2"/>
  <c r="AJ52" i="2"/>
  <c r="AJ73" i="2"/>
  <c r="C175" i="18"/>
  <c r="D175" i="18" s="1"/>
  <c r="AL44" i="2"/>
  <c r="AJ99" i="2"/>
  <c r="F95" i="1"/>
  <c r="AJ46" i="2"/>
  <c r="F42" i="1"/>
  <c r="AJ70" i="2"/>
  <c r="C172" i="18"/>
  <c r="D172" i="18" s="1"/>
  <c r="AJ108" i="2"/>
  <c r="AJ71" i="2"/>
  <c r="AJ58" i="2"/>
  <c r="F54" i="1"/>
  <c r="C109" i="18"/>
  <c r="D109" i="18" s="1"/>
  <c r="AJ177" i="2"/>
  <c r="F173" i="1"/>
  <c r="AJ174" i="2"/>
  <c r="F170" i="1"/>
  <c r="AJ171" i="2"/>
  <c r="F167" i="1"/>
  <c r="AJ164" i="2"/>
  <c r="F160" i="1"/>
  <c r="AJ173" i="2"/>
  <c r="C138" i="18"/>
  <c r="D138" i="18" s="1"/>
  <c r="AJ126" i="2"/>
  <c r="AJ121" i="2"/>
  <c r="F117" i="1"/>
  <c r="AL116" i="2"/>
  <c r="AJ116" i="2"/>
  <c r="AJ104" i="2"/>
  <c r="F100" i="1"/>
  <c r="AL101" i="2"/>
  <c r="AJ85" i="2"/>
  <c r="F81" i="1"/>
  <c r="AJ84" i="2"/>
  <c r="AJ65" i="2"/>
  <c r="F61" i="1"/>
  <c r="C53" i="18"/>
  <c r="D53" i="18" s="1"/>
  <c r="AJ50" i="2"/>
  <c r="AJ40" i="2"/>
  <c r="F36" i="1"/>
  <c r="AJ35" i="2"/>
  <c r="F31" i="1"/>
  <c r="AL30" i="2"/>
  <c r="AJ21" i="2"/>
  <c r="AJ17" i="2"/>
  <c r="F13" i="1"/>
  <c r="AJ10" i="2"/>
  <c r="AJ37" i="2"/>
  <c r="C25" i="18"/>
  <c r="D25" i="18" s="1"/>
  <c r="L87" i="14"/>
  <c r="L102" i="14"/>
  <c r="L96" i="14"/>
  <c r="L113" i="14"/>
  <c r="L100" i="14"/>
  <c r="L42" i="14"/>
  <c r="L78" i="14"/>
  <c r="L19" i="14"/>
  <c r="L47" i="14"/>
  <c r="L11" i="14"/>
  <c r="L119" i="14"/>
  <c r="L153" i="14"/>
  <c r="L155" i="14"/>
  <c r="L16" i="14"/>
  <c r="L99" i="14"/>
  <c r="L104" i="14"/>
  <c r="L24" i="14"/>
  <c r="L14" i="14"/>
  <c r="L152" i="14"/>
  <c r="L171" i="14"/>
  <c r="L72" i="14"/>
  <c r="L61" i="14"/>
  <c r="L9" i="14"/>
  <c r="L167" i="14"/>
  <c r="L157" i="14"/>
  <c r="L25" i="14"/>
  <c r="L146" i="14"/>
  <c r="L7" i="14"/>
  <c r="L48" i="14"/>
  <c r="L135" i="14"/>
  <c r="L108" i="14"/>
  <c r="L29" i="14"/>
  <c r="L60" i="14"/>
  <c r="L132" i="14"/>
  <c r="L44" i="14"/>
  <c r="L40" i="14"/>
  <c r="L75" i="14"/>
  <c r="L112" i="14"/>
  <c r="L109" i="14"/>
  <c r="L88" i="14"/>
  <c r="L77" i="14"/>
  <c r="L114" i="14"/>
  <c r="L176" i="14"/>
  <c r="L33" i="14"/>
  <c r="L18" i="14"/>
  <c r="L166" i="14"/>
  <c r="L43" i="14"/>
  <c r="L98" i="14"/>
  <c r="L150" i="14"/>
  <c r="L124" i="14"/>
  <c r="L45" i="14"/>
  <c r="L76" i="14"/>
  <c r="L129" i="14"/>
  <c r="L164" i="14"/>
  <c r="L65" i="14"/>
  <c r="L49" i="14"/>
  <c r="L38" i="14"/>
  <c r="L93" i="14"/>
  <c r="L32" i="14"/>
  <c r="L154" i="14"/>
  <c r="L115" i="14"/>
  <c r="L53" i="14"/>
  <c r="L4" i="14"/>
  <c r="L160" i="14"/>
  <c r="L59" i="14"/>
  <c r="L172" i="14"/>
  <c r="L159" i="14"/>
  <c r="L66" i="14"/>
  <c r="L117" i="14"/>
  <c r="L126" i="14"/>
  <c r="L80" i="14"/>
  <c r="L131" i="14"/>
  <c r="L69" i="14"/>
  <c r="L20" i="14"/>
  <c r="L79" i="14"/>
  <c r="L83" i="14"/>
  <c r="L90" i="14"/>
  <c r="L148" i="14"/>
  <c r="L74" i="14"/>
  <c r="L173" i="14"/>
  <c r="L158" i="14"/>
  <c r="L161" i="14"/>
  <c r="L50" i="14"/>
  <c r="L23" i="14"/>
  <c r="L175" i="14"/>
  <c r="L82" i="14"/>
  <c r="L151" i="14"/>
  <c r="L143" i="14"/>
  <c r="L89" i="14"/>
  <c r="L116" i="14"/>
  <c r="L70" i="14"/>
  <c r="L37" i="14"/>
  <c r="L177" i="14"/>
  <c r="L68" i="14"/>
  <c r="L39" i="14"/>
  <c r="L121" i="14"/>
  <c r="L106" i="14"/>
  <c r="L170" i="14"/>
  <c r="L55" i="14"/>
  <c r="L67" i="14"/>
  <c r="L107" i="14"/>
  <c r="L92" i="14"/>
  <c r="L15" i="14"/>
  <c r="L128" i="14"/>
  <c r="L17" i="14"/>
  <c r="L140" i="14"/>
  <c r="L94" i="14"/>
  <c r="L22" i="14"/>
  <c r="L147" i="14"/>
  <c r="L85" i="14"/>
  <c r="L36" i="14"/>
  <c r="L122" i="14"/>
  <c r="L10" i="14"/>
  <c r="L125" i="14"/>
  <c r="L144" i="14"/>
  <c r="L41" i="14"/>
  <c r="L163" i="14"/>
  <c r="L110" i="14"/>
  <c r="L64" i="14"/>
  <c r="L5" i="14"/>
  <c r="L138" i="14"/>
  <c r="L34" i="14"/>
  <c r="L120" i="14"/>
  <c r="L97" i="14"/>
  <c r="L133" i="14"/>
  <c r="L111" i="14"/>
  <c r="L57" i="14"/>
  <c r="L162" i="14"/>
  <c r="L101" i="14"/>
  <c r="L52" i="14"/>
  <c r="L71" i="14"/>
  <c r="L84" i="14"/>
  <c r="L8" i="14"/>
  <c r="L137" i="14"/>
  <c r="L27" i="14"/>
  <c r="L174" i="14"/>
  <c r="L127" i="14"/>
  <c r="L73" i="14"/>
  <c r="L103" i="14"/>
  <c r="L54" i="14"/>
  <c r="L21" i="14"/>
  <c r="O7" i="2"/>
  <c r="K106" i="13"/>
  <c r="G115" i="9"/>
  <c r="G90" i="9"/>
  <c r="G6" i="9"/>
  <c r="G60" i="9"/>
  <c r="G83" i="9"/>
  <c r="G141" i="9"/>
  <c r="G25" i="9"/>
  <c r="G23" i="9"/>
  <c r="G145" i="9"/>
  <c r="G172" i="9"/>
  <c r="G34" i="9"/>
  <c r="G122" i="9"/>
  <c r="G148" i="9"/>
  <c r="G140" i="9"/>
  <c r="G26" i="9"/>
  <c r="E26" i="9"/>
  <c r="G78" i="9"/>
  <c r="G70" i="9"/>
  <c r="E23" i="9"/>
  <c r="G57" i="9"/>
  <c r="F154" i="9"/>
  <c r="G154" i="9" s="1"/>
  <c r="F114" i="9"/>
  <c r="G114" i="9" s="1"/>
  <c r="G80" i="9"/>
  <c r="E127" i="9"/>
  <c r="G16" i="9"/>
  <c r="G160" i="9"/>
  <c r="F113" i="9"/>
  <c r="E113" i="9"/>
  <c r="F45" i="9"/>
  <c r="G45" i="9" s="1"/>
  <c r="E167" i="9"/>
  <c r="F96" i="9"/>
  <c r="F132" i="9"/>
  <c r="E49" i="9"/>
  <c r="F119" i="9"/>
  <c r="E161" i="9"/>
  <c r="G81" i="9"/>
  <c r="E45" i="9"/>
  <c r="E114" i="9"/>
  <c r="G36" i="9"/>
  <c r="F15" i="9"/>
  <c r="G111" i="9"/>
  <c r="F156" i="9"/>
  <c r="G156" i="9" s="1"/>
  <c r="F9" i="9"/>
  <c r="E100" i="9"/>
  <c r="E170" i="9"/>
  <c r="F155" i="9"/>
  <c r="G155" i="9" s="1"/>
  <c r="F100" i="9"/>
  <c r="F127" i="9"/>
  <c r="G127" i="9" s="1"/>
  <c r="G158" i="9"/>
  <c r="G66" i="9"/>
  <c r="F29" i="9"/>
  <c r="E107" i="9"/>
  <c r="F107" i="9"/>
  <c r="G112" i="9"/>
  <c r="F167" i="9"/>
  <c r="G77" i="9"/>
  <c r="E110" i="9"/>
  <c r="F146" i="9"/>
  <c r="E146" i="9"/>
  <c r="F74" i="9"/>
  <c r="F102" i="9"/>
  <c r="F116" i="9"/>
  <c r="E63" i="9"/>
  <c r="G75" i="9"/>
  <c r="G43" i="9"/>
  <c r="G142" i="9"/>
  <c r="G168" i="9"/>
  <c r="F99" i="9"/>
  <c r="E99" i="9"/>
  <c r="F65" i="9"/>
  <c r="F56" i="9"/>
  <c r="G147" i="9"/>
  <c r="G170" i="9"/>
  <c r="F72" i="9"/>
  <c r="E72" i="9"/>
  <c r="F110" i="9"/>
  <c r="G17" i="9"/>
  <c r="G104" i="9"/>
  <c r="G130" i="9"/>
  <c r="F159" i="9"/>
  <c r="E159" i="9"/>
  <c r="G68" i="9"/>
  <c r="F86" i="9"/>
  <c r="E86" i="9"/>
  <c r="G163" i="9"/>
  <c r="F106" i="9"/>
  <c r="G139" i="9"/>
  <c r="G101" i="9"/>
  <c r="F87" i="9"/>
  <c r="G88" i="9"/>
  <c r="G4" i="9"/>
  <c r="F150" i="9"/>
  <c r="F108" i="9"/>
  <c r="F62" i="9"/>
  <c r="F27" i="9"/>
  <c r="E27" i="9"/>
  <c r="E34" i="9"/>
  <c r="E147" i="9"/>
  <c r="F162" i="9"/>
  <c r="F177" i="9"/>
  <c r="G10" i="9"/>
  <c r="G103" i="9"/>
  <c r="F136" i="9"/>
  <c r="F149" i="9"/>
  <c r="F13" i="9"/>
  <c r="G7" i="9"/>
  <c r="E41" i="9"/>
  <c r="F41" i="9"/>
  <c r="F93" i="9"/>
  <c r="E61" i="9"/>
  <c r="F85" i="9"/>
  <c r="G165" i="9"/>
  <c r="F33" i="9"/>
  <c r="E33" i="9"/>
  <c r="F97" i="9"/>
  <c r="F134" i="9"/>
  <c r="F49" i="9"/>
  <c r="G5" i="16"/>
  <c r="G107" i="16"/>
  <c r="G115" i="16"/>
  <c r="E156" i="16"/>
  <c r="F156" i="16" s="1"/>
  <c r="E172" i="16"/>
  <c r="F172" i="16" s="1"/>
  <c r="G109" i="16"/>
  <c r="G133" i="16"/>
  <c r="G145" i="16"/>
  <c r="K171" i="14"/>
  <c r="I25" i="14"/>
  <c r="K163" i="14"/>
  <c r="I79" i="14"/>
  <c r="I116" i="14"/>
  <c r="K20" i="14"/>
  <c r="K57" i="14"/>
  <c r="I105" i="14"/>
  <c r="I34" i="14"/>
  <c r="K147" i="14"/>
  <c r="K51" i="14"/>
  <c r="K137" i="14"/>
  <c r="K36" i="14"/>
  <c r="K52" i="14"/>
  <c r="I32" i="14"/>
  <c r="K28" i="14"/>
  <c r="I124" i="14"/>
  <c r="K7" i="14"/>
  <c r="K24" i="14"/>
  <c r="I24" i="14"/>
  <c r="I48" i="14"/>
  <c r="K48" i="14"/>
  <c r="I72" i="14"/>
  <c r="K72" i="14"/>
  <c r="I96" i="14"/>
  <c r="K96" i="14"/>
  <c r="I154" i="14"/>
  <c r="K154" i="14"/>
  <c r="K112" i="14"/>
  <c r="I170" i="14"/>
  <c r="K140" i="14"/>
  <c r="I164" i="14"/>
  <c r="I66" i="14"/>
  <c r="I156" i="14"/>
  <c r="K50" i="14"/>
  <c r="K99" i="14"/>
  <c r="K73" i="14"/>
  <c r="I120" i="14"/>
  <c r="K9" i="14"/>
  <c r="K68" i="14"/>
  <c r="I60" i="14"/>
  <c r="I83" i="14"/>
  <c r="I139" i="14"/>
  <c r="K152" i="14"/>
  <c r="I131" i="14"/>
  <c r="I113" i="14"/>
  <c r="K65" i="14"/>
  <c r="K16" i="14"/>
  <c r="K95" i="14"/>
  <c r="I97" i="14"/>
  <c r="I75" i="14"/>
  <c r="I175" i="14"/>
  <c r="I103" i="14"/>
  <c r="K167" i="14"/>
  <c r="K42" i="14"/>
  <c r="I19" i="14"/>
  <c r="I18" i="14"/>
  <c r="K35" i="14"/>
  <c r="I80" i="14"/>
  <c r="K47" i="14"/>
  <c r="I176" i="14"/>
  <c r="I29" i="14"/>
  <c r="K29" i="14"/>
  <c r="K61" i="14"/>
  <c r="I61" i="14"/>
  <c r="I69" i="14"/>
  <c r="K69" i="14"/>
  <c r="I85" i="14"/>
  <c r="K85" i="14"/>
  <c r="K117" i="14"/>
  <c r="I117" i="14"/>
  <c r="I125" i="14"/>
  <c r="K125" i="14"/>
  <c r="K149" i="14"/>
  <c r="I149" i="14"/>
  <c r="I157" i="14"/>
  <c r="K157" i="14"/>
  <c r="K45" i="14"/>
  <c r="I45" i="14"/>
  <c r="I77" i="14"/>
  <c r="K77" i="14"/>
  <c r="I5" i="14"/>
  <c r="K5" i="14"/>
  <c r="I122" i="14"/>
  <c r="K130" i="14"/>
  <c r="I81" i="14"/>
  <c r="K104" i="14"/>
  <c r="I145" i="14"/>
  <c r="K168" i="14"/>
  <c r="H182" i="14"/>
  <c r="K59" i="14"/>
  <c r="K135" i="14"/>
  <c r="K172" i="14"/>
  <c r="I92" i="14"/>
  <c r="I33" i="14"/>
  <c r="I151" i="14"/>
  <c r="K17" i="14"/>
  <c r="K138" i="14"/>
  <c r="I91" i="14"/>
  <c r="K107" i="14"/>
  <c r="K53" i="14"/>
  <c r="K174" i="14"/>
  <c r="K121" i="14"/>
  <c r="K10" i="14"/>
  <c r="I148" i="14"/>
  <c r="I138" i="14"/>
  <c r="I123" i="14"/>
  <c r="K41" i="14"/>
  <c r="I4" i="14"/>
  <c r="K94" i="14"/>
  <c r="K12" i="14"/>
  <c r="K160" i="14"/>
  <c r="K56" i="14"/>
  <c r="I62" i="14"/>
  <c r="K148" i="14"/>
  <c r="K76" i="14"/>
  <c r="K162" i="14"/>
  <c r="K4" i="14"/>
  <c r="I13" i="14"/>
  <c r="I14" i="14"/>
  <c r="I54" i="14"/>
  <c r="K54" i="14"/>
  <c r="I86" i="14"/>
  <c r="K86" i="14"/>
  <c r="I102" i="14"/>
  <c r="K102" i="14"/>
  <c r="I110" i="14"/>
  <c r="K110" i="14"/>
  <c r="I118" i="14"/>
  <c r="K118" i="14"/>
  <c r="K166" i="14"/>
  <c r="I166" i="14"/>
  <c r="I129" i="14"/>
  <c r="K129" i="14"/>
  <c r="I155" i="14"/>
  <c r="K155" i="14"/>
  <c r="I74" i="14"/>
  <c r="I90" i="14"/>
  <c r="I31" i="14"/>
  <c r="K31" i="14"/>
  <c r="K39" i="14"/>
  <c r="I55" i="14"/>
  <c r="K63" i="14"/>
  <c r="I63" i="14"/>
  <c r="K71" i="14"/>
  <c r="I71" i="14"/>
  <c r="K87" i="14"/>
  <c r="I87" i="14"/>
  <c r="I111" i="14"/>
  <c r="K111" i="14"/>
  <c r="K119" i="14"/>
  <c r="I119" i="14"/>
  <c r="I127" i="14"/>
  <c r="K127" i="14"/>
  <c r="I159" i="14"/>
  <c r="K159" i="14"/>
  <c r="K67" i="14"/>
  <c r="I22" i="14"/>
  <c r="K22" i="14"/>
  <c r="I134" i="14"/>
  <c r="K134" i="14"/>
  <c r="I150" i="14"/>
  <c r="K90" i="14"/>
  <c r="K38" i="14"/>
  <c r="K64" i="14"/>
  <c r="K30" i="14"/>
  <c r="I21" i="14"/>
  <c r="I142" i="14"/>
  <c r="K84" i="14"/>
  <c r="K43" i="14"/>
  <c r="I43" i="14"/>
  <c r="I26" i="14"/>
  <c r="K26" i="14"/>
  <c r="K11" i="14"/>
  <c r="I49" i="14"/>
  <c r="K49" i="14"/>
  <c r="K114" i="14"/>
  <c r="I114" i="14"/>
  <c r="K109" i="14"/>
  <c r="I23" i="14"/>
  <c r="K37" i="14"/>
  <c r="I37" i="14"/>
  <c r="K46" i="14"/>
  <c r="K161" i="14"/>
  <c r="I161" i="14"/>
  <c r="I40" i="14"/>
  <c r="K40" i="14"/>
  <c r="K177" i="14"/>
  <c r="K143" i="14"/>
  <c r="I143" i="14"/>
  <c r="K136" i="14"/>
  <c r="K93" i="14"/>
  <c r="I15" i="14"/>
  <c r="K15" i="14"/>
  <c r="I165" i="14"/>
  <c r="K165" i="14"/>
  <c r="K98" i="14"/>
  <c r="I98" i="14"/>
  <c r="K58" i="14"/>
  <c r="I58" i="14"/>
  <c r="H181" i="14"/>
  <c r="J126" i="14" s="1"/>
  <c r="M126" i="14" s="1"/>
  <c r="AO130" i="2" s="1"/>
  <c r="I6" i="14"/>
  <c r="I126" i="14"/>
  <c r="K126" i="14"/>
  <c r="I158" i="14"/>
  <c r="K70" i="14"/>
  <c r="K74" i="14"/>
  <c r="I78" i="14"/>
  <c r="I146" i="14"/>
  <c r="K6" i="14"/>
  <c r="K100" i="14"/>
  <c r="K150" i="14"/>
  <c r="I174" i="14"/>
  <c r="K23" i="14"/>
  <c r="I89" i="14"/>
  <c r="K89" i="14"/>
  <c r="I8" i="14"/>
  <c r="K8" i="14"/>
  <c r="K169" i="14"/>
  <c r="I169" i="14"/>
  <c r="K27" i="14"/>
  <c r="I108" i="14"/>
  <c r="K108" i="14"/>
  <c r="I141" i="14"/>
  <c r="K141" i="14"/>
  <c r="I101" i="14"/>
  <c r="K82" i="14"/>
  <c r="K106" i="14"/>
  <c r="I106" i="14"/>
  <c r="K173" i="14"/>
  <c r="I44" i="14"/>
  <c r="K144" i="14"/>
  <c r="K153" i="14"/>
  <c r="I88" i="14"/>
  <c r="I132" i="14"/>
  <c r="K132" i="14"/>
  <c r="I128" i="14"/>
  <c r="K133" i="14"/>
  <c r="I115" i="14"/>
  <c r="C149" i="18"/>
  <c r="D149" i="18" s="1"/>
  <c r="AJ69" i="2"/>
  <c r="AL47" i="2"/>
  <c r="C49" i="18"/>
  <c r="D49" i="18" s="1"/>
  <c r="AJ32" i="2"/>
  <c r="AL22" i="2"/>
  <c r="AL126" i="2"/>
  <c r="AL99" i="2"/>
  <c r="AL77" i="2"/>
  <c r="C80" i="18"/>
  <c r="D80" i="18" s="1"/>
  <c r="C29" i="18"/>
  <c r="D29" i="18" s="1"/>
  <c r="AL159" i="2"/>
  <c r="AL140" i="2"/>
  <c r="AL112" i="2"/>
  <c r="AL34" i="2"/>
  <c r="C150" i="18"/>
  <c r="D150" i="18" s="1"/>
  <c r="C101" i="18"/>
  <c r="D101" i="18" s="1"/>
  <c r="C54" i="18"/>
  <c r="D54" i="18" s="1"/>
  <c r="AL16" i="2"/>
  <c r="AL40" i="2"/>
  <c r="AL64" i="2"/>
  <c r="AL166" i="2"/>
  <c r="AL146" i="2"/>
  <c r="C156" i="18"/>
  <c r="D156" i="18" s="1"/>
  <c r="C163" i="18"/>
  <c r="D163" i="18" s="1"/>
  <c r="C143" i="18"/>
  <c r="D143" i="18" s="1"/>
  <c r="C72" i="18"/>
  <c r="D72" i="18" s="1"/>
  <c r="C129" i="18"/>
  <c r="D129" i="18" s="1"/>
  <c r="AL139" i="2"/>
  <c r="AL174" i="2"/>
  <c r="C70" i="18"/>
  <c r="D70" i="18" s="1"/>
  <c r="AL74" i="2"/>
  <c r="C114" i="18"/>
  <c r="D114" i="18" s="1"/>
  <c r="AL118" i="2"/>
  <c r="AL23" i="2"/>
  <c r="C19" i="18"/>
  <c r="D19" i="18" s="1"/>
  <c r="C61" i="18"/>
  <c r="D61" i="18" s="1"/>
  <c r="AL65" i="2"/>
  <c r="C102" i="18"/>
  <c r="D102" i="18" s="1"/>
  <c r="AL106" i="2"/>
  <c r="AL41" i="2"/>
  <c r="C37" i="18"/>
  <c r="D37" i="18" s="1"/>
  <c r="C107" i="18"/>
  <c r="D107" i="18" s="1"/>
  <c r="AL111" i="2"/>
  <c r="C87" i="18"/>
  <c r="D87" i="18" s="1"/>
  <c r="AL91" i="2"/>
  <c r="AL148" i="2"/>
  <c r="C144" i="18"/>
  <c r="D144" i="18" s="1"/>
  <c r="C98" i="18"/>
  <c r="D98" i="18" s="1"/>
  <c r="AL102" i="2"/>
  <c r="C118" i="18"/>
  <c r="D118" i="18" s="1"/>
  <c r="AL122" i="2"/>
  <c r="AL37" i="2"/>
  <c r="C33" i="18"/>
  <c r="D33" i="18" s="1"/>
  <c r="AL61" i="2"/>
  <c r="C57" i="18"/>
  <c r="D57" i="18" s="1"/>
  <c r="C75" i="18"/>
  <c r="D75" i="18" s="1"/>
  <c r="AL79" i="2"/>
  <c r="E179" i="13"/>
  <c r="F21" i="13" s="1"/>
  <c r="G21" i="13" s="1"/>
  <c r="H21" i="13" s="1"/>
  <c r="J14" i="2"/>
  <c r="J34" i="2"/>
  <c r="J86" i="2"/>
  <c r="J180" i="2"/>
  <c r="J101" i="2"/>
  <c r="J129" i="2"/>
  <c r="J46" i="2"/>
  <c r="J136" i="2"/>
  <c r="K103" i="2"/>
  <c r="K94" i="2"/>
  <c r="G179" i="5"/>
  <c r="J150" i="2"/>
  <c r="K92" i="2"/>
  <c r="K100" i="2"/>
  <c r="K108" i="2"/>
  <c r="J58" i="2"/>
  <c r="J96" i="2"/>
  <c r="J103" i="2"/>
  <c r="J149" i="2"/>
  <c r="J15" i="2"/>
  <c r="J90" i="2"/>
  <c r="J128" i="2"/>
  <c r="J135" i="2"/>
  <c r="J8" i="2"/>
  <c r="J174" i="2"/>
  <c r="J122" i="2"/>
  <c r="J33" i="2"/>
  <c r="J77" i="2"/>
  <c r="J84" i="2"/>
  <c r="J161" i="2"/>
  <c r="J28" i="2"/>
  <c r="J64" i="2"/>
  <c r="J71" i="2"/>
  <c r="J116" i="2"/>
  <c r="J155" i="2"/>
  <c r="J94" i="2"/>
  <c r="J144" i="2"/>
  <c r="J166" i="2"/>
  <c r="J62" i="2"/>
  <c r="J88" i="2"/>
  <c r="J152" i="2"/>
  <c r="J56" i="2"/>
  <c r="G80" i="2"/>
  <c r="G138" i="2"/>
  <c r="G24" i="2"/>
  <c r="G160" i="2"/>
  <c r="G113" i="2"/>
  <c r="G41" i="2"/>
  <c r="G48" i="2"/>
  <c r="G106" i="2"/>
  <c r="G114" i="2"/>
  <c r="G153" i="2"/>
  <c r="G27" i="2"/>
  <c r="G21" i="2"/>
  <c r="G29" i="2"/>
  <c r="G97" i="2"/>
  <c r="G107" i="2"/>
  <c r="G147" i="2"/>
  <c r="G154" i="2"/>
  <c r="G91" i="2"/>
  <c r="G148" i="2"/>
  <c r="G75" i="2"/>
  <c r="G82" i="2"/>
  <c r="G92" i="2"/>
  <c r="G178" i="2"/>
  <c r="G8" i="2"/>
  <c r="G134" i="2"/>
  <c r="G129" i="2"/>
  <c r="G135" i="2"/>
  <c r="G173" i="2"/>
  <c r="G35" i="2"/>
  <c r="G47" i="2"/>
  <c r="G121" i="2"/>
  <c r="G130" i="2"/>
  <c r="G159" i="2"/>
  <c r="G74" i="2"/>
  <c r="G68" i="2"/>
  <c r="G20" i="2"/>
  <c r="G104" i="2"/>
  <c r="G10" i="2"/>
  <c r="G26" i="2"/>
  <c r="G54" i="2"/>
  <c r="G60" i="2"/>
  <c r="G96" i="2"/>
  <c r="G141" i="2"/>
  <c r="G146" i="2"/>
  <c r="G158" i="2"/>
  <c r="G165" i="2"/>
  <c r="G171" i="2"/>
  <c r="G176" i="2"/>
  <c r="G115" i="2"/>
  <c r="G143" i="2"/>
  <c r="G149" i="2"/>
  <c r="G46" i="2"/>
  <c r="G88" i="2"/>
  <c r="E44" i="2"/>
  <c r="E41" i="2"/>
  <c r="E35" i="2"/>
  <c r="E125" i="2"/>
  <c r="E119" i="2"/>
  <c r="E113" i="2"/>
  <c r="E139" i="2"/>
  <c r="E79" i="2"/>
  <c r="E142" i="2"/>
  <c r="E106" i="2"/>
  <c r="E148" i="2"/>
  <c r="E132" i="2"/>
  <c r="E172" i="2"/>
  <c r="E32" i="2"/>
  <c r="E129" i="2"/>
  <c r="E122" i="2"/>
  <c r="E107" i="2"/>
  <c r="E84" i="2"/>
  <c r="E21" i="2"/>
  <c r="E63" i="2"/>
  <c r="E50" i="2"/>
  <c r="E153" i="2"/>
  <c r="E141" i="2"/>
  <c r="E89" i="2"/>
  <c r="E66" i="2"/>
  <c r="E59" i="2"/>
  <c r="E55" i="2"/>
  <c r="E159" i="2"/>
  <c r="E37" i="2"/>
  <c r="E30" i="2"/>
  <c r="E25" i="2"/>
  <c r="E92" i="2"/>
  <c r="E9" i="2"/>
  <c r="E174" i="2"/>
  <c r="E110" i="2"/>
  <c r="E18" i="2"/>
  <c r="E135" i="2"/>
  <c r="E128" i="2"/>
  <c r="E85" i="2"/>
  <c r="E62" i="2"/>
  <c r="E28" i="2"/>
  <c r="H181" i="4"/>
  <c r="F181" i="4"/>
  <c r="G40" i="4" s="1"/>
  <c r="H40" i="4" s="1"/>
  <c r="E8" i="2"/>
  <c r="E168" i="2"/>
  <c r="E124" i="2"/>
  <c r="E121" i="2"/>
  <c r="E103" i="2"/>
  <c r="E65" i="2"/>
  <c r="E20" i="2"/>
  <c r="E17" i="2"/>
  <c r="E179" i="2"/>
  <c r="E137" i="2"/>
  <c r="E118" i="2"/>
  <c r="E100" i="2"/>
  <c r="E71" i="2"/>
  <c r="E61" i="2"/>
  <c r="E27" i="2"/>
  <c r="E173" i="2"/>
  <c r="E167" i="2"/>
  <c r="E157" i="2"/>
  <c r="E146" i="2"/>
  <c r="E140" i="2"/>
  <c r="E134" i="2"/>
  <c r="E127" i="2"/>
  <c r="E90" i="2"/>
  <c r="E77" i="2"/>
  <c r="E64" i="2"/>
  <c r="E45" i="2"/>
  <c r="E42" i="2"/>
  <c r="E13" i="2"/>
  <c r="E170" i="2"/>
  <c r="E117" i="2"/>
  <c r="E102" i="2"/>
  <c r="E70" i="2"/>
  <c r="E33" i="2"/>
  <c r="E175" i="2"/>
  <c r="E166" i="2"/>
  <c r="E163" i="2"/>
  <c r="E160" i="2"/>
  <c r="E156" i="2"/>
  <c r="E145" i="2"/>
  <c r="E133" i="2"/>
  <c r="E126" i="2"/>
  <c r="E96" i="2"/>
  <c r="E56" i="2"/>
  <c r="E22" i="2"/>
  <c r="E57" i="2"/>
  <c r="E93" i="2"/>
  <c r="E36" i="2"/>
  <c r="E29" i="2"/>
  <c r="E15" i="2"/>
  <c r="E164" i="2"/>
  <c r="E19" i="2"/>
  <c r="C178" i="2"/>
  <c r="C14" i="2"/>
  <c r="C20" i="2"/>
  <c r="C13" i="2"/>
  <c r="C79" i="2"/>
  <c r="C86" i="2"/>
  <c r="C69" i="2"/>
  <c r="C116" i="2"/>
  <c r="C126" i="2"/>
  <c r="C82" i="2"/>
  <c r="C12" i="2"/>
  <c r="C19" i="2"/>
  <c r="C151" i="2"/>
  <c r="C140" i="2"/>
  <c r="C99" i="2"/>
  <c r="C35" i="2"/>
  <c r="E179" i="3"/>
  <c r="F136" i="3" s="1"/>
  <c r="G136" i="3" s="1"/>
  <c r="C28" i="2"/>
  <c r="C136" i="2"/>
  <c r="C59" i="2"/>
  <c r="C120" i="2"/>
  <c r="C62" i="2"/>
  <c r="J80" i="14" l="1"/>
  <c r="M80" i="14" s="1"/>
  <c r="AO84" i="2" s="1"/>
  <c r="J145" i="14"/>
  <c r="M145" i="14" s="1"/>
  <c r="AO149" i="2" s="1"/>
  <c r="J8" i="19"/>
  <c r="J133" i="19"/>
  <c r="J45" i="19"/>
  <c r="J36" i="19"/>
  <c r="J48" i="19"/>
  <c r="J99" i="19"/>
  <c r="J29" i="19"/>
  <c r="J62" i="19"/>
  <c r="J24" i="19"/>
  <c r="J12" i="19"/>
  <c r="H159" i="5"/>
  <c r="I159" i="5" s="1"/>
  <c r="H172" i="5"/>
  <c r="F181" i="9"/>
  <c r="E106" i="16"/>
  <c r="F106" i="16" s="1"/>
  <c r="G106" i="16" s="1"/>
  <c r="E153" i="16"/>
  <c r="F153" i="16" s="1"/>
  <c r="G153" i="16" s="1"/>
  <c r="E111" i="16"/>
  <c r="F111" i="16" s="1"/>
  <c r="G111" i="16" s="1"/>
  <c r="E151" i="16"/>
  <c r="F151" i="16" s="1"/>
  <c r="G151" i="16" s="1"/>
  <c r="E148" i="16"/>
  <c r="F148" i="16" s="1"/>
  <c r="G148" i="16" s="1"/>
  <c r="E165" i="16"/>
  <c r="F165" i="16" s="1"/>
  <c r="G165" i="16" s="1"/>
  <c r="E67" i="16"/>
  <c r="F67" i="16" s="1"/>
  <c r="G67" i="16" s="1"/>
  <c r="E80" i="16"/>
  <c r="F80" i="16" s="1"/>
  <c r="G80" i="16" s="1"/>
  <c r="E43" i="16"/>
  <c r="F43" i="16" s="1"/>
  <c r="G43" i="16" s="1"/>
  <c r="E27" i="16"/>
  <c r="F27" i="16" s="1"/>
  <c r="G27" i="16" s="1"/>
  <c r="E32" i="16"/>
  <c r="F32" i="16" s="1"/>
  <c r="G32" i="16" s="1"/>
  <c r="E48" i="16"/>
  <c r="F48" i="16" s="1"/>
  <c r="G48" i="16" s="1"/>
  <c r="E100" i="16"/>
  <c r="F100" i="16" s="1"/>
  <c r="G100" i="16" s="1"/>
  <c r="E98" i="16"/>
  <c r="F98" i="16" s="1"/>
  <c r="G98" i="16" s="1"/>
  <c r="E23" i="16"/>
  <c r="F23" i="16" s="1"/>
  <c r="G23" i="16" s="1"/>
  <c r="E92" i="16"/>
  <c r="F92" i="16" s="1"/>
  <c r="G92" i="16" s="1"/>
  <c r="E26" i="16"/>
  <c r="F26" i="16" s="1"/>
  <c r="G26" i="16" s="1"/>
  <c r="E101" i="16"/>
  <c r="F101" i="16" s="1"/>
  <c r="G101" i="16" s="1"/>
  <c r="E44" i="16"/>
  <c r="F44" i="16" s="1"/>
  <c r="G44" i="16" s="1"/>
  <c r="E30" i="16"/>
  <c r="F30" i="16" s="1"/>
  <c r="G30" i="16" s="1"/>
  <c r="E45" i="16"/>
  <c r="F45" i="16" s="1"/>
  <c r="G45" i="16" s="1"/>
  <c r="E20" i="16"/>
  <c r="F20" i="16" s="1"/>
  <c r="G20" i="16" s="1"/>
  <c r="E49" i="16"/>
  <c r="F49" i="16" s="1"/>
  <c r="G49" i="16" s="1"/>
  <c r="E103" i="16"/>
  <c r="F103" i="16" s="1"/>
  <c r="G103" i="16" s="1"/>
  <c r="E33" i="16"/>
  <c r="F33" i="16" s="1"/>
  <c r="G33" i="16" s="1"/>
  <c r="E31" i="16"/>
  <c r="F31" i="16" s="1"/>
  <c r="G31" i="16" s="1"/>
  <c r="E108" i="9"/>
  <c r="E74" i="9"/>
  <c r="E98" i="9"/>
  <c r="E150" i="9"/>
  <c r="E87" i="9"/>
  <c r="E6" i="9"/>
  <c r="E95" i="9"/>
  <c r="E137" i="9"/>
  <c r="E173" i="9"/>
  <c r="E135" i="9"/>
  <c r="E8" i="9"/>
  <c r="E13" i="9"/>
  <c r="E14" i="9"/>
  <c r="E123" i="9"/>
  <c r="E71" i="9"/>
  <c r="E53" i="9"/>
  <c r="E4" i="9"/>
  <c r="E128" i="9"/>
  <c r="E54" i="9"/>
  <c r="E57" i="9"/>
  <c r="E134" i="9"/>
  <c r="E174" i="9"/>
  <c r="E75" i="9"/>
  <c r="E129" i="9"/>
  <c r="E130" i="9"/>
  <c r="E132" i="9"/>
  <c r="E15" i="9"/>
  <c r="E119" i="9"/>
  <c r="E163" i="9"/>
  <c r="E36" i="9"/>
  <c r="E164" i="9"/>
  <c r="E79" i="9"/>
  <c r="E68" i="9"/>
  <c r="E90" i="9"/>
  <c r="E19" i="9"/>
  <c r="E69" i="9"/>
  <c r="E9" i="9"/>
  <c r="E126" i="9"/>
  <c r="E104" i="9"/>
  <c r="E94" i="9"/>
  <c r="E47" i="9"/>
  <c r="E102" i="9"/>
  <c r="E38" i="9"/>
  <c r="E82" i="9"/>
  <c r="E78" i="9"/>
  <c r="E125" i="9"/>
  <c r="E28" i="9"/>
  <c r="E40" i="9"/>
  <c r="E35" i="9"/>
  <c r="E10" i="9"/>
  <c r="E131" i="9"/>
  <c r="E64" i="9"/>
  <c r="E30" i="9"/>
  <c r="E39" i="9"/>
  <c r="E70" i="9"/>
  <c r="E76" i="9"/>
  <c r="E24" i="9"/>
  <c r="E122" i="9"/>
  <c r="E168" i="9"/>
  <c r="E142" i="9"/>
  <c r="E52" i="9"/>
  <c r="E141" i="9"/>
  <c r="E60" i="9"/>
  <c r="E22" i="9"/>
  <c r="E81" i="9"/>
  <c r="E117" i="9"/>
  <c r="E16" i="9"/>
  <c r="E143" i="9"/>
  <c r="E85" i="9"/>
  <c r="E153" i="9"/>
  <c r="E84" i="9"/>
  <c r="E118" i="9"/>
  <c r="E105" i="9"/>
  <c r="E120" i="9"/>
  <c r="E138" i="9"/>
  <c r="E155" i="9"/>
  <c r="E21" i="9"/>
  <c r="E77" i="9"/>
  <c r="E97" i="9"/>
  <c r="E172" i="9"/>
  <c r="E42" i="9"/>
  <c r="E50" i="9"/>
  <c r="E12" i="9"/>
  <c r="E62" i="9"/>
  <c r="E51" i="9"/>
  <c r="E124" i="9"/>
  <c r="E166" i="9"/>
  <c r="E29" i="9"/>
  <c r="E96" i="9"/>
  <c r="E149" i="9"/>
  <c r="E160" i="9"/>
  <c r="E56" i="9"/>
  <c r="E158" i="9"/>
  <c r="E17" i="9"/>
  <c r="E116" i="9"/>
  <c r="E154" i="9"/>
  <c r="E88" i="9"/>
  <c r="F182" i="9"/>
  <c r="E65" i="9"/>
  <c r="E37" i="9"/>
  <c r="E83" i="9"/>
  <c r="E162" i="9"/>
  <c r="E140" i="9"/>
  <c r="E55" i="9"/>
  <c r="G9" i="9"/>
  <c r="G100" i="9"/>
  <c r="G132" i="9"/>
  <c r="G96" i="9"/>
  <c r="G113" i="9"/>
  <c r="G15" i="9"/>
  <c r="G119" i="9"/>
  <c r="G149" i="9"/>
  <c r="G86" i="9"/>
  <c r="G134" i="9"/>
  <c r="G177" i="9"/>
  <c r="G27" i="9"/>
  <c r="G167" i="9"/>
  <c r="G29" i="9"/>
  <c r="G87" i="9"/>
  <c r="G99" i="9"/>
  <c r="G56" i="9"/>
  <c r="G97" i="9"/>
  <c r="G85" i="9"/>
  <c r="G162" i="9"/>
  <c r="G62" i="9"/>
  <c r="G110" i="9"/>
  <c r="G146" i="9"/>
  <c r="G136" i="9"/>
  <c r="G65" i="9"/>
  <c r="G106" i="9"/>
  <c r="G159" i="9"/>
  <c r="G93" i="9"/>
  <c r="G150" i="9"/>
  <c r="G72" i="9"/>
  <c r="G41" i="9"/>
  <c r="G74" i="9"/>
  <c r="G33" i="9"/>
  <c r="G13" i="9"/>
  <c r="G108" i="9"/>
  <c r="G102" i="9"/>
  <c r="G107" i="9"/>
  <c r="G49" i="9"/>
  <c r="G116" i="9"/>
  <c r="E129" i="16"/>
  <c r="F129" i="16" s="1"/>
  <c r="E88" i="16"/>
  <c r="F88" i="16" s="1"/>
  <c r="E114" i="16"/>
  <c r="F114" i="16" s="1"/>
  <c r="E158" i="16"/>
  <c r="F158" i="16" s="1"/>
  <c r="E22" i="16"/>
  <c r="F22" i="16" s="1"/>
  <c r="E141" i="16"/>
  <c r="F141" i="16" s="1"/>
  <c r="E164" i="16"/>
  <c r="F164" i="16" s="1"/>
  <c r="E124" i="16"/>
  <c r="F124" i="16" s="1"/>
  <c r="E28" i="16"/>
  <c r="F28" i="16" s="1"/>
  <c r="E147" i="16"/>
  <c r="F147" i="16" s="1"/>
  <c r="E99" i="16"/>
  <c r="F99" i="16" s="1"/>
  <c r="E35" i="16"/>
  <c r="F35" i="16" s="1"/>
  <c r="E113" i="16"/>
  <c r="F113" i="16" s="1"/>
  <c r="E41" i="16"/>
  <c r="F41" i="16" s="1"/>
  <c r="E144" i="16"/>
  <c r="F144" i="16" s="1"/>
  <c r="E72" i="16"/>
  <c r="F72" i="16" s="1"/>
  <c r="E8" i="16"/>
  <c r="F8" i="16" s="1"/>
  <c r="E82" i="16"/>
  <c r="F82" i="16" s="1"/>
  <c r="E150" i="16"/>
  <c r="F150" i="16" s="1"/>
  <c r="E70" i="16"/>
  <c r="F70" i="16" s="1"/>
  <c r="E14" i="16"/>
  <c r="F14" i="16" s="1"/>
  <c r="E93" i="16"/>
  <c r="F93" i="16" s="1"/>
  <c r="E37" i="16"/>
  <c r="F37" i="16" s="1"/>
  <c r="E84" i="16"/>
  <c r="F84" i="16" s="1"/>
  <c r="E139" i="16"/>
  <c r="F139" i="16" s="1"/>
  <c r="E91" i="16"/>
  <c r="F91" i="16" s="1"/>
  <c r="E122" i="16"/>
  <c r="F122" i="16" s="1"/>
  <c r="E57" i="16"/>
  <c r="F57" i="16" s="1"/>
  <c r="E160" i="16"/>
  <c r="F160" i="16" s="1"/>
  <c r="E16" i="16"/>
  <c r="F16" i="16" s="1"/>
  <c r="E78" i="16"/>
  <c r="F78" i="16" s="1"/>
  <c r="E138" i="16"/>
  <c r="F138" i="16" s="1"/>
  <c r="E105" i="16"/>
  <c r="F105" i="16" s="1"/>
  <c r="E136" i="16"/>
  <c r="F136" i="16" s="1"/>
  <c r="E64" i="16"/>
  <c r="F64" i="16" s="1"/>
  <c r="E66" i="16"/>
  <c r="F66" i="16" s="1"/>
  <c r="E142" i="16"/>
  <c r="F142" i="16" s="1"/>
  <c r="E62" i="16"/>
  <c r="F62" i="16" s="1"/>
  <c r="E6" i="16"/>
  <c r="F6" i="16" s="1"/>
  <c r="E85" i="16"/>
  <c r="F85" i="16" s="1"/>
  <c r="E29" i="16"/>
  <c r="F29" i="16" s="1"/>
  <c r="G156" i="16"/>
  <c r="E116" i="16"/>
  <c r="F116" i="16" s="1"/>
  <c r="E52" i="16"/>
  <c r="F52" i="16" s="1"/>
  <c r="E131" i="16"/>
  <c r="F131" i="16" s="1"/>
  <c r="E83" i="16"/>
  <c r="F83" i="16" s="1"/>
  <c r="E127" i="16"/>
  <c r="F127" i="16" s="1"/>
  <c r="E63" i="16"/>
  <c r="F63" i="16" s="1"/>
  <c r="E119" i="16"/>
  <c r="F119" i="16" s="1"/>
  <c r="E55" i="16"/>
  <c r="F55" i="16" s="1"/>
  <c r="E47" i="16"/>
  <c r="F47" i="16" s="1"/>
  <c r="E71" i="16"/>
  <c r="F71" i="16" s="1"/>
  <c r="E167" i="16"/>
  <c r="F167" i="16" s="1"/>
  <c r="E39" i="16"/>
  <c r="F39" i="16" s="1"/>
  <c r="E95" i="16"/>
  <c r="F95" i="16" s="1"/>
  <c r="E87" i="16"/>
  <c r="F87" i="16" s="1"/>
  <c r="E143" i="16"/>
  <c r="F143" i="16" s="1"/>
  <c r="E79" i="16"/>
  <c r="F79" i="16" s="1"/>
  <c r="E15" i="16"/>
  <c r="F15" i="16" s="1"/>
  <c r="E135" i="16"/>
  <c r="F135" i="16" s="1"/>
  <c r="E123" i="16"/>
  <c r="F123" i="16" s="1"/>
  <c r="E75" i="16"/>
  <c r="F75" i="16" s="1"/>
  <c r="E19" i="16"/>
  <c r="F19" i="16" s="1"/>
  <c r="E90" i="16"/>
  <c r="F90" i="16" s="1"/>
  <c r="E54" i="16"/>
  <c r="F54" i="16" s="1"/>
  <c r="E77" i="16"/>
  <c r="F77" i="16" s="1"/>
  <c r="E76" i="16"/>
  <c r="F76" i="16" s="1"/>
  <c r="E161" i="16"/>
  <c r="F161" i="16" s="1"/>
  <c r="E89" i="16"/>
  <c r="F89" i="16" s="1"/>
  <c r="E25" i="16"/>
  <c r="F25" i="16" s="1"/>
  <c r="E120" i="16"/>
  <c r="F120" i="16" s="1"/>
  <c r="E40" i="16"/>
  <c r="F40" i="16" s="1"/>
  <c r="E175" i="16"/>
  <c r="F175" i="16" s="1"/>
  <c r="E34" i="16"/>
  <c r="F34" i="16" s="1"/>
  <c r="E126" i="16"/>
  <c r="F126" i="16" s="1"/>
  <c r="E46" i="16"/>
  <c r="F46" i="16" s="1"/>
  <c r="E117" i="16"/>
  <c r="F117" i="16" s="1"/>
  <c r="E69" i="16"/>
  <c r="F69" i="16" s="1"/>
  <c r="E13" i="16"/>
  <c r="F13" i="16" s="1"/>
  <c r="E140" i="16"/>
  <c r="F140" i="16" s="1"/>
  <c r="E59" i="16"/>
  <c r="F59" i="16" s="1"/>
  <c r="E11" i="16"/>
  <c r="F11" i="16" s="1"/>
  <c r="E74" i="16"/>
  <c r="F74" i="16" s="1"/>
  <c r="E169" i="16"/>
  <c r="F169" i="16" s="1"/>
  <c r="E128" i="16"/>
  <c r="F128" i="16" s="1"/>
  <c r="E134" i="16"/>
  <c r="F134" i="16" s="1"/>
  <c r="E81" i="16"/>
  <c r="F81" i="16" s="1"/>
  <c r="E17" i="16"/>
  <c r="F17" i="16" s="1"/>
  <c r="E112" i="16"/>
  <c r="F112" i="16" s="1"/>
  <c r="E162" i="16"/>
  <c r="F162" i="16" s="1"/>
  <c r="E18" i="16"/>
  <c r="F18" i="16" s="1"/>
  <c r="E102" i="16"/>
  <c r="F102" i="16" s="1"/>
  <c r="E38" i="16"/>
  <c r="F38" i="16" s="1"/>
  <c r="E61" i="16"/>
  <c r="F61" i="16" s="1"/>
  <c r="G172" i="16"/>
  <c r="E36" i="16"/>
  <c r="F36" i="16" s="1"/>
  <c r="E12" i="16"/>
  <c r="F12" i="16" s="1"/>
  <c r="E51" i="16"/>
  <c r="F51" i="16" s="1"/>
  <c r="E58" i="16"/>
  <c r="F58" i="16" s="1"/>
  <c r="E21" i="16"/>
  <c r="F21" i="16" s="1"/>
  <c r="E108" i="16"/>
  <c r="F108" i="16" s="1"/>
  <c r="E73" i="16"/>
  <c r="F73" i="16" s="1"/>
  <c r="E9" i="16"/>
  <c r="F9" i="16" s="1"/>
  <c r="E104" i="16"/>
  <c r="F104" i="16" s="1"/>
  <c r="E146" i="16"/>
  <c r="F146" i="16" s="1"/>
  <c r="E174" i="16"/>
  <c r="F174" i="16" s="1"/>
  <c r="E94" i="16"/>
  <c r="F94" i="16" s="1"/>
  <c r="E173" i="16"/>
  <c r="F173" i="16" s="1"/>
  <c r="E53" i="16"/>
  <c r="F53" i="16" s="1"/>
  <c r="E132" i="16"/>
  <c r="F132" i="16" s="1"/>
  <c r="E68" i="16"/>
  <c r="F68" i="16" s="1"/>
  <c r="E171" i="16"/>
  <c r="F171" i="16" s="1"/>
  <c r="E42" i="16"/>
  <c r="F42" i="16" s="1"/>
  <c r="E97" i="16"/>
  <c r="F97" i="16" s="1"/>
  <c r="E56" i="16"/>
  <c r="F56" i="16" s="1"/>
  <c r="E50" i="16"/>
  <c r="F50" i="16" s="1"/>
  <c r="E125" i="16"/>
  <c r="F125" i="16" s="1"/>
  <c r="E137" i="16"/>
  <c r="F137" i="16" s="1"/>
  <c r="E65" i="16"/>
  <c r="F65" i="16" s="1"/>
  <c r="E168" i="16"/>
  <c r="F168" i="16" s="1"/>
  <c r="E96" i="16"/>
  <c r="F96" i="16" s="1"/>
  <c r="E24" i="16"/>
  <c r="F24" i="16" s="1"/>
  <c r="E130" i="16"/>
  <c r="F130" i="16" s="1"/>
  <c r="E166" i="16"/>
  <c r="F166" i="16" s="1"/>
  <c r="E86" i="16"/>
  <c r="F86" i="16" s="1"/>
  <c r="E149" i="16"/>
  <c r="F149" i="16" s="1"/>
  <c r="E60" i="16"/>
  <c r="F60" i="16" s="1"/>
  <c r="E155" i="16"/>
  <c r="F155" i="16" s="1"/>
  <c r="E154" i="16"/>
  <c r="F154" i="16" s="1"/>
  <c r="E10" i="16"/>
  <c r="F10" i="16" s="1"/>
  <c r="J53" i="14"/>
  <c r="M53" i="14" s="1"/>
  <c r="AO57" i="2" s="1"/>
  <c r="J165" i="14"/>
  <c r="M165" i="14" s="1"/>
  <c r="AO169" i="2" s="1"/>
  <c r="J153" i="14"/>
  <c r="M153" i="14" s="1"/>
  <c r="AO157" i="2" s="1"/>
  <c r="J20" i="14"/>
  <c r="M20" i="14" s="1"/>
  <c r="AO24" i="2" s="1"/>
  <c r="J94" i="14"/>
  <c r="M94" i="14" s="1"/>
  <c r="AO98" i="2" s="1"/>
  <c r="J109" i="14"/>
  <c r="M109" i="14" s="1"/>
  <c r="AO113" i="2" s="1"/>
  <c r="J46" i="14"/>
  <c r="M46" i="14" s="1"/>
  <c r="AO50" i="2" s="1"/>
  <c r="J173" i="14"/>
  <c r="M173" i="14" s="1"/>
  <c r="AO177" i="2" s="1"/>
  <c r="J36" i="14"/>
  <c r="M36" i="14" s="1"/>
  <c r="AO40" i="2" s="1"/>
  <c r="J96" i="14"/>
  <c r="M96" i="14" s="1"/>
  <c r="AO100" i="2" s="1"/>
  <c r="J130" i="14"/>
  <c r="M130" i="14" s="1"/>
  <c r="AO134" i="2" s="1"/>
  <c r="J144" i="14"/>
  <c r="M144" i="14" s="1"/>
  <c r="AO148" i="2" s="1"/>
  <c r="J82" i="14"/>
  <c r="M82" i="14" s="1"/>
  <c r="AO86" i="2" s="1"/>
  <c r="J111" i="14"/>
  <c r="M111" i="14" s="1"/>
  <c r="AO115" i="2" s="1"/>
  <c r="J52" i="14"/>
  <c r="M52" i="14" s="1"/>
  <c r="AO56" i="2" s="1"/>
  <c r="J143" i="14"/>
  <c r="M143" i="14" s="1"/>
  <c r="AO147" i="2" s="1"/>
  <c r="J93" i="14"/>
  <c r="M93" i="14" s="1"/>
  <c r="AO97" i="2" s="1"/>
  <c r="J122" i="14"/>
  <c r="M122" i="14" s="1"/>
  <c r="AO126" i="2" s="1"/>
  <c r="J38" i="14"/>
  <c r="M38" i="14" s="1"/>
  <c r="AO42" i="2" s="1"/>
  <c r="J11" i="14"/>
  <c r="M11" i="14" s="1"/>
  <c r="AO15" i="2" s="1"/>
  <c r="J25" i="14"/>
  <c r="M25" i="14" s="1"/>
  <c r="AO29" i="2" s="1"/>
  <c r="J88" i="14"/>
  <c r="M88" i="14" s="1"/>
  <c r="AO92" i="2" s="1"/>
  <c r="J70" i="14"/>
  <c r="M70" i="14" s="1"/>
  <c r="AO74" i="2" s="1"/>
  <c r="J150" i="14"/>
  <c r="M150" i="14" s="1"/>
  <c r="AO154" i="2" s="1"/>
  <c r="J129" i="14"/>
  <c r="M129" i="14" s="1"/>
  <c r="AO133" i="2" s="1"/>
  <c r="J160" i="14"/>
  <c r="M160" i="14" s="1"/>
  <c r="AO164" i="2" s="1"/>
  <c r="J127" i="14"/>
  <c r="M127" i="14" s="1"/>
  <c r="AO131" i="2" s="1"/>
  <c r="J108" i="14"/>
  <c r="M108" i="14" s="1"/>
  <c r="AO112" i="2" s="1"/>
  <c r="J136" i="14"/>
  <c r="M136" i="14" s="1"/>
  <c r="AO140" i="2" s="1"/>
  <c r="J87" i="14"/>
  <c r="M87" i="14" s="1"/>
  <c r="AO91" i="2" s="1"/>
  <c r="J174" i="14"/>
  <c r="M174" i="14" s="1"/>
  <c r="AO178" i="2" s="1"/>
  <c r="J68" i="14"/>
  <c r="M68" i="14" s="1"/>
  <c r="AO72" i="2" s="1"/>
  <c r="J106" i="14"/>
  <c r="M106" i="14" s="1"/>
  <c r="AO110" i="2" s="1"/>
  <c r="J64" i="14"/>
  <c r="M64" i="14" s="1"/>
  <c r="AO68" i="2" s="1"/>
  <c r="J10" i="14"/>
  <c r="M10" i="14" s="1"/>
  <c r="AO14" i="2" s="1"/>
  <c r="J151" i="14"/>
  <c r="M151" i="14" s="1"/>
  <c r="AO155" i="2" s="1"/>
  <c r="J18" i="14"/>
  <c r="M18" i="14" s="1"/>
  <c r="AO22" i="2" s="1"/>
  <c r="J89" i="14"/>
  <c r="M89" i="14" s="1"/>
  <c r="AO93" i="2" s="1"/>
  <c r="J161" i="14"/>
  <c r="M161" i="14" s="1"/>
  <c r="AO165" i="2" s="1"/>
  <c r="J55" i="14"/>
  <c r="M55" i="14" s="1"/>
  <c r="AO59" i="2" s="1"/>
  <c r="J90" i="14"/>
  <c r="M90" i="14" s="1"/>
  <c r="AO94" i="2" s="1"/>
  <c r="J166" i="14"/>
  <c r="M166" i="14" s="1"/>
  <c r="AO170" i="2" s="1"/>
  <c r="J125" i="14"/>
  <c r="M125" i="14" s="1"/>
  <c r="AO129" i="2" s="1"/>
  <c r="J85" i="14"/>
  <c r="M85" i="14" s="1"/>
  <c r="AO89" i="2" s="1"/>
  <c r="J176" i="14"/>
  <c r="M176" i="14" s="1"/>
  <c r="AO180" i="2" s="1"/>
  <c r="J54" i="14"/>
  <c r="M54" i="14" s="1"/>
  <c r="AO58" i="2" s="1"/>
  <c r="J138" i="14"/>
  <c r="M138" i="14" s="1"/>
  <c r="AO142" i="2" s="1"/>
  <c r="J139" i="14"/>
  <c r="M139" i="14" s="1"/>
  <c r="AO143" i="2" s="1"/>
  <c r="J112" i="14"/>
  <c r="M112" i="14" s="1"/>
  <c r="AO116" i="2" s="1"/>
  <c r="J8" i="14"/>
  <c r="M8" i="14" s="1"/>
  <c r="AO12" i="2" s="1"/>
  <c r="J66" i="14"/>
  <c r="M66" i="14" s="1"/>
  <c r="AO70" i="2" s="1"/>
  <c r="J27" i="14"/>
  <c r="M27" i="14" s="1"/>
  <c r="AO31" i="2" s="1"/>
  <c r="J98" i="14"/>
  <c r="M98" i="14" s="1"/>
  <c r="AO102" i="2" s="1"/>
  <c r="J158" i="14"/>
  <c r="M158" i="14" s="1"/>
  <c r="AO162" i="2" s="1"/>
  <c r="J67" i="14"/>
  <c r="M67" i="14" s="1"/>
  <c r="AO71" i="2" s="1"/>
  <c r="J76" i="14"/>
  <c r="M76" i="14" s="1"/>
  <c r="AO80" i="2" s="1"/>
  <c r="J142" i="14"/>
  <c r="M142" i="14" s="1"/>
  <c r="AO146" i="2" s="1"/>
  <c r="J141" i="14"/>
  <c r="M141" i="14" s="1"/>
  <c r="AO145" i="2" s="1"/>
  <c r="J102" i="14"/>
  <c r="M102" i="14" s="1"/>
  <c r="AO106" i="2" s="1"/>
  <c r="J15" i="14"/>
  <c r="M15" i="14" s="1"/>
  <c r="AO19" i="2" s="1"/>
  <c r="J12" i="14"/>
  <c r="M12" i="14" s="1"/>
  <c r="AO16" i="2" s="1"/>
  <c r="J62" i="14"/>
  <c r="M62" i="14" s="1"/>
  <c r="AO66" i="2" s="1"/>
  <c r="J39" i="14"/>
  <c r="M39" i="14" s="1"/>
  <c r="AO43" i="2" s="1"/>
  <c r="J21" i="14"/>
  <c r="M21" i="14" s="1"/>
  <c r="AO25" i="2" s="1"/>
  <c r="J128" i="14"/>
  <c r="M128" i="14" s="1"/>
  <c r="AO132" i="2" s="1"/>
  <c r="J14" i="14"/>
  <c r="M14" i="14" s="1"/>
  <c r="AO18" i="2" s="1"/>
  <c r="J155" i="14"/>
  <c r="M155" i="14" s="1"/>
  <c r="AO159" i="2" s="1"/>
  <c r="J71" i="14"/>
  <c r="M71" i="14" s="1"/>
  <c r="AO75" i="2" s="1"/>
  <c r="J117" i="14"/>
  <c r="M117" i="14" s="1"/>
  <c r="AO121" i="2" s="1"/>
  <c r="J34" i="14"/>
  <c r="M34" i="14" s="1"/>
  <c r="AO38" i="2" s="1"/>
  <c r="J77" i="14"/>
  <c r="M77" i="14" s="1"/>
  <c r="AO81" i="2" s="1"/>
  <c r="J57" i="14"/>
  <c r="M57" i="14" s="1"/>
  <c r="AO61" i="2" s="1"/>
  <c r="J50" i="14"/>
  <c r="M50" i="14" s="1"/>
  <c r="AO54" i="2" s="1"/>
  <c r="J167" i="14"/>
  <c r="M167" i="14" s="1"/>
  <c r="AO171" i="2" s="1"/>
  <c r="J99" i="14"/>
  <c r="M99" i="14" s="1"/>
  <c r="AO103" i="2" s="1"/>
  <c r="J147" i="14"/>
  <c r="M147" i="14" s="1"/>
  <c r="AO151" i="2" s="1"/>
  <c r="J170" i="14"/>
  <c r="M170" i="14" s="1"/>
  <c r="AO174" i="2" s="1"/>
  <c r="J137" i="14"/>
  <c r="M137" i="14" s="1"/>
  <c r="AO141" i="2" s="1"/>
  <c r="J42" i="14"/>
  <c r="M42" i="14" s="1"/>
  <c r="AO46" i="2" s="1"/>
  <c r="J103" i="14"/>
  <c r="M103" i="14" s="1"/>
  <c r="AO107" i="2" s="1"/>
  <c r="J171" i="14"/>
  <c r="M171" i="14" s="1"/>
  <c r="AO175" i="2" s="1"/>
  <c r="J146" i="14"/>
  <c r="M146" i="14" s="1"/>
  <c r="AO150" i="2" s="1"/>
  <c r="J63" i="14"/>
  <c r="M63" i="14" s="1"/>
  <c r="AO67" i="2" s="1"/>
  <c r="J47" i="14"/>
  <c r="M47" i="14" s="1"/>
  <c r="AO51" i="2" s="1"/>
  <c r="J61" i="14"/>
  <c r="M61" i="14" s="1"/>
  <c r="AO65" i="2" s="1"/>
  <c r="J31" i="14"/>
  <c r="M31" i="14" s="1"/>
  <c r="AO35" i="2" s="1"/>
  <c r="J60" i="14"/>
  <c r="M60" i="14" s="1"/>
  <c r="AO64" i="2" s="1"/>
  <c r="J37" i="14"/>
  <c r="M37" i="14" s="1"/>
  <c r="AO41" i="2" s="1"/>
  <c r="J104" i="14"/>
  <c r="M104" i="14" s="1"/>
  <c r="AO108" i="2" s="1"/>
  <c r="J149" i="14"/>
  <c r="M149" i="14" s="1"/>
  <c r="AO153" i="2" s="1"/>
  <c r="J35" i="14"/>
  <c r="M35" i="14" s="1"/>
  <c r="AO39" i="2" s="1"/>
  <c r="J97" i="14"/>
  <c r="M97" i="14" s="1"/>
  <c r="AO101" i="2" s="1"/>
  <c r="J119" i="14"/>
  <c r="M119" i="14" s="1"/>
  <c r="AO123" i="2" s="1"/>
  <c r="J83" i="14"/>
  <c r="M83" i="14" s="1"/>
  <c r="AO87" i="2" s="1"/>
  <c r="J168" i="14"/>
  <c r="M168" i="14" s="1"/>
  <c r="AO172" i="2" s="1"/>
  <c r="J65" i="14"/>
  <c r="M65" i="14" s="1"/>
  <c r="AO69" i="2" s="1"/>
  <c r="J84" i="14"/>
  <c r="M84" i="14" s="1"/>
  <c r="AO88" i="2" s="1"/>
  <c r="J44" i="14"/>
  <c r="M44" i="14" s="1"/>
  <c r="AO48" i="2" s="1"/>
  <c r="J132" i="14"/>
  <c r="M132" i="14" s="1"/>
  <c r="AO136" i="2" s="1"/>
  <c r="J124" i="14"/>
  <c r="M124" i="14" s="1"/>
  <c r="AO128" i="2" s="1"/>
  <c r="J131" i="14"/>
  <c r="M131" i="14" s="1"/>
  <c r="AO135" i="2" s="1"/>
  <c r="J135" i="14"/>
  <c r="M135" i="14" s="1"/>
  <c r="AO139" i="2" s="1"/>
  <c r="J79" i="14"/>
  <c r="M79" i="14" s="1"/>
  <c r="AO83" i="2" s="1"/>
  <c r="J154" i="14"/>
  <c r="M154" i="14" s="1"/>
  <c r="AO158" i="2" s="1"/>
  <c r="J17" i="14"/>
  <c r="M17" i="14" s="1"/>
  <c r="AO21" i="2" s="1"/>
  <c r="J75" i="14"/>
  <c r="M75" i="14" s="1"/>
  <c r="AO79" i="2" s="1"/>
  <c r="J13" i="14"/>
  <c r="M13" i="14" s="1"/>
  <c r="AO17" i="2" s="1"/>
  <c r="J114" i="14"/>
  <c r="M114" i="14" s="1"/>
  <c r="AO118" i="2" s="1"/>
  <c r="J28" i="14"/>
  <c r="M28" i="14" s="1"/>
  <c r="AO32" i="2" s="1"/>
  <c r="J134" i="14"/>
  <c r="M134" i="14" s="1"/>
  <c r="AO138" i="2" s="1"/>
  <c r="J118" i="14"/>
  <c r="M118" i="14" s="1"/>
  <c r="AO122" i="2" s="1"/>
  <c r="J78" i="14"/>
  <c r="M78" i="14" s="1"/>
  <c r="AO82" i="2" s="1"/>
  <c r="J24" i="14"/>
  <c r="M24" i="14" s="1"/>
  <c r="AO28" i="2" s="1"/>
  <c r="J40" i="14"/>
  <c r="M40" i="14" s="1"/>
  <c r="AO44" i="2" s="1"/>
  <c r="J49" i="14"/>
  <c r="M49" i="14" s="1"/>
  <c r="AO53" i="2" s="1"/>
  <c r="J162" i="14"/>
  <c r="M162" i="14" s="1"/>
  <c r="AO166" i="2" s="1"/>
  <c r="J86" i="14"/>
  <c r="M86" i="14" s="1"/>
  <c r="AO90" i="2" s="1"/>
  <c r="J123" i="14"/>
  <c r="M123" i="14" s="1"/>
  <c r="AO127" i="2" s="1"/>
  <c r="J148" i="14"/>
  <c r="M148" i="14" s="1"/>
  <c r="AO152" i="2" s="1"/>
  <c r="J22" i="14"/>
  <c r="M22" i="14" s="1"/>
  <c r="AO26" i="2" s="1"/>
  <c r="J23" i="14"/>
  <c r="M23" i="14" s="1"/>
  <c r="AO27" i="2" s="1"/>
  <c r="J95" i="14"/>
  <c r="M95" i="14" s="1"/>
  <c r="AO99" i="2" s="1"/>
  <c r="J100" i="14"/>
  <c r="M100" i="14" s="1"/>
  <c r="AO104" i="2" s="1"/>
  <c r="J110" i="14"/>
  <c r="M110" i="14" s="1"/>
  <c r="AO114" i="2" s="1"/>
  <c r="J163" i="14"/>
  <c r="M163" i="14" s="1"/>
  <c r="AO167" i="2" s="1"/>
  <c r="J58" i="14"/>
  <c r="M58" i="14" s="1"/>
  <c r="AO62" i="2" s="1"/>
  <c r="J59" i="14"/>
  <c r="M59" i="14" s="1"/>
  <c r="AO63" i="2" s="1"/>
  <c r="J30" i="14"/>
  <c r="M30" i="14" s="1"/>
  <c r="AO34" i="2" s="1"/>
  <c r="J26" i="14"/>
  <c r="M26" i="14" s="1"/>
  <c r="AO30" i="2" s="1"/>
  <c r="J74" i="14"/>
  <c r="M74" i="14" s="1"/>
  <c r="AO78" i="2" s="1"/>
  <c r="J69" i="14"/>
  <c r="M69" i="14" s="1"/>
  <c r="AO73" i="2" s="1"/>
  <c r="J19" i="14"/>
  <c r="M19" i="14" s="1"/>
  <c r="AO23" i="2" s="1"/>
  <c r="J140" i="14"/>
  <c r="M140" i="14" s="1"/>
  <c r="AO144" i="2" s="1"/>
  <c r="J101" i="14"/>
  <c r="M101" i="14" s="1"/>
  <c r="AO105" i="2" s="1"/>
  <c r="J29" i="14"/>
  <c r="M29" i="14" s="1"/>
  <c r="AO33" i="2" s="1"/>
  <c r="J5" i="14"/>
  <c r="M5" i="14" s="1"/>
  <c r="AO9" i="2" s="1"/>
  <c r="J107" i="14"/>
  <c r="M107" i="14" s="1"/>
  <c r="AO111" i="2" s="1"/>
  <c r="J105" i="14"/>
  <c r="M105" i="14" s="1"/>
  <c r="AO109" i="2" s="1"/>
  <c r="J116" i="14"/>
  <c r="M116" i="14" s="1"/>
  <c r="AO120" i="2" s="1"/>
  <c r="J16" i="14"/>
  <c r="M16" i="14" s="1"/>
  <c r="AO20" i="2" s="1"/>
  <c r="J156" i="14"/>
  <c r="M156" i="14" s="1"/>
  <c r="AO160" i="2" s="1"/>
  <c r="J172" i="14"/>
  <c r="M172" i="14" s="1"/>
  <c r="AO176" i="2" s="1"/>
  <c r="J9" i="14"/>
  <c r="M9" i="14" s="1"/>
  <c r="AO13" i="2" s="1"/>
  <c r="J92" i="14"/>
  <c r="M92" i="14" s="1"/>
  <c r="AO96" i="2" s="1"/>
  <c r="J159" i="14"/>
  <c r="M159" i="14" s="1"/>
  <c r="AO163" i="2" s="1"/>
  <c r="J115" i="14"/>
  <c r="M115" i="14" s="1"/>
  <c r="AO119" i="2" s="1"/>
  <c r="J32" i="14"/>
  <c r="M32" i="14" s="1"/>
  <c r="AO36" i="2" s="1"/>
  <c r="J120" i="14"/>
  <c r="M120" i="14" s="1"/>
  <c r="AO124" i="2" s="1"/>
  <c r="J48" i="14"/>
  <c r="M48" i="14" s="1"/>
  <c r="AO52" i="2" s="1"/>
  <c r="J157" i="14"/>
  <c r="M157" i="14" s="1"/>
  <c r="AO161" i="2" s="1"/>
  <c r="J45" i="14"/>
  <c r="M45" i="14" s="1"/>
  <c r="AO49" i="2" s="1"/>
  <c r="J113" i="14"/>
  <c r="M113" i="14" s="1"/>
  <c r="AO117" i="2" s="1"/>
  <c r="J152" i="14"/>
  <c r="M152" i="14" s="1"/>
  <c r="AO156" i="2" s="1"/>
  <c r="J175" i="14"/>
  <c r="M175" i="14" s="1"/>
  <c r="AO179" i="2" s="1"/>
  <c r="J81" i="14"/>
  <c r="M81" i="14" s="1"/>
  <c r="AO85" i="2" s="1"/>
  <c r="J72" i="14"/>
  <c r="M72" i="14" s="1"/>
  <c r="AO76" i="2" s="1"/>
  <c r="J164" i="14"/>
  <c r="M164" i="14" s="1"/>
  <c r="AO168" i="2" s="1"/>
  <c r="J56" i="14"/>
  <c r="M56" i="14" s="1"/>
  <c r="AO60" i="2" s="1"/>
  <c r="J169" i="14"/>
  <c r="M169" i="14" s="1"/>
  <c r="AO173" i="2" s="1"/>
  <c r="J4" i="14"/>
  <c r="M4" i="14" s="1"/>
  <c r="AO8" i="2" s="1"/>
  <c r="J41" i="14"/>
  <c r="M41" i="14" s="1"/>
  <c r="AO45" i="2" s="1"/>
  <c r="J133" i="14"/>
  <c r="M133" i="14" s="1"/>
  <c r="AO137" i="2" s="1"/>
  <c r="J51" i="14"/>
  <c r="M51" i="14" s="1"/>
  <c r="AO55" i="2" s="1"/>
  <c r="J121" i="14"/>
  <c r="M121" i="14" s="1"/>
  <c r="AO125" i="2" s="1"/>
  <c r="J73" i="14"/>
  <c r="M73" i="14" s="1"/>
  <c r="AO77" i="2" s="1"/>
  <c r="J33" i="14"/>
  <c r="M33" i="14" s="1"/>
  <c r="AO37" i="2" s="1"/>
  <c r="J7" i="14"/>
  <c r="M7" i="14" s="1"/>
  <c r="AO11" i="2" s="1"/>
  <c r="J43" i="14"/>
  <c r="M43" i="14" s="1"/>
  <c r="AO47" i="2" s="1"/>
  <c r="J91" i="14"/>
  <c r="M91" i="14" s="1"/>
  <c r="AO95" i="2" s="1"/>
  <c r="J177" i="14"/>
  <c r="M177" i="14" s="1"/>
  <c r="AO181" i="2" s="1"/>
  <c r="J6" i="14"/>
  <c r="M6" i="14" s="1"/>
  <c r="AO10" i="2" s="1"/>
  <c r="G125" i="1"/>
  <c r="H125" i="1" s="1"/>
  <c r="G38" i="1"/>
  <c r="H38" i="1" s="1"/>
  <c r="I38" i="1" s="1"/>
  <c r="G97" i="1"/>
  <c r="H97" i="1" s="1"/>
  <c r="I97" i="1" s="1"/>
  <c r="G113" i="1"/>
  <c r="H113" i="1" s="1"/>
  <c r="I113" i="1" s="1"/>
  <c r="G45" i="1"/>
  <c r="H45" i="1" s="1"/>
  <c r="I45" i="1" s="1"/>
  <c r="G91" i="1"/>
  <c r="H91" i="1" s="1"/>
  <c r="I91" i="1" s="1"/>
  <c r="G165" i="1"/>
  <c r="H165" i="1" s="1"/>
  <c r="I165" i="1" s="1"/>
  <c r="G61" i="1"/>
  <c r="H61" i="1" s="1"/>
  <c r="I61" i="1" s="1"/>
  <c r="G81" i="1"/>
  <c r="H81" i="1" s="1"/>
  <c r="I81" i="1" s="1"/>
  <c r="G23" i="1"/>
  <c r="H23" i="1" s="1"/>
  <c r="I23" i="1" s="1"/>
  <c r="G149" i="1"/>
  <c r="H149" i="1" s="1"/>
  <c r="I149" i="1" s="1"/>
  <c r="G152" i="1"/>
  <c r="H152" i="1" s="1"/>
  <c r="I152" i="1" s="1"/>
  <c r="G16" i="1"/>
  <c r="H16" i="1" s="1"/>
  <c r="I16" i="1" s="1"/>
  <c r="G121" i="1"/>
  <c r="H121" i="1" s="1"/>
  <c r="I121" i="1" s="1"/>
  <c r="G155" i="1"/>
  <c r="H155" i="1" s="1"/>
  <c r="I155" i="1" s="1"/>
  <c r="G109" i="1"/>
  <c r="H109" i="1" s="1"/>
  <c r="I109" i="1" s="1"/>
  <c r="G111" i="1"/>
  <c r="H111" i="1" s="1"/>
  <c r="G160" i="1"/>
  <c r="H160" i="1" s="1"/>
  <c r="I160" i="1" s="1"/>
  <c r="G174" i="1"/>
  <c r="H174" i="1" s="1"/>
  <c r="I174" i="1" s="1"/>
  <c r="G141" i="1"/>
  <c r="H141" i="1" s="1"/>
  <c r="I141" i="1" s="1"/>
  <c r="G115" i="1"/>
  <c r="H115" i="1" s="1"/>
  <c r="I115" i="1" s="1"/>
  <c r="G116" i="1"/>
  <c r="H116" i="1" s="1"/>
  <c r="I116" i="1" s="1"/>
  <c r="G25" i="1"/>
  <c r="H25" i="1" s="1"/>
  <c r="I25" i="1" s="1"/>
  <c r="G112" i="1"/>
  <c r="H112" i="1" s="1"/>
  <c r="I112" i="1" s="1"/>
  <c r="G177" i="1"/>
  <c r="H177" i="1" s="1"/>
  <c r="G27" i="1"/>
  <c r="H27" i="1" s="1"/>
  <c r="I27" i="1" s="1"/>
  <c r="G96" i="1"/>
  <c r="H96" i="1" s="1"/>
  <c r="I96" i="1" s="1"/>
  <c r="G156" i="1"/>
  <c r="H156" i="1" s="1"/>
  <c r="I156" i="1" s="1"/>
  <c r="G80" i="1"/>
  <c r="H80" i="1" s="1"/>
  <c r="I80" i="1" s="1"/>
  <c r="G21" i="1"/>
  <c r="H21" i="1" s="1"/>
  <c r="I21" i="1" s="1"/>
  <c r="G163" i="1"/>
  <c r="H163" i="1" s="1"/>
  <c r="I163" i="1" s="1"/>
  <c r="G120" i="1"/>
  <c r="H120" i="1" s="1"/>
  <c r="I120" i="1" s="1"/>
  <c r="G169" i="1"/>
  <c r="H169" i="1" s="1"/>
  <c r="I169" i="1" s="1"/>
  <c r="G30" i="1"/>
  <c r="H30" i="1" s="1"/>
  <c r="I30" i="1" s="1"/>
  <c r="G102" i="1"/>
  <c r="H102" i="1" s="1"/>
  <c r="I102" i="1" s="1"/>
  <c r="G79" i="1"/>
  <c r="H79" i="1" s="1"/>
  <c r="I79" i="1" s="1"/>
  <c r="G4" i="1"/>
  <c r="H4" i="1" s="1"/>
  <c r="I4" i="1" s="1"/>
  <c r="G75" i="1"/>
  <c r="H75" i="1" s="1"/>
  <c r="I75" i="1" s="1"/>
  <c r="G74" i="1"/>
  <c r="H74" i="1" s="1"/>
  <c r="I74" i="1" s="1"/>
  <c r="G50" i="1"/>
  <c r="H50" i="1" s="1"/>
  <c r="I50" i="1" s="1"/>
  <c r="G10" i="1"/>
  <c r="H10" i="1" s="1"/>
  <c r="G26" i="1"/>
  <c r="H26" i="1" s="1"/>
  <c r="I26" i="1" s="1"/>
  <c r="G132" i="1"/>
  <c r="H132" i="1" s="1"/>
  <c r="I132" i="1" s="1"/>
  <c r="G100" i="1"/>
  <c r="H100" i="1" s="1"/>
  <c r="I100" i="1" s="1"/>
  <c r="G84" i="1"/>
  <c r="H84" i="1" s="1"/>
  <c r="I84" i="1" s="1"/>
  <c r="G20" i="1"/>
  <c r="H20" i="1" s="1"/>
  <c r="I20" i="1" s="1"/>
  <c r="G41" i="1"/>
  <c r="H41" i="1" s="1"/>
  <c r="I41" i="1" s="1"/>
  <c r="G114" i="1"/>
  <c r="H114" i="1" s="1"/>
  <c r="I114" i="1" s="1"/>
  <c r="G54" i="1"/>
  <c r="H54" i="1" s="1"/>
  <c r="I54" i="1" s="1"/>
  <c r="G146" i="1"/>
  <c r="H146" i="1" s="1"/>
  <c r="I146" i="1" s="1"/>
  <c r="G166" i="1"/>
  <c r="H166" i="1" s="1"/>
  <c r="I166" i="1" s="1"/>
  <c r="G47" i="1"/>
  <c r="H47" i="1" s="1"/>
  <c r="I47" i="1" s="1"/>
  <c r="G130" i="1"/>
  <c r="H130" i="1" s="1"/>
  <c r="I130" i="1" s="1"/>
  <c r="G58" i="1"/>
  <c r="H58" i="1" s="1"/>
  <c r="I58" i="1" s="1"/>
  <c r="G172" i="1"/>
  <c r="H172" i="1" s="1"/>
  <c r="I172" i="1" s="1"/>
  <c r="G12" i="1"/>
  <c r="H12" i="1" s="1"/>
  <c r="I12" i="1" s="1"/>
  <c r="G150" i="1"/>
  <c r="H150" i="1" s="1"/>
  <c r="I150" i="1" s="1"/>
  <c r="G148" i="1"/>
  <c r="H148" i="1" s="1"/>
  <c r="I148" i="1" s="1"/>
  <c r="G29" i="1"/>
  <c r="H29" i="1" s="1"/>
  <c r="I29" i="1" s="1"/>
  <c r="G154" i="1"/>
  <c r="H154" i="1" s="1"/>
  <c r="I154" i="1" s="1"/>
  <c r="G83" i="1"/>
  <c r="H83" i="1" s="1"/>
  <c r="I83" i="1" s="1"/>
  <c r="G88" i="1"/>
  <c r="H88" i="1" s="1"/>
  <c r="I88" i="1" s="1"/>
  <c r="G93" i="1"/>
  <c r="H93" i="1" s="1"/>
  <c r="I93" i="1" s="1"/>
  <c r="G8" i="1"/>
  <c r="H8" i="1" s="1"/>
  <c r="I8" i="1" s="1"/>
  <c r="G168" i="1"/>
  <c r="H168" i="1" s="1"/>
  <c r="I168" i="1" s="1"/>
  <c r="G143" i="1"/>
  <c r="H143" i="1" s="1"/>
  <c r="I143" i="1" s="1"/>
  <c r="G78" i="1"/>
  <c r="H78" i="1" s="1"/>
  <c r="I78" i="1" s="1"/>
  <c r="G110" i="1"/>
  <c r="H110" i="1" s="1"/>
  <c r="I110" i="1" s="1"/>
  <c r="G40" i="1"/>
  <c r="H40" i="1" s="1"/>
  <c r="I40" i="1" s="1"/>
  <c r="G36" i="1"/>
  <c r="H36" i="1" s="1"/>
  <c r="I36" i="1" s="1"/>
  <c r="G162" i="1"/>
  <c r="H162" i="1" s="1"/>
  <c r="I162" i="1" s="1"/>
  <c r="G138" i="1"/>
  <c r="H138" i="1" s="1"/>
  <c r="G17" i="1"/>
  <c r="H17" i="1" s="1"/>
  <c r="I17" i="1" s="1"/>
  <c r="G39" i="1"/>
  <c r="H39" i="1" s="1"/>
  <c r="I39" i="1" s="1"/>
  <c r="G137" i="1"/>
  <c r="H137" i="1" s="1"/>
  <c r="I137" i="1" s="1"/>
  <c r="G28" i="1"/>
  <c r="H28" i="1" s="1"/>
  <c r="I28" i="1" s="1"/>
  <c r="G126" i="1"/>
  <c r="H126" i="1" s="1"/>
  <c r="I126" i="1" s="1"/>
  <c r="G122" i="1"/>
  <c r="H122" i="1" s="1"/>
  <c r="G157" i="1"/>
  <c r="H157" i="1" s="1"/>
  <c r="I157" i="1" s="1"/>
  <c r="G144" i="1"/>
  <c r="H144" i="1" s="1"/>
  <c r="I144" i="1" s="1"/>
  <c r="G90" i="1"/>
  <c r="H90" i="1" s="1"/>
  <c r="I90" i="1" s="1"/>
  <c r="G167" i="1"/>
  <c r="H167" i="1" s="1"/>
  <c r="I167" i="1" s="1"/>
  <c r="G164" i="1"/>
  <c r="H164" i="1" s="1"/>
  <c r="I164" i="1" s="1"/>
  <c r="G136" i="1"/>
  <c r="H136" i="1" s="1"/>
  <c r="I136" i="1" s="1"/>
  <c r="G106" i="1"/>
  <c r="H106" i="1" s="1"/>
  <c r="I106" i="1" s="1"/>
  <c r="G5" i="1"/>
  <c r="H5" i="1" s="1"/>
  <c r="I5" i="1" s="1"/>
  <c r="G107" i="1"/>
  <c r="H107" i="1" s="1"/>
  <c r="I107" i="1" s="1"/>
  <c r="G159" i="1"/>
  <c r="H159" i="1" s="1"/>
  <c r="I159" i="1" s="1"/>
  <c r="G82" i="1"/>
  <c r="H82" i="1" s="1"/>
  <c r="I82" i="1" s="1"/>
  <c r="G129" i="1"/>
  <c r="H129" i="1" s="1"/>
  <c r="I129" i="1" s="1"/>
  <c r="G37" i="1"/>
  <c r="H37" i="1" s="1"/>
  <c r="I37" i="1" s="1"/>
  <c r="G35" i="1"/>
  <c r="H35" i="1" s="1"/>
  <c r="I35" i="1" s="1"/>
  <c r="G57" i="1"/>
  <c r="H57" i="1" s="1"/>
  <c r="I57" i="1" s="1"/>
  <c r="G139" i="1"/>
  <c r="H139" i="1" s="1"/>
  <c r="I139" i="1" s="1"/>
  <c r="G117" i="1"/>
  <c r="H117" i="1" s="1"/>
  <c r="I117" i="1" s="1"/>
  <c r="G147" i="1"/>
  <c r="H147" i="1" s="1"/>
  <c r="I147" i="1" s="1"/>
  <c r="G65" i="1"/>
  <c r="H65" i="1" s="1"/>
  <c r="I65" i="1" s="1"/>
  <c r="G142" i="1"/>
  <c r="H142" i="1" s="1"/>
  <c r="I142" i="1" s="1"/>
  <c r="G77" i="1"/>
  <c r="H77" i="1" s="1"/>
  <c r="I77" i="1" s="1"/>
  <c r="G92" i="1"/>
  <c r="H92" i="1" s="1"/>
  <c r="I92" i="1" s="1"/>
  <c r="G68" i="1"/>
  <c r="H68" i="1" s="1"/>
  <c r="I68" i="1" s="1"/>
  <c r="G11" i="1"/>
  <c r="H11" i="1" s="1"/>
  <c r="I11" i="1" s="1"/>
  <c r="G71" i="1"/>
  <c r="H71" i="1" s="1"/>
  <c r="I71" i="1" s="1"/>
  <c r="G99" i="1"/>
  <c r="H99" i="1" s="1"/>
  <c r="I99" i="1" s="1"/>
  <c r="G46" i="1"/>
  <c r="H46" i="1" s="1"/>
  <c r="I46" i="1" s="1"/>
  <c r="G70" i="1"/>
  <c r="H70" i="1" s="1"/>
  <c r="I70" i="1" s="1"/>
  <c r="G13" i="1"/>
  <c r="H13" i="1" s="1"/>
  <c r="I13" i="1" s="1"/>
  <c r="G176" i="1"/>
  <c r="H176" i="1" s="1"/>
  <c r="I176" i="1" s="1"/>
  <c r="G52" i="1"/>
  <c r="H52" i="1" s="1"/>
  <c r="I52" i="1" s="1"/>
  <c r="G42" i="1"/>
  <c r="H42" i="1" s="1"/>
  <c r="I42" i="1" s="1"/>
  <c r="G103" i="1"/>
  <c r="H103" i="1" s="1"/>
  <c r="I103" i="1" s="1"/>
  <c r="G105" i="1"/>
  <c r="H105" i="1" s="1"/>
  <c r="I105" i="1" s="1"/>
  <c r="G48" i="1"/>
  <c r="H48" i="1" s="1"/>
  <c r="I48" i="1" s="1"/>
  <c r="G87" i="1"/>
  <c r="H87" i="1" s="1"/>
  <c r="I87" i="1" s="1"/>
  <c r="G14" i="1"/>
  <c r="H14" i="1" s="1"/>
  <c r="I14" i="1" s="1"/>
  <c r="G170" i="1"/>
  <c r="H170" i="1" s="1"/>
  <c r="I170" i="1" s="1"/>
  <c r="G153" i="1"/>
  <c r="H153" i="1" s="1"/>
  <c r="I153" i="1" s="1"/>
  <c r="G9" i="1"/>
  <c r="H9" i="1" s="1"/>
  <c r="I9" i="1" s="1"/>
  <c r="G22" i="1"/>
  <c r="H22" i="1" s="1"/>
  <c r="I22" i="1" s="1"/>
  <c r="G133" i="1"/>
  <c r="H133" i="1" s="1"/>
  <c r="I133" i="1" s="1"/>
  <c r="G124" i="1"/>
  <c r="H124" i="1" s="1"/>
  <c r="I124" i="1" s="1"/>
  <c r="G101" i="1"/>
  <c r="H101" i="1" s="1"/>
  <c r="I101" i="1" s="1"/>
  <c r="G15" i="1"/>
  <c r="H15" i="1" s="1"/>
  <c r="I15" i="1" s="1"/>
  <c r="G108" i="1"/>
  <c r="H108" i="1" s="1"/>
  <c r="I108" i="1" s="1"/>
  <c r="G53" i="1"/>
  <c r="H53" i="1" s="1"/>
  <c r="I53" i="1" s="1"/>
  <c r="G60" i="1"/>
  <c r="H60" i="1" s="1"/>
  <c r="I60" i="1" s="1"/>
  <c r="G18" i="1"/>
  <c r="H18" i="1" s="1"/>
  <c r="I18" i="1" s="1"/>
  <c r="G85" i="1"/>
  <c r="H85" i="1" s="1"/>
  <c r="I85" i="1" s="1"/>
  <c r="G49" i="1"/>
  <c r="H49" i="1" s="1"/>
  <c r="I49" i="1" s="1"/>
  <c r="G59" i="1"/>
  <c r="H59" i="1" s="1"/>
  <c r="I59" i="1" s="1"/>
  <c r="G43" i="1"/>
  <c r="H43" i="1" s="1"/>
  <c r="I43" i="1" s="1"/>
  <c r="G72" i="1"/>
  <c r="H72" i="1" s="1"/>
  <c r="I72" i="1" s="1"/>
  <c r="G34" i="1"/>
  <c r="H34" i="1" s="1"/>
  <c r="I34" i="1" s="1"/>
  <c r="G173" i="1"/>
  <c r="H173" i="1" s="1"/>
  <c r="I173" i="1" s="1"/>
  <c r="G73" i="1"/>
  <c r="H73" i="1" s="1"/>
  <c r="I73" i="1" s="1"/>
  <c r="G128" i="1"/>
  <c r="H128" i="1" s="1"/>
  <c r="I128" i="1" s="1"/>
  <c r="G127" i="1"/>
  <c r="H127" i="1" s="1"/>
  <c r="I127" i="1" s="1"/>
  <c r="G76" i="1"/>
  <c r="H76" i="1" s="1"/>
  <c r="I76" i="1" s="1"/>
  <c r="G135" i="1"/>
  <c r="H135" i="1" s="1"/>
  <c r="I135" i="1" s="1"/>
  <c r="G66" i="1"/>
  <c r="H66" i="1" s="1"/>
  <c r="I66" i="1" s="1"/>
  <c r="G175" i="1"/>
  <c r="H175" i="1" s="1"/>
  <c r="I175" i="1" s="1"/>
  <c r="G55" i="1"/>
  <c r="H55" i="1" s="1"/>
  <c r="I55" i="1" s="1"/>
  <c r="G131" i="1"/>
  <c r="H131" i="1" s="1"/>
  <c r="I131" i="1" s="1"/>
  <c r="G19" i="1"/>
  <c r="H19" i="1" s="1"/>
  <c r="I19" i="1" s="1"/>
  <c r="G24" i="1"/>
  <c r="H24" i="1" s="1"/>
  <c r="I24" i="1" s="1"/>
  <c r="G158" i="1"/>
  <c r="H158" i="1" s="1"/>
  <c r="I158" i="1" s="1"/>
  <c r="G86" i="1"/>
  <c r="H86" i="1" s="1"/>
  <c r="I86" i="1" s="1"/>
  <c r="G119" i="1"/>
  <c r="H119" i="1" s="1"/>
  <c r="I119" i="1" s="1"/>
  <c r="G161" i="1"/>
  <c r="H161" i="1" s="1"/>
  <c r="I161" i="1" s="1"/>
  <c r="G140" i="1"/>
  <c r="H140" i="1" s="1"/>
  <c r="I140" i="1" s="1"/>
  <c r="G56" i="1"/>
  <c r="H56" i="1" s="1"/>
  <c r="I56" i="1" s="1"/>
  <c r="G67" i="1"/>
  <c r="H67" i="1" s="1"/>
  <c r="I67" i="1" s="1"/>
  <c r="G94" i="1"/>
  <c r="H94" i="1" s="1"/>
  <c r="I94" i="1" s="1"/>
  <c r="G63" i="1"/>
  <c r="H63" i="1" s="1"/>
  <c r="I63" i="1" s="1"/>
  <c r="G171" i="1"/>
  <c r="H171" i="1" s="1"/>
  <c r="I171" i="1" s="1"/>
  <c r="G104" i="1"/>
  <c r="H104" i="1" s="1"/>
  <c r="I104" i="1" s="1"/>
  <c r="G32" i="1"/>
  <c r="H32" i="1" s="1"/>
  <c r="I32" i="1" s="1"/>
  <c r="G95" i="1"/>
  <c r="H95" i="1" s="1"/>
  <c r="I95" i="1" s="1"/>
  <c r="G98" i="1"/>
  <c r="H98" i="1" s="1"/>
  <c r="I98" i="1" s="1"/>
  <c r="G151" i="1"/>
  <c r="H151" i="1" s="1"/>
  <c r="I151" i="1" s="1"/>
  <c r="G33" i="1"/>
  <c r="H33" i="1" s="1"/>
  <c r="I33" i="1" s="1"/>
  <c r="G118" i="1"/>
  <c r="H118" i="1" s="1"/>
  <c r="I118" i="1" s="1"/>
  <c r="G51" i="1"/>
  <c r="H51" i="1" s="1"/>
  <c r="I51" i="1" s="1"/>
  <c r="G89" i="1"/>
  <c r="H89" i="1" s="1"/>
  <c r="I89" i="1" s="1"/>
  <c r="G145" i="1"/>
  <c r="H145" i="1" s="1"/>
  <c r="I145" i="1" s="1"/>
  <c r="G64" i="1"/>
  <c r="H64" i="1" s="1"/>
  <c r="I64" i="1" s="1"/>
  <c r="G134" i="1"/>
  <c r="H134" i="1" s="1"/>
  <c r="I134" i="1" s="1"/>
  <c r="G7" i="1"/>
  <c r="H7" i="1" s="1"/>
  <c r="I7" i="1" s="1"/>
  <c r="G62" i="1"/>
  <c r="H62" i="1" s="1"/>
  <c r="I62" i="1" s="1"/>
  <c r="G31" i="1"/>
  <c r="H31" i="1" s="1"/>
  <c r="I31" i="1" s="1"/>
  <c r="G44" i="1"/>
  <c r="H44" i="1" s="1"/>
  <c r="I44" i="1" s="1"/>
  <c r="G6" i="1"/>
  <c r="H6" i="1" s="1"/>
  <c r="I6" i="1" s="1"/>
  <c r="G123" i="1"/>
  <c r="H123" i="1" s="1"/>
  <c r="I123" i="1" s="1"/>
  <c r="I122" i="1"/>
  <c r="I69" i="1"/>
  <c r="I177" i="1"/>
  <c r="I10" i="1"/>
  <c r="I111" i="1"/>
  <c r="I125" i="1"/>
  <c r="D184" i="18"/>
  <c r="E29" i="18" s="1"/>
  <c r="F29" i="18" s="1"/>
  <c r="G29" i="18" s="1"/>
  <c r="F61" i="13"/>
  <c r="G61" i="13" s="1"/>
  <c r="H61" i="13" s="1"/>
  <c r="F63" i="13"/>
  <c r="G63" i="13" s="1"/>
  <c r="F114" i="13"/>
  <c r="G114" i="13" s="1"/>
  <c r="H114" i="13" s="1"/>
  <c r="F154" i="13"/>
  <c r="G154" i="13" s="1"/>
  <c r="H154" i="13" s="1"/>
  <c r="F101" i="13"/>
  <c r="G101" i="13" s="1"/>
  <c r="H101" i="13" s="1"/>
  <c r="F46" i="13"/>
  <c r="G46" i="13" s="1"/>
  <c r="H46" i="13" s="1"/>
  <c r="F148" i="13"/>
  <c r="G148" i="13" s="1"/>
  <c r="H148" i="13" s="1"/>
  <c r="F43" i="13"/>
  <c r="G43" i="13" s="1"/>
  <c r="H43" i="13" s="1"/>
  <c r="F171" i="13"/>
  <c r="G171" i="13" s="1"/>
  <c r="H171" i="13" s="1"/>
  <c r="F74" i="13"/>
  <c r="G74" i="13" s="1"/>
  <c r="H74" i="13" s="1"/>
  <c r="F23" i="13"/>
  <c r="G23" i="13" s="1"/>
  <c r="H23" i="13" s="1"/>
  <c r="F79" i="13"/>
  <c r="G79" i="13" s="1"/>
  <c r="H79" i="13" s="1"/>
  <c r="F133" i="13"/>
  <c r="G133" i="13" s="1"/>
  <c r="H133" i="13" s="1"/>
  <c r="F30" i="13"/>
  <c r="G30" i="13" s="1"/>
  <c r="H30" i="13" s="1"/>
  <c r="F19" i="13"/>
  <c r="G19" i="13" s="1"/>
  <c r="H19" i="13" s="1"/>
  <c r="F60" i="13"/>
  <c r="G60" i="13" s="1"/>
  <c r="H60" i="13" s="1"/>
  <c r="F160" i="13"/>
  <c r="G160" i="13" s="1"/>
  <c r="H160" i="13" s="1"/>
  <c r="F149" i="13"/>
  <c r="G149" i="13" s="1"/>
  <c r="H149" i="13" s="1"/>
  <c r="F111" i="13"/>
  <c r="G111" i="13" s="1"/>
  <c r="H111" i="13" s="1"/>
  <c r="F117" i="13"/>
  <c r="G117" i="13" s="1"/>
  <c r="H117" i="13" s="1"/>
  <c r="F75" i="13"/>
  <c r="G75" i="13" s="1"/>
  <c r="H75" i="13" s="1"/>
  <c r="F33" i="13"/>
  <c r="G33" i="13" s="1"/>
  <c r="H33" i="13" s="1"/>
  <c r="F151" i="13"/>
  <c r="G151" i="13" s="1"/>
  <c r="H151" i="13" s="1"/>
  <c r="F32" i="13"/>
  <c r="G32" i="13" s="1"/>
  <c r="H32" i="13" s="1"/>
  <c r="F34" i="13"/>
  <c r="G34" i="13" s="1"/>
  <c r="H34" i="13" s="1"/>
  <c r="F157" i="13"/>
  <c r="G157" i="13" s="1"/>
  <c r="H157" i="13" s="1"/>
  <c r="F42" i="13"/>
  <c r="G42" i="13" s="1"/>
  <c r="H42" i="13" s="1"/>
  <c r="F165" i="13"/>
  <c r="G165" i="13" s="1"/>
  <c r="H165" i="13" s="1"/>
  <c r="F99" i="13"/>
  <c r="G99" i="13" s="1"/>
  <c r="H99" i="13" s="1"/>
  <c r="F77" i="13"/>
  <c r="G77" i="13" s="1"/>
  <c r="H77" i="13" s="1"/>
  <c r="F83" i="13"/>
  <c r="G83" i="13" s="1"/>
  <c r="H83" i="13" s="1"/>
  <c r="F132" i="13"/>
  <c r="G132" i="13" s="1"/>
  <c r="H132" i="13" s="1"/>
  <c r="F37" i="13"/>
  <c r="G37" i="13" s="1"/>
  <c r="H37" i="13" s="1"/>
  <c r="F41" i="13"/>
  <c r="G41" i="13" s="1"/>
  <c r="H41" i="13" s="1"/>
  <c r="F142" i="13"/>
  <c r="G142" i="13" s="1"/>
  <c r="H142" i="13" s="1"/>
  <c r="F102" i="13"/>
  <c r="G102" i="13" s="1"/>
  <c r="H102" i="13" s="1"/>
  <c r="F52" i="13"/>
  <c r="G52" i="13" s="1"/>
  <c r="H52" i="13" s="1"/>
  <c r="F59" i="13"/>
  <c r="G59" i="13" s="1"/>
  <c r="H59" i="13" s="1"/>
  <c r="F26" i="13"/>
  <c r="G26" i="13" s="1"/>
  <c r="H26" i="13" s="1"/>
  <c r="F50" i="13"/>
  <c r="G50" i="13" s="1"/>
  <c r="H50" i="13" s="1"/>
  <c r="F95" i="13"/>
  <c r="G95" i="13" s="1"/>
  <c r="H95" i="13" s="1"/>
  <c r="F94" i="13"/>
  <c r="G94" i="13" s="1"/>
  <c r="H94" i="13" s="1"/>
  <c r="F119" i="13"/>
  <c r="G119" i="13" s="1"/>
  <c r="H119" i="13" s="1"/>
  <c r="F4" i="13"/>
  <c r="G4" i="13" s="1"/>
  <c r="H4" i="13" s="1"/>
  <c r="F29" i="13"/>
  <c r="G29" i="13" s="1"/>
  <c r="H29" i="13" s="1"/>
  <c r="F93" i="13"/>
  <c r="G93" i="13" s="1"/>
  <c r="H93" i="13" s="1"/>
  <c r="F159" i="13"/>
  <c r="G159" i="13" s="1"/>
  <c r="H159" i="13" s="1"/>
  <c r="F130" i="13"/>
  <c r="G130" i="13" s="1"/>
  <c r="H130" i="13" s="1"/>
  <c r="F103" i="13"/>
  <c r="G103" i="13" s="1"/>
  <c r="H103" i="13" s="1"/>
  <c r="F147" i="13"/>
  <c r="G147" i="13" s="1"/>
  <c r="H147" i="13" s="1"/>
  <c r="F140" i="13"/>
  <c r="G140" i="13" s="1"/>
  <c r="H140" i="13" s="1"/>
  <c r="F57" i="13"/>
  <c r="G57" i="13" s="1"/>
  <c r="H57" i="13" s="1"/>
  <c r="F62" i="13"/>
  <c r="G62" i="13" s="1"/>
  <c r="H62" i="13" s="1"/>
  <c r="F81" i="13"/>
  <c r="G81" i="13" s="1"/>
  <c r="H81" i="13" s="1"/>
  <c r="F55" i="13"/>
  <c r="G55" i="13" s="1"/>
  <c r="H55" i="13" s="1"/>
  <c r="F128" i="13"/>
  <c r="G128" i="13" s="1"/>
  <c r="H128" i="13" s="1"/>
  <c r="F11" i="13"/>
  <c r="G11" i="13" s="1"/>
  <c r="H11" i="13" s="1"/>
  <c r="F152" i="13"/>
  <c r="G152" i="13" s="1"/>
  <c r="H152" i="13" s="1"/>
  <c r="F139" i="13"/>
  <c r="G139" i="13" s="1"/>
  <c r="H139" i="13" s="1"/>
  <c r="F64" i="13"/>
  <c r="G64" i="13" s="1"/>
  <c r="H64" i="13" s="1"/>
  <c r="F14" i="13"/>
  <c r="G14" i="13" s="1"/>
  <c r="H14" i="13" s="1"/>
  <c r="F161" i="13"/>
  <c r="G161" i="13" s="1"/>
  <c r="H161" i="13" s="1"/>
  <c r="F91" i="13"/>
  <c r="G91" i="13" s="1"/>
  <c r="H91" i="13" s="1"/>
  <c r="F104" i="13"/>
  <c r="G104" i="13" s="1"/>
  <c r="H104" i="13" s="1"/>
  <c r="F36" i="13"/>
  <c r="G36" i="13" s="1"/>
  <c r="H36" i="13" s="1"/>
  <c r="F168" i="13"/>
  <c r="G168" i="13" s="1"/>
  <c r="H168" i="13" s="1"/>
  <c r="F92" i="13"/>
  <c r="G92" i="13" s="1"/>
  <c r="F109" i="13"/>
  <c r="G109" i="13" s="1"/>
  <c r="H109" i="13" s="1"/>
  <c r="F118" i="13"/>
  <c r="G118" i="13" s="1"/>
  <c r="H118" i="13" s="1"/>
  <c r="F71" i="13"/>
  <c r="G71" i="13" s="1"/>
  <c r="H71" i="13" s="1"/>
  <c r="F24" i="13"/>
  <c r="G24" i="13" s="1"/>
  <c r="H24" i="13" s="1"/>
  <c r="F110" i="13"/>
  <c r="G110" i="13" s="1"/>
  <c r="H110" i="13" s="1"/>
  <c r="F65" i="13"/>
  <c r="G65" i="13" s="1"/>
  <c r="H65" i="13" s="1"/>
  <c r="F88" i="13"/>
  <c r="G88" i="13" s="1"/>
  <c r="H88" i="13" s="1"/>
  <c r="F167" i="13"/>
  <c r="G167" i="13" s="1"/>
  <c r="H167" i="13" s="1"/>
  <c r="F80" i="13"/>
  <c r="G80" i="13" s="1"/>
  <c r="H80" i="13" s="1"/>
  <c r="F22" i="13"/>
  <c r="G22" i="13" s="1"/>
  <c r="H22" i="13" s="1"/>
  <c r="F176" i="13"/>
  <c r="G176" i="13" s="1"/>
  <c r="H176" i="13" s="1"/>
  <c r="F134" i="13"/>
  <c r="G134" i="13" s="1"/>
  <c r="H134" i="13" s="1"/>
  <c r="F12" i="13"/>
  <c r="G12" i="13" s="1"/>
  <c r="H12" i="13" s="1"/>
  <c r="F72" i="13"/>
  <c r="G72" i="13" s="1"/>
  <c r="H72" i="13" s="1"/>
  <c r="F120" i="13"/>
  <c r="G120" i="13" s="1"/>
  <c r="H120" i="13" s="1"/>
  <c r="F156" i="13"/>
  <c r="G156" i="13" s="1"/>
  <c r="H156" i="13" s="1"/>
  <c r="F105" i="13"/>
  <c r="G105" i="13" s="1"/>
  <c r="H105" i="13" s="1"/>
  <c r="F68" i="13"/>
  <c r="G68" i="13" s="1"/>
  <c r="H68" i="13" s="1"/>
  <c r="F153" i="13"/>
  <c r="G153" i="13" s="1"/>
  <c r="H153" i="13" s="1"/>
  <c r="F116" i="13"/>
  <c r="G116" i="13" s="1"/>
  <c r="H116" i="13" s="1"/>
  <c r="F113" i="13"/>
  <c r="G113" i="13" s="1"/>
  <c r="H113" i="13" s="1"/>
  <c r="F124" i="13"/>
  <c r="G124" i="13" s="1"/>
  <c r="H124" i="13" s="1"/>
  <c r="F17" i="13"/>
  <c r="G17" i="13" s="1"/>
  <c r="H17" i="13" s="1"/>
  <c r="F9" i="13"/>
  <c r="G9" i="13" s="1"/>
  <c r="H9" i="13" s="1"/>
  <c r="F16" i="13"/>
  <c r="G16" i="13" s="1"/>
  <c r="H16" i="13" s="1"/>
  <c r="F76" i="13"/>
  <c r="G76" i="13" s="1"/>
  <c r="H76" i="13" s="1"/>
  <c r="F141" i="13"/>
  <c r="G141" i="13" s="1"/>
  <c r="H141" i="13" s="1"/>
  <c r="F126" i="13"/>
  <c r="G126" i="13" s="1"/>
  <c r="H126" i="13" s="1"/>
  <c r="F121" i="13"/>
  <c r="G121" i="13" s="1"/>
  <c r="H121" i="13" s="1"/>
  <c r="F49" i="13"/>
  <c r="G49" i="13" s="1"/>
  <c r="H49" i="13" s="1"/>
  <c r="F6" i="13"/>
  <c r="G6" i="13" s="1"/>
  <c r="H6" i="13" s="1"/>
  <c r="F56" i="13"/>
  <c r="G56" i="13" s="1"/>
  <c r="H56" i="13" s="1"/>
  <c r="F10" i="13"/>
  <c r="G10" i="13" s="1"/>
  <c r="H10" i="13" s="1"/>
  <c r="F15" i="13"/>
  <c r="G15" i="13" s="1"/>
  <c r="H15" i="13" s="1"/>
  <c r="F28" i="13"/>
  <c r="G28" i="13" s="1"/>
  <c r="H28" i="13" s="1"/>
  <c r="F136" i="13"/>
  <c r="G136" i="13" s="1"/>
  <c r="H136" i="13" s="1"/>
  <c r="F137" i="13"/>
  <c r="G137" i="13" s="1"/>
  <c r="H137" i="13" s="1"/>
  <c r="F40" i="13"/>
  <c r="G40" i="13" s="1"/>
  <c r="H40" i="13" s="1"/>
  <c r="F107" i="13"/>
  <c r="G107" i="13" s="1"/>
  <c r="H107" i="13" s="1"/>
  <c r="F146" i="13"/>
  <c r="G146" i="13" s="1"/>
  <c r="H146" i="13" s="1"/>
  <c r="F173" i="13"/>
  <c r="G173" i="13" s="1"/>
  <c r="H173" i="13" s="1"/>
  <c r="F51" i="13"/>
  <c r="G51" i="13" s="1"/>
  <c r="H51" i="13" s="1"/>
  <c r="F53" i="13"/>
  <c r="G53" i="13" s="1"/>
  <c r="H53" i="13" s="1"/>
  <c r="F86" i="13"/>
  <c r="G86" i="13" s="1"/>
  <c r="H86" i="13" s="1"/>
  <c r="F144" i="13"/>
  <c r="G144" i="13" s="1"/>
  <c r="H144" i="13" s="1"/>
  <c r="F127" i="13"/>
  <c r="G127" i="13" s="1"/>
  <c r="H127" i="13" s="1"/>
  <c r="F145" i="13"/>
  <c r="G145" i="13" s="1"/>
  <c r="H145" i="13" s="1"/>
  <c r="F73" i="13"/>
  <c r="G73" i="13" s="1"/>
  <c r="H73" i="13" s="1"/>
  <c r="F69" i="13"/>
  <c r="G69" i="13" s="1"/>
  <c r="H69" i="13" s="1"/>
  <c r="F25" i="13"/>
  <c r="G25" i="13" s="1"/>
  <c r="H25" i="13" s="1"/>
  <c r="F108" i="13"/>
  <c r="G108" i="13" s="1"/>
  <c r="H108" i="13" s="1"/>
  <c r="F18" i="13"/>
  <c r="G18" i="13" s="1"/>
  <c r="H18" i="13" s="1"/>
  <c r="F87" i="13"/>
  <c r="G87" i="13" s="1"/>
  <c r="H87" i="13" s="1"/>
  <c r="F162" i="13"/>
  <c r="G162" i="13" s="1"/>
  <c r="H162" i="13" s="1"/>
  <c r="F166" i="13"/>
  <c r="G166" i="13" s="1"/>
  <c r="H166" i="13" s="1"/>
  <c r="F27" i="13"/>
  <c r="G27" i="13" s="1"/>
  <c r="H27" i="13" s="1"/>
  <c r="F78" i="13"/>
  <c r="G78" i="13" s="1"/>
  <c r="H78" i="13" s="1"/>
  <c r="F172" i="13"/>
  <c r="G172" i="13" s="1"/>
  <c r="H172" i="13" s="1"/>
  <c r="F138" i="13"/>
  <c r="G138" i="13" s="1"/>
  <c r="H138" i="13" s="1"/>
  <c r="F13" i="13"/>
  <c r="G13" i="13" s="1"/>
  <c r="H13" i="13" s="1"/>
  <c r="F8" i="13"/>
  <c r="G8" i="13" s="1"/>
  <c r="H8" i="13" s="1"/>
  <c r="F58" i="13"/>
  <c r="G58" i="13" s="1"/>
  <c r="H58" i="13" s="1"/>
  <c r="F164" i="13"/>
  <c r="G164" i="13" s="1"/>
  <c r="H164" i="13" s="1"/>
  <c r="F150" i="13"/>
  <c r="G150" i="13" s="1"/>
  <c r="H150" i="13" s="1"/>
  <c r="F143" i="13"/>
  <c r="G143" i="13" s="1"/>
  <c r="H143" i="13" s="1"/>
  <c r="F169" i="13"/>
  <c r="G169" i="13" s="1"/>
  <c r="H169" i="13" s="1"/>
  <c r="F177" i="13"/>
  <c r="G177" i="13" s="1"/>
  <c r="H177" i="13" s="1"/>
  <c r="F106" i="13"/>
  <c r="G106" i="13" s="1"/>
  <c r="H106" i="13" s="1"/>
  <c r="F89" i="13"/>
  <c r="G89" i="13" s="1"/>
  <c r="H89" i="13" s="1"/>
  <c r="F67" i="13"/>
  <c r="G67" i="13" s="1"/>
  <c r="H67" i="13" s="1"/>
  <c r="F5" i="13"/>
  <c r="G5" i="13" s="1"/>
  <c r="H5" i="13" s="1"/>
  <c r="F97" i="13"/>
  <c r="G97" i="13" s="1"/>
  <c r="H97" i="13" s="1"/>
  <c r="F125" i="13"/>
  <c r="G125" i="13" s="1"/>
  <c r="H125" i="13" s="1"/>
  <c r="F38" i="13"/>
  <c r="G38" i="13" s="1"/>
  <c r="H38" i="13" s="1"/>
  <c r="F85" i="13"/>
  <c r="G85" i="13" s="1"/>
  <c r="H85" i="13" s="1"/>
  <c r="F163" i="13"/>
  <c r="G163" i="13" s="1"/>
  <c r="H163" i="13" s="1"/>
  <c r="F174" i="13"/>
  <c r="G174" i="13" s="1"/>
  <c r="H174" i="13" s="1"/>
  <c r="F70" i="13"/>
  <c r="G70" i="13" s="1"/>
  <c r="H70" i="13" s="1"/>
  <c r="F48" i="13"/>
  <c r="G48" i="13" s="1"/>
  <c r="H48" i="13" s="1"/>
  <c r="F82" i="13"/>
  <c r="G82" i="13" s="1"/>
  <c r="H82" i="13" s="1"/>
  <c r="F112" i="13"/>
  <c r="G112" i="13" s="1"/>
  <c r="H112" i="13" s="1"/>
  <c r="F44" i="13"/>
  <c r="G44" i="13" s="1"/>
  <c r="H44" i="13" s="1"/>
  <c r="F84" i="13"/>
  <c r="G84" i="13" s="1"/>
  <c r="H84" i="13" s="1"/>
  <c r="F90" i="13"/>
  <c r="G90" i="13" s="1"/>
  <c r="H90" i="13" s="1"/>
  <c r="F96" i="13"/>
  <c r="G96" i="13" s="1"/>
  <c r="H96" i="13" s="1"/>
  <c r="F54" i="13"/>
  <c r="G54" i="13" s="1"/>
  <c r="H54" i="13" s="1"/>
  <c r="F155" i="13"/>
  <c r="G155" i="13" s="1"/>
  <c r="H155" i="13" s="1"/>
  <c r="F122" i="13"/>
  <c r="G122" i="13" s="1"/>
  <c r="H122" i="13" s="1"/>
  <c r="F123" i="13"/>
  <c r="G123" i="13" s="1"/>
  <c r="H123" i="13" s="1"/>
  <c r="F45" i="13"/>
  <c r="G45" i="13" s="1"/>
  <c r="H45" i="13" s="1"/>
  <c r="F7" i="13"/>
  <c r="G7" i="13" s="1"/>
  <c r="H7" i="13" s="1"/>
  <c r="F35" i="13"/>
  <c r="G35" i="13" s="1"/>
  <c r="H35" i="13" s="1"/>
  <c r="F98" i="13"/>
  <c r="G98" i="13" s="1"/>
  <c r="H98" i="13" s="1"/>
  <c r="F129" i="13"/>
  <c r="G129" i="13" s="1"/>
  <c r="H129" i="13" s="1"/>
  <c r="F31" i="13"/>
  <c r="G31" i="13" s="1"/>
  <c r="H31" i="13" s="1"/>
  <c r="F39" i="13"/>
  <c r="G39" i="13" s="1"/>
  <c r="H39" i="13" s="1"/>
  <c r="F115" i="13"/>
  <c r="G115" i="13" s="1"/>
  <c r="H115" i="13" s="1"/>
  <c r="F135" i="13"/>
  <c r="G135" i="13" s="1"/>
  <c r="H135" i="13" s="1"/>
  <c r="F100" i="13"/>
  <c r="G100" i="13" s="1"/>
  <c r="H100" i="13" s="1"/>
  <c r="F158" i="13"/>
  <c r="G158" i="13" s="1"/>
  <c r="H158" i="13" s="1"/>
  <c r="F47" i="13"/>
  <c r="G47" i="13" s="1"/>
  <c r="H47" i="13" s="1"/>
  <c r="F66" i="13"/>
  <c r="G66" i="13" s="1"/>
  <c r="H66" i="13" s="1"/>
  <c r="F20" i="13"/>
  <c r="G20" i="13" s="1"/>
  <c r="H20" i="13" s="1"/>
  <c r="F131" i="13"/>
  <c r="G131" i="13" s="1"/>
  <c r="H131" i="13" s="1"/>
  <c r="F175" i="13"/>
  <c r="G175" i="13" s="1"/>
  <c r="H175" i="13" s="1"/>
  <c r="F170" i="13"/>
  <c r="G170" i="13" s="1"/>
  <c r="H170" i="13" s="1"/>
  <c r="H63" i="13"/>
  <c r="H92" i="13"/>
  <c r="H64" i="5"/>
  <c r="I64" i="5" s="1"/>
  <c r="J64" i="5" s="1"/>
  <c r="H60" i="5"/>
  <c r="I60" i="5" s="1"/>
  <c r="J60" i="5" s="1"/>
  <c r="H173" i="5"/>
  <c r="I173" i="5" s="1"/>
  <c r="J173" i="5" s="1"/>
  <c r="H96" i="5"/>
  <c r="I96" i="5" s="1"/>
  <c r="J96" i="5" s="1"/>
  <c r="H161" i="5"/>
  <c r="I161" i="5" s="1"/>
  <c r="J161" i="5" s="1"/>
  <c r="H91" i="5"/>
  <c r="I91" i="5" s="1"/>
  <c r="J91" i="5" s="1"/>
  <c r="H135" i="5"/>
  <c r="I135" i="5" s="1"/>
  <c r="J135" i="5" s="1"/>
  <c r="H22" i="5"/>
  <c r="I22" i="5" s="1"/>
  <c r="J22" i="5" s="1"/>
  <c r="H52" i="5"/>
  <c r="I52" i="5" s="1"/>
  <c r="L52" i="5" s="1"/>
  <c r="H7" i="5"/>
  <c r="I7" i="5" s="1"/>
  <c r="J7" i="5" s="1"/>
  <c r="H6" i="5"/>
  <c r="I6" i="5" s="1"/>
  <c r="L6" i="5" s="1"/>
  <c r="H125" i="5"/>
  <c r="I125" i="5" s="1"/>
  <c r="H97" i="5"/>
  <c r="I97" i="5" s="1"/>
  <c r="J97" i="5" s="1"/>
  <c r="H150" i="5"/>
  <c r="I150" i="5" s="1"/>
  <c r="H95" i="5"/>
  <c r="I95" i="5" s="1"/>
  <c r="J95" i="5" s="1"/>
  <c r="H55" i="5"/>
  <c r="I55" i="5" s="1"/>
  <c r="J55" i="5" s="1"/>
  <c r="H144" i="5"/>
  <c r="I144" i="5" s="1"/>
  <c r="H157" i="5"/>
  <c r="I157" i="5" s="1"/>
  <c r="J157" i="5" s="1"/>
  <c r="H151" i="5"/>
  <c r="I151" i="5" s="1"/>
  <c r="J151" i="5" s="1"/>
  <c r="H121" i="5"/>
  <c r="I121" i="5" s="1"/>
  <c r="J121" i="5" s="1"/>
  <c r="H116" i="5"/>
  <c r="I116" i="5" s="1"/>
  <c r="J116" i="5" s="1"/>
  <c r="H47" i="5"/>
  <c r="I47" i="5" s="1"/>
  <c r="H102" i="5"/>
  <c r="I102" i="5" s="1"/>
  <c r="H139" i="5"/>
  <c r="I139" i="5" s="1"/>
  <c r="J139" i="5" s="1"/>
  <c r="H66" i="5"/>
  <c r="I66" i="5" s="1"/>
  <c r="H110" i="5"/>
  <c r="I110" i="5" s="1"/>
  <c r="J110" i="5" s="1"/>
  <c r="H93" i="5"/>
  <c r="I93" i="5" s="1"/>
  <c r="J93" i="5" s="1"/>
  <c r="H126" i="5"/>
  <c r="I126" i="5" s="1"/>
  <c r="J126" i="5" s="1"/>
  <c r="H11" i="5"/>
  <c r="I11" i="5" s="1"/>
  <c r="J11" i="5" s="1"/>
  <c r="H142" i="5"/>
  <c r="I142" i="5" s="1"/>
  <c r="J142" i="5" s="1"/>
  <c r="H19" i="5"/>
  <c r="I19" i="5" s="1"/>
  <c r="J19" i="5" s="1"/>
  <c r="H94" i="5"/>
  <c r="I94" i="5" s="1"/>
  <c r="J94" i="5" s="1"/>
  <c r="H63" i="5"/>
  <c r="I63" i="5" s="1"/>
  <c r="J63" i="5" s="1"/>
  <c r="H153" i="5"/>
  <c r="I153" i="5" s="1"/>
  <c r="J153" i="5" s="1"/>
  <c r="I172" i="5"/>
  <c r="J172" i="5" s="1"/>
  <c r="H27" i="5"/>
  <c r="I27" i="5" s="1"/>
  <c r="J27" i="5" s="1"/>
  <c r="H16" i="5"/>
  <c r="I16" i="5" s="1"/>
  <c r="J16" i="5" s="1"/>
  <c r="H119" i="5"/>
  <c r="I119" i="5" s="1"/>
  <c r="J119" i="5" s="1"/>
  <c r="H138" i="5"/>
  <c r="I138" i="5" s="1"/>
  <c r="H160" i="5"/>
  <c r="I160" i="5" s="1"/>
  <c r="H46" i="5"/>
  <c r="I46" i="5" s="1"/>
  <c r="J46" i="5" s="1"/>
  <c r="H100" i="5"/>
  <c r="I100" i="5" s="1"/>
  <c r="J100" i="5" s="1"/>
  <c r="H85" i="5"/>
  <c r="I85" i="5" s="1"/>
  <c r="J85" i="5" s="1"/>
  <c r="H109" i="5"/>
  <c r="I109" i="5" s="1"/>
  <c r="J109" i="5" s="1"/>
  <c r="H57" i="5"/>
  <c r="I57" i="5" s="1"/>
  <c r="J57" i="5" s="1"/>
  <c r="H43" i="5"/>
  <c r="I43" i="5" s="1"/>
  <c r="J43" i="5" s="1"/>
  <c r="H130" i="5"/>
  <c r="I130" i="5" s="1"/>
  <c r="H38" i="5"/>
  <c r="I38" i="5" s="1"/>
  <c r="J38" i="5" s="1"/>
  <c r="H123" i="5"/>
  <c r="I123" i="5" s="1"/>
  <c r="J123" i="5" s="1"/>
  <c r="H84" i="5"/>
  <c r="I84" i="5" s="1"/>
  <c r="J84" i="5" s="1"/>
  <c r="H24" i="5"/>
  <c r="I24" i="5" s="1"/>
  <c r="J24" i="5" s="1"/>
  <c r="H169" i="5"/>
  <c r="I169" i="5" s="1"/>
  <c r="L169" i="5" s="1"/>
  <c r="H58" i="5"/>
  <c r="I58" i="5" s="1"/>
  <c r="J58" i="5" s="1"/>
  <c r="H21" i="5"/>
  <c r="I21" i="5" s="1"/>
  <c r="H106" i="5"/>
  <c r="I106" i="5" s="1"/>
  <c r="J106" i="5" s="1"/>
  <c r="H145" i="5"/>
  <c r="I145" i="5" s="1"/>
  <c r="J145" i="5" s="1"/>
  <c r="H152" i="5"/>
  <c r="I152" i="5" s="1"/>
  <c r="L152" i="5" s="1"/>
  <c r="H62" i="5"/>
  <c r="I62" i="5" s="1"/>
  <c r="J62" i="5" s="1"/>
  <c r="H53" i="5"/>
  <c r="I53" i="5" s="1"/>
  <c r="J53" i="5" s="1"/>
  <c r="H71" i="5"/>
  <c r="I71" i="5" s="1"/>
  <c r="J71" i="5" s="1"/>
  <c r="H23" i="5"/>
  <c r="I23" i="5" s="1"/>
  <c r="J23" i="5" s="1"/>
  <c r="H50" i="5"/>
  <c r="I50" i="5" s="1"/>
  <c r="H59" i="5"/>
  <c r="I59" i="5" s="1"/>
  <c r="J59" i="5" s="1"/>
  <c r="H79" i="5"/>
  <c r="I79" i="5" s="1"/>
  <c r="H45" i="5"/>
  <c r="I45" i="5" s="1"/>
  <c r="J45" i="5" s="1"/>
  <c r="H15" i="5"/>
  <c r="I15" i="5" s="1"/>
  <c r="J15" i="5" s="1"/>
  <c r="H32" i="5"/>
  <c r="I32" i="5" s="1"/>
  <c r="J32" i="5" s="1"/>
  <c r="H115" i="5"/>
  <c r="I115" i="5" s="1"/>
  <c r="J115" i="5" s="1"/>
  <c r="H131" i="5"/>
  <c r="I131" i="5" s="1"/>
  <c r="J131" i="5" s="1"/>
  <c r="H127" i="5"/>
  <c r="I127" i="5" s="1"/>
  <c r="J127" i="5" s="1"/>
  <c r="H137" i="5"/>
  <c r="I137" i="5" s="1"/>
  <c r="J137" i="5" s="1"/>
  <c r="H108" i="5"/>
  <c r="I108" i="5" s="1"/>
  <c r="J108" i="5" s="1"/>
  <c r="H111" i="5"/>
  <c r="I111" i="5" s="1"/>
  <c r="J111" i="5" s="1"/>
  <c r="H174" i="5"/>
  <c r="I174" i="5" s="1"/>
  <c r="L174" i="5" s="1"/>
  <c r="H105" i="5"/>
  <c r="I105" i="5" s="1"/>
  <c r="J105" i="5" s="1"/>
  <c r="H92" i="5"/>
  <c r="I92" i="5" s="1"/>
  <c r="J92" i="5" s="1"/>
  <c r="H124" i="5"/>
  <c r="I124" i="5" s="1"/>
  <c r="J124" i="5" s="1"/>
  <c r="H149" i="5"/>
  <c r="I149" i="5" s="1"/>
  <c r="L149" i="5" s="1"/>
  <c r="H72" i="5"/>
  <c r="I72" i="5" s="1"/>
  <c r="J72" i="5" s="1"/>
  <c r="H42" i="5"/>
  <c r="I42" i="5" s="1"/>
  <c r="H13" i="5"/>
  <c r="I13" i="5" s="1"/>
  <c r="J13" i="5" s="1"/>
  <c r="H104" i="5"/>
  <c r="I104" i="5" s="1"/>
  <c r="J104" i="5" s="1"/>
  <c r="H122" i="5"/>
  <c r="I122" i="5" s="1"/>
  <c r="J122" i="5" s="1"/>
  <c r="H54" i="5"/>
  <c r="I54" i="5" s="1"/>
  <c r="J54" i="5" s="1"/>
  <c r="H143" i="5"/>
  <c r="I143" i="5" s="1"/>
  <c r="J143" i="5" s="1"/>
  <c r="H5" i="5"/>
  <c r="I5" i="5" s="1"/>
  <c r="J5" i="5" s="1"/>
  <c r="H120" i="5"/>
  <c r="I120" i="5" s="1"/>
  <c r="H81" i="5"/>
  <c r="I81" i="5" s="1"/>
  <c r="J81" i="5" s="1"/>
  <c r="H162" i="5"/>
  <c r="I162" i="5" s="1"/>
  <c r="J162" i="5" s="1"/>
  <c r="H48" i="5"/>
  <c r="I48" i="5" s="1"/>
  <c r="J48" i="5" s="1"/>
  <c r="H133" i="5"/>
  <c r="I133" i="5" s="1"/>
  <c r="J133" i="5" s="1"/>
  <c r="H132" i="5"/>
  <c r="I132" i="5" s="1"/>
  <c r="J132" i="5" s="1"/>
  <c r="H12" i="5"/>
  <c r="I12" i="5" s="1"/>
  <c r="J12" i="5" s="1"/>
  <c r="H176" i="5"/>
  <c r="I176" i="5" s="1"/>
  <c r="J176" i="5" s="1"/>
  <c r="H8" i="5"/>
  <c r="I8" i="5" s="1"/>
  <c r="J8" i="5" s="1"/>
  <c r="H155" i="5"/>
  <c r="I155" i="5" s="1"/>
  <c r="J155" i="5" s="1"/>
  <c r="H170" i="5"/>
  <c r="I170" i="5" s="1"/>
  <c r="J170" i="5" s="1"/>
  <c r="H168" i="5"/>
  <c r="I168" i="5" s="1"/>
  <c r="J168" i="5" s="1"/>
  <c r="H166" i="5"/>
  <c r="I166" i="5" s="1"/>
  <c r="L166" i="5" s="1"/>
  <c r="H51" i="5"/>
  <c r="I51" i="5" s="1"/>
  <c r="J51" i="5" s="1"/>
  <c r="H76" i="5"/>
  <c r="I76" i="5" s="1"/>
  <c r="H35" i="5"/>
  <c r="I35" i="5" s="1"/>
  <c r="L35" i="5" s="1"/>
  <c r="H165" i="5"/>
  <c r="I165" i="5" s="1"/>
  <c r="J165" i="5" s="1"/>
  <c r="H56" i="5"/>
  <c r="I56" i="5" s="1"/>
  <c r="H68" i="5"/>
  <c r="I68" i="5" s="1"/>
  <c r="L68" i="5" s="1"/>
  <c r="H164" i="5"/>
  <c r="I164" i="5" s="1"/>
  <c r="J164" i="5" s="1"/>
  <c r="H88" i="5"/>
  <c r="I88" i="5" s="1"/>
  <c r="J88" i="5" s="1"/>
  <c r="H65" i="5"/>
  <c r="I65" i="5" s="1"/>
  <c r="J65" i="5" s="1"/>
  <c r="H26" i="5"/>
  <c r="I26" i="5" s="1"/>
  <c r="J26" i="5" s="1"/>
  <c r="H101" i="5"/>
  <c r="I101" i="5" s="1"/>
  <c r="H148" i="5"/>
  <c r="I148" i="5" s="1"/>
  <c r="J148" i="5" s="1"/>
  <c r="H17" i="5"/>
  <c r="I17" i="5" s="1"/>
  <c r="H39" i="5"/>
  <c r="I39" i="5" s="1"/>
  <c r="J39" i="5" s="1"/>
  <c r="H31" i="5"/>
  <c r="I31" i="5" s="1"/>
  <c r="J31" i="5" s="1"/>
  <c r="H112" i="5"/>
  <c r="I112" i="5" s="1"/>
  <c r="L112" i="5" s="1"/>
  <c r="H156" i="5"/>
  <c r="I156" i="5" s="1"/>
  <c r="J156" i="5" s="1"/>
  <c r="H114" i="5"/>
  <c r="I114" i="5" s="1"/>
  <c r="J114" i="5" s="1"/>
  <c r="H25" i="5"/>
  <c r="I25" i="5" s="1"/>
  <c r="J25" i="5" s="1"/>
  <c r="H41" i="5"/>
  <c r="I41" i="5" s="1"/>
  <c r="J41" i="5" s="1"/>
  <c r="H89" i="5"/>
  <c r="I89" i="5" s="1"/>
  <c r="J89" i="5" s="1"/>
  <c r="H146" i="5"/>
  <c r="I146" i="5" s="1"/>
  <c r="J146" i="5" s="1"/>
  <c r="H74" i="5"/>
  <c r="I74" i="5" s="1"/>
  <c r="J74" i="5" s="1"/>
  <c r="H158" i="5"/>
  <c r="I158" i="5" s="1"/>
  <c r="L158" i="5" s="1"/>
  <c r="H103" i="5"/>
  <c r="I103" i="5" s="1"/>
  <c r="J103" i="5" s="1"/>
  <c r="H77" i="5"/>
  <c r="I77" i="5" s="1"/>
  <c r="J77" i="5" s="1"/>
  <c r="H80" i="5"/>
  <c r="I80" i="5" s="1"/>
  <c r="H82" i="5"/>
  <c r="I82" i="5" s="1"/>
  <c r="J82" i="5" s="1"/>
  <c r="H154" i="5"/>
  <c r="I154" i="5" s="1"/>
  <c r="J154" i="5" s="1"/>
  <c r="H167" i="5"/>
  <c r="I167" i="5" s="1"/>
  <c r="L167" i="5" s="1"/>
  <c r="H171" i="5"/>
  <c r="I171" i="5" s="1"/>
  <c r="J171" i="5" s="1"/>
  <c r="H73" i="5"/>
  <c r="I73" i="5" s="1"/>
  <c r="L73" i="5" s="1"/>
  <c r="H20" i="5"/>
  <c r="I20" i="5" s="1"/>
  <c r="L20" i="5" s="1"/>
  <c r="H28" i="5"/>
  <c r="I28" i="5" s="1"/>
  <c r="J28" i="5" s="1"/>
  <c r="H129" i="5"/>
  <c r="I129" i="5" s="1"/>
  <c r="H99" i="5"/>
  <c r="I99" i="5" s="1"/>
  <c r="J99" i="5" s="1"/>
  <c r="H163" i="5"/>
  <c r="I163" i="5" s="1"/>
  <c r="J163" i="5" s="1"/>
  <c r="H177" i="5"/>
  <c r="I177" i="5" s="1"/>
  <c r="J177" i="5" s="1"/>
  <c r="H14" i="5"/>
  <c r="I14" i="5" s="1"/>
  <c r="J14" i="5" s="1"/>
  <c r="H33" i="5"/>
  <c r="I33" i="5" s="1"/>
  <c r="J33" i="5" s="1"/>
  <c r="H37" i="5"/>
  <c r="I37" i="5" s="1"/>
  <c r="J37" i="5" s="1"/>
  <c r="H118" i="5"/>
  <c r="I118" i="5" s="1"/>
  <c r="J118" i="5" s="1"/>
  <c r="H4" i="5"/>
  <c r="I4" i="5" s="1"/>
  <c r="L4" i="5" s="1"/>
  <c r="H128" i="5"/>
  <c r="I128" i="5" s="1"/>
  <c r="J128" i="5" s="1"/>
  <c r="H134" i="5"/>
  <c r="I134" i="5" s="1"/>
  <c r="H86" i="5"/>
  <c r="I86" i="5" s="1"/>
  <c r="J86" i="5" s="1"/>
  <c r="H87" i="5"/>
  <c r="I87" i="5" s="1"/>
  <c r="J87" i="5" s="1"/>
  <c r="H18" i="5"/>
  <c r="I18" i="5" s="1"/>
  <c r="J18" i="5" s="1"/>
  <c r="H36" i="5"/>
  <c r="I36" i="5" s="1"/>
  <c r="J36" i="5" s="1"/>
  <c r="H83" i="5"/>
  <c r="I83" i="5" s="1"/>
  <c r="J83" i="5" s="1"/>
  <c r="H136" i="5"/>
  <c r="I136" i="5" s="1"/>
  <c r="J136" i="5" s="1"/>
  <c r="H49" i="5"/>
  <c r="I49" i="5" s="1"/>
  <c r="J49" i="5" s="1"/>
  <c r="H44" i="5"/>
  <c r="I44" i="5" s="1"/>
  <c r="H78" i="5"/>
  <c r="I78" i="5" s="1"/>
  <c r="L78" i="5" s="1"/>
  <c r="H61" i="5"/>
  <c r="I61" i="5" s="1"/>
  <c r="J61" i="5" s="1"/>
  <c r="H10" i="5"/>
  <c r="I10" i="5" s="1"/>
  <c r="J10" i="5" s="1"/>
  <c r="H117" i="5"/>
  <c r="I117" i="5" s="1"/>
  <c r="J117" i="5" s="1"/>
  <c r="H69" i="5"/>
  <c r="I69" i="5" s="1"/>
  <c r="J69" i="5" s="1"/>
  <c r="H34" i="5"/>
  <c r="I34" i="5" s="1"/>
  <c r="J34" i="5" s="1"/>
  <c r="H140" i="5"/>
  <c r="I140" i="5" s="1"/>
  <c r="J140" i="5" s="1"/>
  <c r="H141" i="5"/>
  <c r="I141" i="5" s="1"/>
  <c r="J141" i="5" s="1"/>
  <c r="H147" i="5"/>
  <c r="I147" i="5" s="1"/>
  <c r="J147" i="5" s="1"/>
  <c r="H40" i="5"/>
  <c r="I40" i="5" s="1"/>
  <c r="L40" i="5" s="1"/>
  <c r="H175" i="5"/>
  <c r="I175" i="5" s="1"/>
  <c r="L175" i="5" s="1"/>
  <c r="H107" i="5"/>
  <c r="I107" i="5" s="1"/>
  <c r="J107" i="5" s="1"/>
  <c r="H113" i="5"/>
  <c r="I113" i="5" s="1"/>
  <c r="L113" i="5" s="1"/>
  <c r="H30" i="5"/>
  <c r="I30" i="5" s="1"/>
  <c r="J30" i="5" s="1"/>
  <c r="H67" i="5"/>
  <c r="I67" i="5" s="1"/>
  <c r="J67" i="5" s="1"/>
  <c r="H70" i="5"/>
  <c r="I70" i="5" s="1"/>
  <c r="H75" i="5"/>
  <c r="I75" i="5" s="1"/>
  <c r="J75" i="5" s="1"/>
  <c r="H98" i="5"/>
  <c r="I98" i="5" s="1"/>
  <c r="J98" i="5" s="1"/>
  <c r="H9" i="5"/>
  <c r="I9" i="5" s="1"/>
  <c r="J9" i="5" s="1"/>
  <c r="H29" i="5"/>
  <c r="I29" i="5" s="1"/>
  <c r="J29" i="5" s="1"/>
  <c r="H90" i="5"/>
  <c r="I90" i="5" s="1"/>
  <c r="J90" i="5" s="1"/>
  <c r="J159" i="5"/>
  <c r="J125" i="5"/>
  <c r="J92" i="19"/>
  <c r="J76" i="19"/>
  <c r="J96" i="19"/>
  <c r="J67" i="19"/>
  <c r="J106" i="19"/>
  <c r="J97" i="19"/>
  <c r="J105" i="19"/>
  <c r="J87" i="19"/>
  <c r="J51" i="19"/>
  <c r="J169" i="19"/>
  <c r="J71" i="19"/>
  <c r="J35" i="19"/>
  <c r="J125" i="19"/>
  <c r="J23" i="19"/>
  <c r="J118" i="19"/>
  <c r="J116" i="19"/>
  <c r="J164" i="19"/>
  <c r="J158" i="19"/>
  <c r="J134" i="19"/>
  <c r="J176" i="19"/>
  <c r="J20" i="19"/>
  <c r="J149" i="19"/>
  <c r="J7" i="19"/>
  <c r="J86" i="19"/>
  <c r="J113" i="19"/>
  <c r="J37" i="19"/>
  <c r="J153" i="19"/>
  <c r="J108" i="19"/>
  <c r="J140" i="19"/>
  <c r="J75" i="19"/>
  <c r="J162" i="19"/>
  <c r="J129" i="19"/>
  <c r="J13" i="19"/>
  <c r="J143" i="19"/>
  <c r="J107" i="19"/>
  <c r="J115" i="19"/>
  <c r="J101" i="19"/>
  <c r="J52" i="19"/>
  <c r="J58" i="19"/>
  <c r="J39" i="19"/>
  <c r="J74" i="19"/>
  <c r="J68" i="19"/>
  <c r="J34" i="19"/>
  <c r="J18" i="19"/>
  <c r="J42" i="19"/>
  <c r="J27" i="19"/>
  <c r="I40" i="4"/>
  <c r="G43" i="4"/>
  <c r="H43" i="4" s="1"/>
  <c r="G163" i="4"/>
  <c r="H163" i="4" s="1"/>
  <c r="G10" i="4"/>
  <c r="H10" i="4" s="1"/>
  <c r="G87" i="4"/>
  <c r="H87" i="4" s="1"/>
  <c r="G143" i="4"/>
  <c r="H143" i="4" s="1"/>
  <c r="G48" i="4"/>
  <c r="H48" i="4" s="1"/>
  <c r="G151" i="4"/>
  <c r="H151" i="4" s="1"/>
  <c r="G127" i="4"/>
  <c r="H127" i="4" s="1"/>
  <c r="G125" i="4"/>
  <c r="H125" i="4" s="1"/>
  <c r="G166" i="4"/>
  <c r="H166" i="4" s="1"/>
  <c r="G71" i="4"/>
  <c r="H71" i="4" s="1"/>
  <c r="G79" i="4"/>
  <c r="H79" i="4" s="1"/>
  <c r="G162" i="4"/>
  <c r="H162" i="4" s="1"/>
  <c r="G113" i="4"/>
  <c r="H113" i="4" s="1"/>
  <c r="G41" i="4"/>
  <c r="H41" i="4" s="1"/>
  <c r="G86" i="4"/>
  <c r="H86" i="4" s="1"/>
  <c r="G126" i="4"/>
  <c r="H126" i="4" s="1"/>
  <c r="G150" i="4"/>
  <c r="H150" i="4" s="1"/>
  <c r="G54" i="4"/>
  <c r="H54" i="4" s="1"/>
  <c r="G96" i="4"/>
  <c r="H96" i="4" s="1"/>
  <c r="G160" i="4"/>
  <c r="H160" i="4" s="1"/>
  <c r="G4" i="4"/>
  <c r="H4" i="4" s="1"/>
  <c r="G58" i="4"/>
  <c r="H58" i="4" s="1"/>
  <c r="G51" i="4"/>
  <c r="H51" i="4" s="1"/>
  <c r="G19" i="4"/>
  <c r="H19" i="4" s="1"/>
  <c r="G137" i="4"/>
  <c r="H137" i="4" s="1"/>
  <c r="G46" i="4"/>
  <c r="H46" i="4" s="1"/>
  <c r="G145" i="4"/>
  <c r="H145" i="4" s="1"/>
  <c r="G102" i="4"/>
  <c r="H102" i="4" s="1"/>
  <c r="G141" i="4"/>
  <c r="H141" i="4" s="1"/>
  <c r="G120" i="4"/>
  <c r="H120" i="4" s="1"/>
  <c r="G159" i="4"/>
  <c r="H159" i="4" s="1"/>
  <c r="G38" i="4"/>
  <c r="H38" i="4" s="1"/>
  <c r="G140" i="4"/>
  <c r="H140" i="4" s="1"/>
  <c r="G122" i="4"/>
  <c r="H122" i="4" s="1"/>
  <c r="G98" i="4"/>
  <c r="H98" i="4" s="1"/>
  <c r="G20" i="4"/>
  <c r="H20" i="4" s="1"/>
  <c r="G103" i="4"/>
  <c r="H103" i="4" s="1"/>
  <c r="G138" i="4"/>
  <c r="H138" i="4" s="1"/>
  <c r="G44" i="4"/>
  <c r="H44" i="4" s="1"/>
  <c r="G99" i="4"/>
  <c r="H99" i="4" s="1"/>
  <c r="G134" i="4"/>
  <c r="H134" i="4" s="1"/>
  <c r="G26" i="4"/>
  <c r="H26" i="4" s="1"/>
  <c r="G72" i="4"/>
  <c r="H72" i="4" s="1"/>
  <c r="G152" i="4"/>
  <c r="H152" i="4" s="1"/>
  <c r="G171" i="4"/>
  <c r="H171" i="4" s="1"/>
  <c r="G56" i="4"/>
  <c r="H56" i="4" s="1"/>
  <c r="G101" i="4"/>
  <c r="H101" i="4" s="1"/>
  <c r="G174" i="4"/>
  <c r="H174" i="4" s="1"/>
  <c r="G15" i="4"/>
  <c r="H15" i="4" s="1"/>
  <c r="G50" i="4"/>
  <c r="H50" i="4" s="1"/>
  <c r="G153" i="4"/>
  <c r="H153" i="4" s="1"/>
  <c r="G77" i="4"/>
  <c r="H77" i="4" s="1"/>
  <c r="G114" i="4"/>
  <c r="H114" i="4" s="1"/>
  <c r="G175" i="4"/>
  <c r="H175" i="4" s="1"/>
  <c r="G117" i="4"/>
  <c r="H117" i="4" s="1"/>
  <c r="G27" i="4"/>
  <c r="H27" i="4" s="1"/>
  <c r="G81" i="4"/>
  <c r="H81" i="4" s="1"/>
  <c r="G170" i="4"/>
  <c r="H170" i="4" s="1"/>
  <c r="G33" i="4"/>
  <c r="H33" i="4" s="1"/>
  <c r="G65" i="4"/>
  <c r="H65" i="4" s="1"/>
  <c r="G118" i="4"/>
  <c r="H118" i="4" s="1"/>
  <c r="G28" i="4"/>
  <c r="H28" i="4" s="1"/>
  <c r="G144" i="4"/>
  <c r="H144" i="4" s="1"/>
  <c r="G92" i="4"/>
  <c r="H92" i="4" s="1"/>
  <c r="G76" i="4"/>
  <c r="H76" i="4" s="1"/>
  <c r="G123" i="4"/>
  <c r="H123" i="4" s="1"/>
  <c r="G23" i="4"/>
  <c r="H23" i="4" s="1"/>
  <c r="G139" i="4"/>
  <c r="H139" i="4" s="1"/>
  <c r="G29" i="4"/>
  <c r="H29" i="4" s="1"/>
  <c r="G30" i="4"/>
  <c r="H30" i="4" s="1"/>
  <c r="G147" i="4"/>
  <c r="H147" i="4" s="1"/>
  <c r="G32" i="4"/>
  <c r="H32" i="4" s="1"/>
  <c r="G169" i="4"/>
  <c r="H169" i="4" s="1"/>
  <c r="G172" i="4"/>
  <c r="H172" i="4" s="1"/>
  <c r="G164" i="4"/>
  <c r="H164" i="4" s="1"/>
  <c r="G106" i="4"/>
  <c r="H106" i="4" s="1"/>
  <c r="G62" i="4"/>
  <c r="H62" i="4" s="1"/>
  <c r="G17" i="4"/>
  <c r="H17" i="4" s="1"/>
  <c r="G128" i="4"/>
  <c r="H128" i="4" s="1"/>
  <c r="G69" i="4"/>
  <c r="H69" i="4" s="1"/>
  <c r="G47" i="4"/>
  <c r="H47" i="4" s="1"/>
  <c r="G9" i="4"/>
  <c r="H9" i="4" s="1"/>
  <c r="G13" i="4"/>
  <c r="H13" i="4" s="1"/>
  <c r="G24" i="4"/>
  <c r="H24" i="4" s="1"/>
  <c r="G14" i="4"/>
  <c r="H14" i="4" s="1"/>
  <c r="G84" i="4"/>
  <c r="H84" i="4" s="1"/>
  <c r="G49" i="4"/>
  <c r="H49" i="4" s="1"/>
  <c r="G37" i="4"/>
  <c r="H37" i="4" s="1"/>
  <c r="G82" i="4"/>
  <c r="H82" i="4" s="1"/>
  <c r="G129" i="4"/>
  <c r="H129" i="4" s="1"/>
  <c r="G148" i="4"/>
  <c r="H148" i="4" s="1"/>
  <c r="G104" i="4"/>
  <c r="H104" i="4" s="1"/>
  <c r="G167" i="4"/>
  <c r="H167" i="4" s="1"/>
  <c r="G35" i="4"/>
  <c r="H35" i="4" s="1"/>
  <c r="G107" i="4"/>
  <c r="H107" i="4" s="1"/>
  <c r="G136" i="4"/>
  <c r="H136" i="4" s="1"/>
  <c r="G157" i="4"/>
  <c r="H157" i="4" s="1"/>
  <c r="G133" i="4"/>
  <c r="H133" i="4" s="1"/>
  <c r="G116" i="4"/>
  <c r="H116" i="4" s="1"/>
  <c r="G16" i="4"/>
  <c r="H16" i="4" s="1"/>
  <c r="G36" i="4"/>
  <c r="H36" i="4" s="1"/>
  <c r="G146" i="4"/>
  <c r="H146" i="4" s="1"/>
  <c r="G91" i="4"/>
  <c r="H91" i="4" s="1"/>
  <c r="G88" i="4"/>
  <c r="H88" i="4" s="1"/>
  <c r="G165" i="4"/>
  <c r="H165" i="4" s="1"/>
  <c r="G73" i="4"/>
  <c r="H73" i="4" s="1"/>
  <c r="G109" i="4"/>
  <c r="H109" i="4" s="1"/>
  <c r="G135" i="4"/>
  <c r="H135" i="4" s="1"/>
  <c r="G39" i="4"/>
  <c r="H39" i="4" s="1"/>
  <c r="G95" i="4"/>
  <c r="H95" i="4" s="1"/>
  <c r="G142" i="4"/>
  <c r="H142" i="4" s="1"/>
  <c r="G53" i="4"/>
  <c r="H53" i="4" s="1"/>
  <c r="G131" i="4"/>
  <c r="H131" i="4" s="1"/>
  <c r="G74" i="4"/>
  <c r="H74" i="4" s="1"/>
  <c r="G52" i="4"/>
  <c r="H52" i="4" s="1"/>
  <c r="G90" i="4"/>
  <c r="H90" i="4" s="1"/>
  <c r="G8" i="4"/>
  <c r="H8" i="4" s="1"/>
  <c r="G130" i="4"/>
  <c r="H130" i="4" s="1"/>
  <c r="G57" i="4"/>
  <c r="H57" i="4" s="1"/>
  <c r="G108" i="4"/>
  <c r="H108" i="4" s="1"/>
  <c r="G161" i="4"/>
  <c r="H161" i="4" s="1"/>
  <c r="G121" i="4"/>
  <c r="H121" i="4" s="1"/>
  <c r="G18" i="4"/>
  <c r="H18" i="4" s="1"/>
  <c r="G25" i="4"/>
  <c r="H25" i="4" s="1"/>
  <c r="G132" i="4"/>
  <c r="H132" i="4" s="1"/>
  <c r="G156" i="4"/>
  <c r="H156" i="4" s="1"/>
  <c r="G105" i="4"/>
  <c r="H105" i="4" s="1"/>
  <c r="G66" i="4"/>
  <c r="H66" i="4" s="1"/>
  <c r="G110" i="4"/>
  <c r="H110" i="4" s="1"/>
  <c r="G60" i="4"/>
  <c r="H60" i="4" s="1"/>
  <c r="G119" i="4"/>
  <c r="H119" i="4" s="1"/>
  <c r="G70" i="4"/>
  <c r="H70" i="4" s="1"/>
  <c r="G7" i="4"/>
  <c r="H7" i="4" s="1"/>
  <c r="G61" i="4"/>
  <c r="H61" i="4" s="1"/>
  <c r="G42" i="4"/>
  <c r="H42" i="4" s="1"/>
  <c r="G158" i="4"/>
  <c r="H158" i="4" s="1"/>
  <c r="G97" i="4"/>
  <c r="H97" i="4" s="1"/>
  <c r="G5" i="4"/>
  <c r="H5" i="4" s="1"/>
  <c r="G6" i="4"/>
  <c r="H6" i="4" s="1"/>
  <c r="G149" i="4"/>
  <c r="H149" i="4" s="1"/>
  <c r="G59" i="4"/>
  <c r="H59" i="4" s="1"/>
  <c r="G115" i="4"/>
  <c r="H115" i="4" s="1"/>
  <c r="G64" i="4"/>
  <c r="H64" i="4" s="1"/>
  <c r="G83" i="4"/>
  <c r="H83" i="4" s="1"/>
  <c r="G100" i="4"/>
  <c r="H100" i="4" s="1"/>
  <c r="G34" i="4"/>
  <c r="H34" i="4" s="1"/>
  <c r="G11" i="4"/>
  <c r="H11" i="4" s="1"/>
  <c r="G94" i="4"/>
  <c r="H94" i="4" s="1"/>
  <c r="G68" i="4"/>
  <c r="H68" i="4" s="1"/>
  <c r="G154" i="4"/>
  <c r="H154" i="4" s="1"/>
  <c r="G67" i="4"/>
  <c r="H67" i="4" s="1"/>
  <c r="G112" i="4"/>
  <c r="H112" i="4" s="1"/>
  <c r="G22" i="4"/>
  <c r="H22" i="4" s="1"/>
  <c r="G176" i="4"/>
  <c r="H176" i="4" s="1"/>
  <c r="G89" i="4"/>
  <c r="H89" i="4" s="1"/>
  <c r="G21" i="4"/>
  <c r="H21" i="4" s="1"/>
  <c r="G177" i="4"/>
  <c r="H177" i="4" s="1"/>
  <c r="G111" i="4"/>
  <c r="H111" i="4" s="1"/>
  <c r="G45" i="4"/>
  <c r="H45" i="4" s="1"/>
  <c r="G124" i="4"/>
  <c r="H124" i="4" s="1"/>
  <c r="G155" i="4"/>
  <c r="H155" i="4" s="1"/>
  <c r="G173" i="4"/>
  <c r="H173" i="4" s="1"/>
  <c r="G78" i="4"/>
  <c r="H78" i="4" s="1"/>
  <c r="G12" i="4"/>
  <c r="H12" i="4" s="1"/>
  <c r="G55" i="4"/>
  <c r="H55" i="4" s="1"/>
  <c r="G85" i="4"/>
  <c r="H85" i="4" s="1"/>
  <c r="G93" i="4"/>
  <c r="H93" i="4" s="1"/>
  <c r="G80" i="4"/>
  <c r="H80" i="4" s="1"/>
  <c r="G168" i="4"/>
  <c r="H168" i="4" s="1"/>
  <c r="G75" i="4"/>
  <c r="H75" i="4" s="1"/>
  <c r="G31" i="4"/>
  <c r="H31" i="4" s="1"/>
  <c r="G63" i="4"/>
  <c r="H63" i="4" s="1"/>
  <c r="H136" i="3"/>
  <c r="F112" i="3"/>
  <c r="G112" i="3" s="1"/>
  <c r="F58" i="3"/>
  <c r="G58" i="3" s="1"/>
  <c r="F147" i="3"/>
  <c r="G147" i="3" s="1"/>
  <c r="F75" i="3"/>
  <c r="G75" i="3" s="1"/>
  <c r="F95" i="3"/>
  <c r="G95" i="3" s="1"/>
  <c r="F82" i="3"/>
  <c r="G82" i="3" s="1"/>
  <c r="F41" i="3"/>
  <c r="G41" i="3" s="1"/>
  <c r="F119" i="3"/>
  <c r="G119" i="3" s="1"/>
  <c r="F98" i="3"/>
  <c r="G98" i="3" s="1"/>
  <c r="F132" i="3"/>
  <c r="G132" i="3" s="1"/>
  <c r="F10" i="3"/>
  <c r="G10" i="3" s="1"/>
  <c r="F17" i="3"/>
  <c r="G17" i="3" s="1"/>
  <c r="F137" i="3"/>
  <c r="G137" i="3" s="1"/>
  <c r="F110" i="3"/>
  <c r="G110" i="3" s="1"/>
  <c r="F161" i="3"/>
  <c r="G161" i="3" s="1"/>
  <c r="F124" i="3"/>
  <c r="G124" i="3" s="1"/>
  <c r="F125" i="3"/>
  <c r="G125" i="3" s="1"/>
  <c r="F86" i="3"/>
  <c r="G86" i="3" s="1"/>
  <c r="F42" i="3"/>
  <c r="G42" i="3" s="1"/>
  <c r="F59" i="3"/>
  <c r="G59" i="3" s="1"/>
  <c r="F162" i="3"/>
  <c r="G162" i="3" s="1"/>
  <c r="F52" i="3"/>
  <c r="G52" i="3" s="1"/>
  <c r="F144" i="3"/>
  <c r="G144" i="3" s="1"/>
  <c r="F23" i="3"/>
  <c r="G23" i="3" s="1"/>
  <c r="F46" i="3"/>
  <c r="G46" i="3" s="1"/>
  <c r="F25" i="3"/>
  <c r="G25" i="3" s="1"/>
  <c r="F111" i="3"/>
  <c r="G111" i="3" s="1"/>
  <c r="F33" i="3"/>
  <c r="G33" i="3" s="1"/>
  <c r="F57" i="3"/>
  <c r="G57" i="3" s="1"/>
  <c r="F170" i="3"/>
  <c r="G170" i="3" s="1"/>
  <c r="F53" i="3"/>
  <c r="G53" i="3" s="1"/>
  <c r="F11" i="3"/>
  <c r="G11" i="3" s="1"/>
  <c r="F14" i="3"/>
  <c r="G14" i="3" s="1"/>
  <c r="F158" i="3"/>
  <c r="G158" i="3" s="1"/>
  <c r="F19" i="3"/>
  <c r="G19" i="3" s="1"/>
  <c r="F39" i="3"/>
  <c r="G39" i="3" s="1"/>
  <c r="F90" i="3"/>
  <c r="G90" i="3" s="1"/>
  <c r="F177" i="3"/>
  <c r="G177" i="3" s="1"/>
  <c r="F117" i="3"/>
  <c r="G117" i="3" s="1"/>
  <c r="F163" i="3"/>
  <c r="G163" i="3" s="1"/>
  <c r="F103" i="3"/>
  <c r="G103" i="3" s="1"/>
  <c r="F152" i="3"/>
  <c r="G152" i="3" s="1"/>
  <c r="F109" i="3"/>
  <c r="G109" i="3" s="1"/>
  <c r="F43" i="3"/>
  <c r="G43" i="3" s="1"/>
  <c r="F70" i="3"/>
  <c r="G70" i="3" s="1"/>
  <c r="F79" i="3"/>
  <c r="G79" i="3" s="1"/>
  <c r="F120" i="3"/>
  <c r="G120" i="3" s="1"/>
  <c r="F96" i="3"/>
  <c r="G96" i="3" s="1"/>
  <c r="F13" i="3"/>
  <c r="G13" i="3" s="1"/>
  <c r="F67" i="3"/>
  <c r="G67" i="3" s="1"/>
  <c r="F127" i="3"/>
  <c r="G127" i="3" s="1"/>
  <c r="F93" i="3"/>
  <c r="G93" i="3" s="1"/>
  <c r="F88" i="3"/>
  <c r="G88" i="3" s="1"/>
  <c r="F12" i="3"/>
  <c r="G12" i="3" s="1"/>
  <c r="F141" i="3"/>
  <c r="G141" i="3" s="1"/>
  <c r="F47" i="3"/>
  <c r="G47" i="3" s="1"/>
  <c r="F68" i="3"/>
  <c r="G68" i="3" s="1"/>
  <c r="F153" i="3"/>
  <c r="G153" i="3" s="1"/>
  <c r="F151" i="3"/>
  <c r="G151" i="3" s="1"/>
  <c r="F97" i="3"/>
  <c r="G97" i="3" s="1"/>
  <c r="F131" i="3"/>
  <c r="G131" i="3" s="1"/>
  <c r="F7" i="3"/>
  <c r="G7" i="3" s="1"/>
  <c r="F56" i="3"/>
  <c r="G56" i="3" s="1"/>
  <c r="F5" i="3"/>
  <c r="G5" i="3" s="1"/>
  <c r="F148" i="3"/>
  <c r="G148" i="3" s="1"/>
  <c r="F102" i="3"/>
  <c r="G102" i="3" s="1"/>
  <c r="F156" i="3"/>
  <c r="G156" i="3" s="1"/>
  <c r="F126" i="3"/>
  <c r="G126" i="3" s="1"/>
  <c r="F166" i="3"/>
  <c r="G166" i="3" s="1"/>
  <c r="F107" i="3"/>
  <c r="G107" i="3" s="1"/>
  <c r="F20" i="3"/>
  <c r="G20" i="3" s="1"/>
  <c r="F83" i="3"/>
  <c r="G83" i="3" s="1"/>
  <c r="F61" i="3"/>
  <c r="G61" i="3" s="1"/>
  <c r="F30" i="3"/>
  <c r="G30" i="3" s="1"/>
  <c r="F118" i="3"/>
  <c r="G118" i="3" s="1"/>
  <c r="F104" i="3"/>
  <c r="G104" i="3" s="1"/>
  <c r="F128" i="3"/>
  <c r="G128" i="3" s="1"/>
  <c r="F123" i="3"/>
  <c r="G123" i="3" s="1"/>
  <c r="F27" i="3"/>
  <c r="G27" i="3" s="1"/>
  <c r="F99" i="3"/>
  <c r="G99" i="3" s="1"/>
  <c r="F35" i="3"/>
  <c r="G35" i="3" s="1"/>
  <c r="F173" i="3"/>
  <c r="G173" i="3" s="1"/>
  <c r="F54" i="3"/>
  <c r="G54" i="3" s="1"/>
  <c r="F94" i="3"/>
  <c r="G94" i="3" s="1"/>
  <c r="F84" i="3"/>
  <c r="G84" i="3" s="1"/>
  <c r="F92" i="3"/>
  <c r="G92" i="3" s="1"/>
  <c r="F22" i="3"/>
  <c r="G22" i="3" s="1"/>
  <c r="F29" i="3"/>
  <c r="G29" i="3" s="1"/>
  <c r="F155" i="3"/>
  <c r="G155" i="3" s="1"/>
  <c r="F164" i="3"/>
  <c r="G164" i="3" s="1"/>
  <c r="F176" i="3"/>
  <c r="G176" i="3" s="1"/>
  <c r="F85" i="3"/>
  <c r="G85" i="3" s="1"/>
  <c r="F73" i="3"/>
  <c r="G73" i="3" s="1"/>
  <c r="F18" i="3"/>
  <c r="G18" i="3" s="1"/>
  <c r="F157" i="3"/>
  <c r="G157" i="3" s="1"/>
  <c r="F113" i="3"/>
  <c r="G113" i="3" s="1"/>
  <c r="F50" i="3"/>
  <c r="G50" i="3" s="1"/>
  <c r="F121" i="3"/>
  <c r="G121" i="3" s="1"/>
  <c r="F175" i="3"/>
  <c r="G175" i="3" s="1"/>
  <c r="F32" i="3"/>
  <c r="G32" i="3" s="1"/>
  <c r="F38" i="3"/>
  <c r="G38" i="3" s="1"/>
  <c r="F49" i="3"/>
  <c r="G49" i="3" s="1"/>
  <c r="F169" i="3"/>
  <c r="G169" i="3" s="1"/>
  <c r="F69" i="3"/>
  <c r="G69" i="3" s="1"/>
  <c r="F28" i="3"/>
  <c r="G28" i="3" s="1"/>
  <c r="F87" i="3"/>
  <c r="G87" i="3" s="1"/>
  <c r="F51" i="3"/>
  <c r="G51" i="3" s="1"/>
  <c r="F44" i="3"/>
  <c r="G44" i="3" s="1"/>
  <c r="F139" i="3"/>
  <c r="G139" i="3" s="1"/>
  <c r="F133" i="3"/>
  <c r="G133" i="3" s="1"/>
  <c r="F48" i="3"/>
  <c r="G48" i="3" s="1"/>
  <c r="F40" i="3"/>
  <c r="G40" i="3" s="1"/>
  <c r="F116" i="3"/>
  <c r="G116" i="3" s="1"/>
  <c r="F81" i="3"/>
  <c r="G81" i="3" s="1"/>
  <c r="F26" i="3"/>
  <c r="G26" i="3" s="1"/>
  <c r="F6" i="3"/>
  <c r="G6" i="3" s="1"/>
  <c r="F72" i="3"/>
  <c r="G72" i="3" s="1"/>
  <c r="F80" i="3"/>
  <c r="G80" i="3" s="1"/>
  <c r="F140" i="3"/>
  <c r="G140" i="3" s="1"/>
  <c r="F106" i="3"/>
  <c r="G106" i="3" s="1"/>
  <c r="F91" i="3"/>
  <c r="G91" i="3" s="1"/>
  <c r="F145" i="3"/>
  <c r="G145" i="3" s="1"/>
  <c r="F36" i="3"/>
  <c r="G36" i="3" s="1"/>
  <c r="F74" i="3"/>
  <c r="G74" i="3" s="1"/>
  <c r="F66" i="3"/>
  <c r="G66" i="3" s="1"/>
  <c r="F115" i="3"/>
  <c r="G115" i="3" s="1"/>
  <c r="F154" i="3"/>
  <c r="G154" i="3" s="1"/>
  <c r="F138" i="3"/>
  <c r="G138" i="3" s="1"/>
  <c r="F60" i="3"/>
  <c r="G60" i="3" s="1"/>
  <c r="F135" i="3"/>
  <c r="G135" i="3" s="1"/>
  <c r="F130" i="3"/>
  <c r="G130" i="3" s="1"/>
  <c r="F21" i="3"/>
  <c r="G21" i="3" s="1"/>
  <c r="F77" i="3"/>
  <c r="G77" i="3" s="1"/>
  <c r="F159" i="3"/>
  <c r="G159" i="3" s="1"/>
  <c r="F105" i="3"/>
  <c r="G105" i="3" s="1"/>
  <c r="F143" i="3"/>
  <c r="G143" i="3" s="1"/>
  <c r="F101" i="3"/>
  <c r="G101" i="3" s="1"/>
  <c r="F168" i="3"/>
  <c r="G168" i="3" s="1"/>
  <c r="F160" i="3"/>
  <c r="G160" i="3" s="1"/>
  <c r="F171" i="3"/>
  <c r="G171" i="3" s="1"/>
  <c r="F149" i="3"/>
  <c r="G149" i="3" s="1"/>
  <c r="F24" i="3"/>
  <c r="G24" i="3" s="1"/>
  <c r="F165" i="3"/>
  <c r="G165" i="3" s="1"/>
  <c r="F89" i="3"/>
  <c r="G89" i="3" s="1"/>
  <c r="F71" i="3"/>
  <c r="G71" i="3" s="1"/>
  <c r="F37" i="3"/>
  <c r="G37" i="3" s="1"/>
  <c r="F150" i="3"/>
  <c r="G150" i="3" s="1"/>
  <c r="F76" i="3"/>
  <c r="G76" i="3" s="1"/>
  <c r="F134" i="3"/>
  <c r="G134" i="3" s="1"/>
  <c r="F108" i="3"/>
  <c r="G108" i="3" s="1"/>
  <c r="F100" i="3"/>
  <c r="G100" i="3" s="1"/>
  <c r="F142" i="3"/>
  <c r="G142" i="3" s="1"/>
  <c r="F114" i="3"/>
  <c r="G114" i="3" s="1"/>
  <c r="F172" i="3"/>
  <c r="G172" i="3" s="1"/>
  <c r="F45" i="3"/>
  <c r="G45" i="3" s="1"/>
  <c r="F146" i="3"/>
  <c r="G146" i="3" s="1"/>
  <c r="F64" i="3"/>
  <c r="G64" i="3" s="1"/>
  <c r="F63" i="3"/>
  <c r="G63" i="3" s="1"/>
  <c r="F8" i="3"/>
  <c r="G8" i="3" s="1"/>
  <c r="F129" i="3"/>
  <c r="G129" i="3" s="1"/>
  <c r="F65" i="3"/>
  <c r="G65" i="3" s="1"/>
  <c r="F9" i="3"/>
  <c r="G9" i="3" s="1"/>
  <c r="F4" i="3"/>
  <c r="G4" i="3" s="1"/>
  <c r="F62" i="3"/>
  <c r="G62" i="3" s="1"/>
  <c r="F55" i="3"/>
  <c r="G55" i="3" s="1"/>
  <c r="F15" i="3"/>
  <c r="G15" i="3" s="1"/>
  <c r="F122" i="3"/>
  <c r="G122" i="3" s="1"/>
  <c r="F34" i="3"/>
  <c r="G34" i="3" s="1"/>
  <c r="F31" i="3"/>
  <c r="G31" i="3" s="1"/>
  <c r="F174" i="3"/>
  <c r="G174" i="3" s="1"/>
  <c r="F167" i="3"/>
  <c r="G167" i="3" s="1"/>
  <c r="F78" i="3"/>
  <c r="G78" i="3" s="1"/>
  <c r="F16" i="3"/>
  <c r="G16" i="3" s="1"/>
  <c r="L168" i="5" l="1"/>
  <c r="E19" i="18"/>
  <c r="F19" i="18" s="1"/>
  <c r="G19" i="18" s="1"/>
  <c r="E48" i="18"/>
  <c r="F48" i="18" s="1"/>
  <c r="G48" i="18" s="1"/>
  <c r="E22" i="18"/>
  <c r="F22" i="18" s="1"/>
  <c r="G22" i="18" s="1"/>
  <c r="E69" i="18"/>
  <c r="F69" i="18" s="1"/>
  <c r="G69" i="18" s="1"/>
  <c r="E56" i="18"/>
  <c r="F56" i="18" s="1"/>
  <c r="G56" i="18" s="1"/>
  <c r="E141" i="18"/>
  <c r="F141" i="18" s="1"/>
  <c r="G141" i="18" s="1"/>
  <c r="E116" i="18"/>
  <c r="F116" i="18" s="1"/>
  <c r="G116" i="18" s="1"/>
  <c r="E142" i="18"/>
  <c r="F142" i="18" s="1"/>
  <c r="G142" i="18" s="1"/>
  <c r="E36" i="18"/>
  <c r="F36" i="18" s="1"/>
  <c r="G36" i="18" s="1"/>
  <c r="E30" i="18"/>
  <c r="F30" i="18" s="1"/>
  <c r="G30" i="18" s="1"/>
  <c r="E59" i="18"/>
  <c r="F59" i="18" s="1"/>
  <c r="G59" i="18" s="1"/>
  <c r="E164" i="18"/>
  <c r="F164" i="18" s="1"/>
  <c r="G164" i="18" s="1"/>
  <c r="E136" i="18"/>
  <c r="F136" i="18" s="1"/>
  <c r="G136" i="18" s="1"/>
  <c r="E51" i="18"/>
  <c r="F51" i="18" s="1"/>
  <c r="G51" i="18" s="1"/>
  <c r="E133" i="18"/>
  <c r="F133" i="18" s="1"/>
  <c r="G133" i="18" s="1"/>
  <c r="E140" i="18"/>
  <c r="F140" i="18" s="1"/>
  <c r="G140" i="18" s="1"/>
  <c r="E62" i="18"/>
  <c r="F62" i="18" s="1"/>
  <c r="G62" i="18" s="1"/>
  <c r="E99" i="18"/>
  <c r="F99" i="18" s="1"/>
  <c r="G99" i="18" s="1"/>
  <c r="E105" i="18"/>
  <c r="F105" i="18" s="1"/>
  <c r="G105" i="18" s="1"/>
  <c r="E9" i="18"/>
  <c r="F9" i="18" s="1"/>
  <c r="G9" i="18" s="1"/>
  <c r="E24" i="18"/>
  <c r="F24" i="18" s="1"/>
  <c r="G24" i="18" s="1"/>
  <c r="E7" i="18"/>
  <c r="F7" i="18" s="1"/>
  <c r="G7" i="18" s="1"/>
  <c r="E12" i="18"/>
  <c r="F12" i="18" s="1"/>
  <c r="G12" i="18" s="1"/>
  <c r="E16" i="18"/>
  <c r="F16" i="18" s="1"/>
  <c r="G16" i="18" s="1"/>
  <c r="E67" i="18"/>
  <c r="F67" i="18" s="1"/>
  <c r="G67" i="18" s="1"/>
  <c r="E118" i="18"/>
  <c r="F118" i="18" s="1"/>
  <c r="G118" i="18" s="1"/>
  <c r="H82" i="9"/>
  <c r="J82" i="9" s="1"/>
  <c r="AA86" i="2" s="1"/>
  <c r="H41" i="9"/>
  <c r="J41" i="9" s="1"/>
  <c r="AA45" i="2" s="1"/>
  <c r="H56" i="9"/>
  <c r="J56" i="9" s="1"/>
  <c r="AA60" i="2" s="1"/>
  <c r="F183" i="16"/>
  <c r="F184" i="16"/>
  <c r="H27" i="9"/>
  <c r="J27" i="9" s="1"/>
  <c r="AA31" i="2" s="1"/>
  <c r="H19" i="9"/>
  <c r="J19" i="9" s="1"/>
  <c r="AA23" i="2" s="1"/>
  <c r="H71" i="9"/>
  <c r="J71" i="9" s="1"/>
  <c r="AA75" i="2" s="1"/>
  <c r="H54" i="9"/>
  <c r="J54" i="9" s="1"/>
  <c r="AA58" i="2" s="1"/>
  <c r="H9" i="9"/>
  <c r="J9" i="9" s="1"/>
  <c r="AA13" i="2" s="1"/>
  <c r="H146" i="9"/>
  <c r="J146" i="9" s="1"/>
  <c r="AA150" i="2" s="1"/>
  <c r="H140" i="9"/>
  <c r="J140" i="9" s="1"/>
  <c r="AA144" i="2" s="1"/>
  <c r="H124" i="9"/>
  <c r="J124" i="9" s="1"/>
  <c r="AA128" i="2" s="1"/>
  <c r="H120" i="9"/>
  <c r="J120" i="9" s="1"/>
  <c r="AA124" i="2" s="1"/>
  <c r="H167" i="9"/>
  <c r="J167" i="9" s="1"/>
  <c r="AA171" i="2" s="1"/>
  <c r="H119" i="9"/>
  <c r="J119" i="9" s="1"/>
  <c r="AA123" i="2" s="1"/>
  <c r="H132" i="9"/>
  <c r="J132" i="9" s="1"/>
  <c r="AA136" i="2" s="1"/>
  <c r="H173" i="9"/>
  <c r="J173" i="9" s="1"/>
  <c r="AA177" i="2" s="1"/>
  <c r="H129" i="9"/>
  <c r="J129" i="9" s="1"/>
  <c r="AA133" i="2" s="1"/>
  <c r="H108" i="9"/>
  <c r="J108" i="9" s="1"/>
  <c r="AA112" i="2" s="1"/>
  <c r="H21" i="9"/>
  <c r="J21" i="9" s="1"/>
  <c r="AA25" i="2" s="1"/>
  <c r="H155" i="9"/>
  <c r="J155" i="9" s="1"/>
  <c r="AA159" i="2" s="1"/>
  <c r="H128" i="9"/>
  <c r="J128" i="9" s="1"/>
  <c r="AA132" i="2" s="1"/>
  <c r="H116" i="9"/>
  <c r="J116" i="9" s="1"/>
  <c r="AA120" i="2" s="1"/>
  <c r="H83" i="9"/>
  <c r="J83" i="9" s="1"/>
  <c r="AA87" i="2" s="1"/>
  <c r="H158" i="9"/>
  <c r="J158" i="9" s="1"/>
  <c r="AA162" i="2" s="1"/>
  <c r="H35" i="9"/>
  <c r="J35" i="9" s="1"/>
  <c r="AA39" i="2" s="1"/>
  <c r="H136" i="9"/>
  <c r="J136" i="9" s="1"/>
  <c r="AA140" i="2" s="1"/>
  <c r="H29" i="9"/>
  <c r="J29" i="9" s="1"/>
  <c r="AA33" i="2" s="1"/>
  <c r="H86" i="9"/>
  <c r="J86" i="9" s="1"/>
  <c r="AA90" i="2" s="1"/>
  <c r="H77" i="9"/>
  <c r="J77" i="9" s="1"/>
  <c r="AA81" i="2" s="1"/>
  <c r="H39" i="9"/>
  <c r="J39" i="9" s="1"/>
  <c r="AA43" i="2" s="1"/>
  <c r="H17" i="9"/>
  <c r="J17" i="9" s="1"/>
  <c r="AA21" i="2" s="1"/>
  <c r="H70" i="9"/>
  <c r="J70" i="9" s="1"/>
  <c r="AA74" i="2" s="1"/>
  <c r="H52" i="9"/>
  <c r="J52" i="9" s="1"/>
  <c r="AA56" i="2" s="1"/>
  <c r="H12" i="9"/>
  <c r="J12" i="9" s="1"/>
  <c r="AA16" i="2" s="1"/>
  <c r="H40" i="9"/>
  <c r="J40" i="9" s="1"/>
  <c r="AA44" i="2" s="1"/>
  <c r="H149" i="9"/>
  <c r="J149" i="9" s="1"/>
  <c r="AA153" i="2" s="1"/>
  <c r="H123" i="9"/>
  <c r="J123" i="9" s="1"/>
  <c r="AA127" i="2" s="1"/>
  <c r="H81" i="9"/>
  <c r="J81" i="9" s="1"/>
  <c r="AA85" i="2" s="1"/>
  <c r="H53" i="9"/>
  <c r="J53" i="9" s="1"/>
  <c r="AA57" i="2" s="1"/>
  <c r="H168" i="9"/>
  <c r="J168" i="9" s="1"/>
  <c r="AA172" i="2" s="1"/>
  <c r="H135" i="9"/>
  <c r="J135" i="9" s="1"/>
  <c r="AA139" i="2" s="1"/>
  <c r="H28" i="9"/>
  <c r="J28" i="9" s="1"/>
  <c r="AA32" i="2" s="1"/>
  <c r="H96" i="9"/>
  <c r="J96" i="9" s="1"/>
  <c r="AA100" i="2" s="1"/>
  <c r="H164" i="9"/>
  <c r="J164" i="9" s="1"/>
  <c r="AA168" i="2" s="1"/>
  <c r="H172" i="9"/>
  <c r="J172" i="9" s="1"/>
  <c r="AA176" i="2" s="1"/>
  <c r="H10" i="9"/>
  <c r="J10" i="9" s="1"/>
  <c r="AA14" i="2" s="1"/>
  <c r="H34" i="9"/>
  <c r="J34" i="9" s="1"/>
  <c r="AA38" i="2" s="1"/>
  <c r="H69" i="9"/>
  <c r="J69" i="9" s="1"/>
  <c r="AA73" i="2" s="1"/>
  <c r="H105" i="9"/>
  <c r="J105" i="9" s="1"/>
  <c r="AA109" i="2" s="1"/>
  <c r="H126" i="9"/>
  <c r="J126" i="9" s="1"/>
  <c r="AA130" i="2" s="1"/>
  <c r="H38" i="9"/>
  <c r="J38" i="9" s="1"/>
  <c r="AA42" i="2" s="1"/>
  <c r="H74" i="9"/>
  <c r="J74" i="9" s="1"/>
  <c r="AA78" i="2" s="1"/>
  <c r="H87" i="9"/>
  <c r="J87" i="9" s="1"/>
  <c r="AA91" i="2" s="1"/>
  <c r="H177" i="9"/>
  <c r="J177" i="9" s="1"/>
  <c r="AA181" i="2" s="1"/>
  <c r="G182" i="9"/>
  <c r="H75" i="9"/>
  <c r="J75" i="9" s="1"/>
  <c r="AA79" i="2" s="1"/>
  <c r="H84" i="9"/>
  <c r="J84" i="9" s="1"/>
  <c r="AA88" i="2" s="1"/>
  <c r="H4" i="9"/>
  <c r="J4" i="9" s="1"/>
  <c r="AA8" i="2" s="1"/>
  <c r="H141" i="9"/>
  <c r="J141" i="9" s="1"/>
  <c r="AA145" i="2" s="1"/>
  <c r="H131" i="9"/>
  <c r="J131" i="9" s="1"/>
  <c r="AA135" i="2" s="1"/>
  <c r="H37" i="9"/>
  <c r="J37" i="9" s="1"/>
  <c r="AA41" i="2" s="1"/>
  <c r="H162" i="9"/>
  <c r="J162" i="9" s="1"/>
  <c r="AA166" i="2" s="1"/>
  <c r="H143" i="9"/>
  <c r="J143" i="9" s="1"/>
  <c r="AA147" i="2" s="1"/>
  <c r="H122" i="9"/>
  <c r="J122" i="9" s="1"/>
  <c r="AA126" i="2" s="1"/>
  <c r="H78" i="9"/>
  <c r="J78" i="9" s="1"/>
  <c r="AA82" i="2" s="1"/>
  <c r="H68" i="9"/>
  <c r="J68" i="9" s="1"/>
  <c r="AA72" i="2" s="1"/>
  <c r="H79" i="9"/>
  <c r="J79" i="9" s="1"/>
  <c r="AA83" i="2" s="1"/>
  <c r="H153" i="9"/>
  <c r="J153" i="9" s="1"/>
  <c r="AA157" i="2" s="1"/>
  <c r="H85" i="9"/>
  <c r="J85" i="9" s="1"/>
  <c r="AA89" i="2" s="1"/>
  <c r="H98" i="9"/>
  <c r="J98" i="9" s="1"/>
  <c r="AA102" i="2" s="1"/>
  <c r="H154" i="9"/>
  <c r="J154" i="9" s="1"/>
  <c r="AA158" i="2" s="1"/>
  <c r="H160" i="9"/>
  <c r="J160" i="9" s="1"/>
  <c r="AA164" i="2" s="1"/>
  <c r="H47" i="9"/>
  <c r="J47" i="9" s="1"/>
  <c r="AA51" i="2" s="1"/>
  <c r="H130" i="9"/>
  <c r="J130" i="9" s="1"/>
  <c r="AA134" i="2" s="1"/>
  <c r="H118" i="9"/>
  <c r="J118" i="9" s="1"/>
  <c r="AA122" i="2" s="1"/>
  <c r="H55" i="9"/>
  <c r="J55" i="9" s="1"/>
  <c r="AA59" i="2" s="1"/>
  <c r="H159" i="9"/>
  <c r="J159" i="9" s="1"/>
  <c r="AA163" i="2" s="1"/>
  <c r="H13" i="9"/>
  <c r="J13" i="9" s="1"/>
  <c r="AA17" i="2" s="1"/>
  <c r="H106" i="9"/>
  <c r="J106" i="9" s="1"/>
  <c r="AA110" i="2" s="1"/>
  <c r="H97" i="9"/>
  <c r="J97" i="9" s="1"/>
  <c r="AA101" i="2" s="1"/>
  <c r="H134" i="9"/>
  <c r="J134" i="9" s="1"/>
  <c r="AA138" i="2" s="1"/>
  <c r="H15" i="9"/>
  <c r="J15" i="9" s="1"/>
  <c r="AA19" i="2" s="1"/>
  <c r="H114" i="9"/>
  <c r="J114" i="9" s="1"/>
  <c r="AA118" i="2" s="1"/>
  <c r="H49" i="9"/>
  <c r="J49" i="9" s="1"/>
  <c r="AA53" i="2" s="1"/>
  <c r="H72" i="9"/>
  <c r="J72" i="9" s="1"/>
  <c r="AA76" i="2" s="1"/>
  <c r="H110" i="9"/>
  <c r="J110" i="9" s="1"/>
  <c r="AA114" i="2" s="1"/>
  <c r="H127" i="9"/>
  <c r="J127" i="9" s="1"/>
  <c r="AA131" i="2" s="1"/>
  <c r="H107" i="9"/>
  <c r="J107" i="9" s="1"/>
  <c r="AA111" i="2" s="1"/>
  <c r="H33" i="9"/>
  <c r="J33" i="9" s="1"/>
  <c r="AA37" i="2" s="1"/>
  <c r="H150" i="9"/>
  <c r="J150" i="9" s="1"/>
  <c r="AA154" i="2" s="1"/>
  <c r="H65" i="9"/>
  <c r="J65" i="9" s="1"/>
  <c r="AA69" i="2" s="1"/>
  <c r="H62" i="9"/>
  <c r="J62" i="9" s="1"/>
  <c r="AA66" i="2" s="1"/>
  <c r="H113" i="9"/>
  <c r="J113" i="9" s="1"/>
  <c r="AA117" i="2" s="1"/>
  <c r="H100" i="9"/>
  <c r="J100" i="9" s="1"/>
  <c r="AA104" i="2" s="1"/>
  <c r="H102" i="9"/>
  <c r="J102" i="9" s="1"/>
  <c r="AA106" i="2" s="1"/>
  <c r="H93" i="9"/>
  <c r="J93" i="9" s="1"/>
  <c r="AA97" i="2" s="1"/>
  <c r="H99" i="9"/>
  <c r="J99" i="9" s="1"/>
  <c r="AA103" i="2" s="1"/>
  <c r="H95" i="9"/>
  <c r="J95" i="9" s="1"/>
  <c r="AA99" i="2" s="1"/>
  <c r="H51" i="9"/>
  <c r="J51" i="9" s="1"/>
  <c r="AA55" i="2" s="1"/>
  <c r="H31" i="9"/>
  <c r="J31" i="9" s="1"/>
  <c r="AA35" i="2" s="1"/>
  <c r="H151" i="9"/>
  <c r="J151" i="9" s="1"/>
  <c r="AA155" i="2" s="1"/>
  <c r="H46" i="9"/>
  <c r="J46" i="9" s="1"/>
  <c r="AA50" i="2" s="1"/>
  <c r="H5" i="9"/>
  <c r="J5" i="9" s="1"/>
  <c r="AA9" i="2" s="1"/>
  <c r="H11" i="9"/>
  <c r="J11" i="9" s="1"/>
  <c r="AA15" i="2" s="1"/>
  <c r="H169" i="9"/>
  <c r="J169" i="9" s="1"/>
  <c r="AA173" i="2" s="1"/>
  <c r="H175" i="9"/>
  <c r="J175" i="9" s="1"/>
  <c r="AA179" i="2" s="1"/>
  <c r="H117" i="9"/>
  <c r="J117" i="9" s="1"/>
  <c r="AA121" i="2" s="1"/>
  <c r="H121" i="9"/>
  <c r="J121" i="9" s="1"/>
  <c r="AA125" i="2" s="1"/>
  <c r="H92" i="9"/>
  <c r="J92" i="9" s="1"/>
  <c r="AA96" i="2" s="1"/>
  <c r="H32" i="9"/>
  <c r="J32" i="9" s="1"/>
  <c r="AA36" i="2" s="1"/>
  <c r="H166" i="9"/>
  <c r="J166" i="9" s="1"/>
  <c r="AA170" i="2" s="1"/>
  <c r="H22" i="9"/>
  <c r="J22" i="9" s="1"/>
  <c r="AA26" i="2" s="1"/>
  <c r="H20" i="9"/>
  <c r="J20" i="9" s="1"/>
  <c r="AA24" i="2" s="1"/>
  <c r="H138" i="9"/>
  <c r="J138" i="9" s="1"/>
  <c r="AA142" i="2" s="1"/>
  <c r="H137" i="9"/>
  <c r="J137" i="9" s="1"/>
  <c r="AA141" i="2" s="1"/>
  <c r="H59" i="9"/>
  <c r="J59" i="9" s="1"/>
  <c r="AA63" i="2" s="1"/>
  <c r="H171" i="9"/>
  <c r="J171" i="9" s="1"/>
  <c r="AA175" i="2" s="1"/>
  <c r="H50" i="9"/>
  <c r="J50" i="9" s="1"/>
  <c r="AA54" i="2" s="1"/>
  <c r="H144" i="9"/>
  <c r="J144" i="9" s="1"/>
  <c r="AA148" i="2" s="1"/>
  <c r="H157" i="9"/>
  <c r="J157" i="9" s="1"/>
  <c r="AA161" i="2" s="1"/>
  <c r="H42" i="9"/>
  <c r="J42" i="9" s="1"/>
  <c r="AA46" i="2" s="1"/>
  <c r="H133" i="9"/>
  <c r="J133" i="9" s="1"/>
  <c r="AA137" i="2" s="1"/>
  <c r="H91" i="9"/>
  <c r="J91" i="9" s="1"/>
  <c r="AA95" i="2" s="1"/>
  <c r="H24" i="9"/>
  <c r="J24" i="9" s="1"/>
  <c r="AA28" i="2" s="1"/>
  <c r="H109" i="9"/>
  <c r="J109" i="9" s="1"/>
  <c r="AA113" i="2" s="1"/>
  <c r="H176" i="9"/>
  <c r="J176" i="9" s="1"/>
  <c r="AA180" i="2" s="1"/>
  <c r="H161" i="9"/>
  <c r="J161" i="9" s="1"/>
  <c r="AA165" i="2" s="1"/>
  <c r="H80" i="9"/>
  <c r="J80" i="9" s="1"/>
  <c r="AA84" i="2" s="1"/>
  <c r="H63" i="9"/>
  <c r="J63" i="9" s="1"/>
  <c r="AA67" i="2" s="1"/>
  <c r="H14" i="9"/>
  <c r="J14" i="9" s="1"/>
  <c r="AA18" i="2" s="1"/>
  <c r="H115" i="9"/>
  <c r="J115" i="9" s="1"/>
  <c r="AA119" i="2" s="1"/>
  <c r="H163" i="9"/>
  <c r="J163" i="9" s="1"/>
  <c r="AA167" i="2" s="1"/>
  <c r="H170" i="9"/>
  <c r="J170" i="9" s="1"/>
  <c r="AA174" i="2" s="1"/>
  <c r="H139" i="9"/>
  <c r="J139" i="9" s="1"/>
  <c r="AA143" i="2" s="1"/>
  <c r="H45" i="9"/>
  <c r="J45" i="9" s="1"/>
  <c r="AA49" i="2" s="1"/>
  <c r="H148" i="9"/>
  <c r="J148" i="9" s="1"/>
  <c r="AA152" i="2" s="1"/>
  <c r="H18" i="9"/>
  <c r="J18" i="9" s="1"/>
  <c r="AA22" i="2" s="1"/>
  <c r="H174" i="9"/>
  <c r="J174" i="9" s="1"/>
  <c r="AA178" i="2" s="1"/>
  <c r="H48" i="9"/>
  <c r="J48" i="9" s="1"/>
  <c r="AA52" i="2" s="1"/>
  <c r="H67" i="9"/>
  <c r="J67" i="9" s="1"/>
  <c r="AA71" i="2" s="1"/>
  <c r="H152" i="9"/>
  <c r="J152" i="9" s="1"/>
  <c r="AA156" i="2" s="1"/>
  <c r="H6" i="9"/>
  <c r="J6" i="9" s="1"/>
  <c r="AA10" i="2" s="1"/>
  <c r="H25" i="9"/>
  <c r="J25" i="9" s="1"/>
  <c r="AA29" i="2" s="1"/>
  <c r="H66" i="9"/>
  <c r="J66" i="9" s="1"/>
  <c r="AA70" i="2" s="1"/>
  <c r="H112" i="9"/>
  <c r="J112" i="9" s="1"/>
  <c r="AA116" i="2" s="1"/>
  <c r="H16" i="9"/>
  <c r="J16" i="9" s="1"/>
  <c r="AA20" i="2" s="1"/>
  <c r="H111" i="9"/>
  <c r="J111" i="9" s="1"/>
  <c r="AA115" i="2" s="1"/>
  <c r="H36" i="9"/>
  <c r="J36" i="9" s="1"/>
  <c r="AA40" i="2" s="1"/>
  <c r="H60" i="9"/>
  <c r="J60" i="9" s="1"/>
  <c r="AA64" i="2" s="1"/>
  <c r="H26" i="9"/>
  <c r="J26" i="9" s="1"/>
  <c r="AA30" i="2" s="1"/>
  <c r="H156" i="9"/>
  <c r="J156" i="9" s="1"/>
  <c r="AA160" i="2" s="1"/>
  <c r="H58" i="9"/>
  <c r="J58" i="9" s="1"/>
  <c r="AA62" i="2" s="1"/>
  <c r="H145" i="9"/>
  <c r="J145" i="9" s="1"/>
  <c r="AA149" i="2" s="1"/>
  <c r="H165" i="9"/>
  <c r="J165" i="9" s="1"/>
  <c r="AA169" i="2" s="1"/>
  <c r="H104" i="9"/>
  <c r="J104" i="9" s="1"/>
  <c r="AA108" i="2" s="1"/>
  <c r="H142" i="9"/>
  <c r="J142" i="9" s="1"/>
  <c r="AA146" i="2" s="1"/>
  <c r="H23" i="9"/>
  <c r="J23" i="9" s="1"/>
  <c r="AA27" i="2" s="1"/>
  <c r="H44" i="9"/>
  <c r="J44" i="9" s="1"/>
  <c r="AA48" i="2" s="1"/>
  <c r="H61" i="9"/>
  <c r="J61" i="9" s="1"/>
  <c r="AA65" i="2" s="1"/>
  <c r="H89" i="9"/>
  <c r="J89" i="9" s="1"/>
  <c r="AA93" i="2" s="1"/>
  <c r="H57" i="9"/>
  <c r="J57" i="9" s="1"/>
  <c r="AA61" i="2" s="1"/>
  <c r="H125" i="9"/>
  <c r="J125" i="9" s="1"/>
  <c r="AA129" i="2" s="1"/>
  <c r="H30" i="9"/>
  <c r="J30" i="9" s="1"/>
  <c r="AA34" i="2" s="1"/>
  <c r="H64" i="9"/>
  <c r="J64" i="9" s="1"/>
  <c r="AA68" i="2" s="1"/>
  <c r="H43" i="9"/>
  <c r="J43" i="9" s="1"/>
  <c r="AA47" i="2" s="1"/>
  <c r="H73" i="9"/>
  <c r="J73" i="9" s="1"/>
  <c r="AA77" i="2" s="1"/>
  <c r="H94" i="9"/>
  <c r="J94" i="9" s="1"/>
  <c r="AA98" i="2" s="1"/>
  <c r="H8" i="9"/>
  <c r="J8" i="9" s="1"/>
  <c r="AA12" i="2" s="1"/>
  <c r="H7" i="9"/>
  <c r="J7" i="9" s="1"/>
  <c r="AA11" i="2" s="1"/>
  <c r="H90" i="9"/>
  <c r="J90" i="9" s="1"/>
  <c r="AA94" i="2" s="1"/>
  <c r="H147" i="9"/>
  <c r="J147" i="9" s="1"/>
  <c r="AA151" i="2" s="1"/>
  <c r="H88" i="9"/>
  <c r="J88" i="9" s="1"/>
  <c r="AA92" i="2" s="1"/>
  <c r="H103" i="9"/>
  <c r="J103" i="9" s="1"/>
  <c r="AA107" i="2" s="1"/>
  <c r="H101" i="9"/>
  <c r="J101" i="9" s="1"/>
  <c r="AA105" i="2" s="1"/>
  <c r="H76" i="9"/>
  <c r="J76" i="9" s="1"/>
  <c r="AA80" i="2" s="1"/>
  <c r="G53" i="16"/>
  <c r="G140" i="16"/>
  <c r="G90" i="16"/>
  <c r="G141" i="16"/>
  <c r="G10" i="16"/>
  <c r="G24" i="16"/>
  <c r="G97" i="16"/>
  <c r="G173" i="16"/>
  <c r="G21" i="16"/>
  <c r="G38" i="16"/>
  <c r="G13" i="16"/>
  <c r="G120" i="16"/>
  <c r="G19" i="16"/>
  <c r="G95" i="16"/>
  <c r="G127" i="16"/>
  <c r="G64" i="16"/>
  <c r="G122" i="16"/>
  <c r="G150" i="16"/>
  <c r="G99" i="16"/>
  <c r="G22" i="16"/>
  <c r="G63" i="16"/>
  <c r="G154" i="16"/>
  <c r="G96" i="16"/>
  <c r="G42" i="16"/>
  <c r="G94" i="16"/>
  <c r="G58" i="16"/>
  <c r="G102" i="16"/>
  <c r="G134" i="16"/>
  <c r="G69" i="16"/>
  <c r="G25" i="16"/>
  <c r="G75" i="16"/>
  <c r="G39" i="16"/>
  <c r="G4" i="16"/>
  <c r="G136" i="16"/>
  <c r="G91" i="16"/>
  <c r="G82" i="16"/>
  <c r="G147" i="16"/>
  <c r="G158" i="16"/>
  <c r="G61" i="16"/>
  <c r="G66" i="16"/>
  <c r="G155" i="16"/>
  <c r="G168" i="16"/>
  <c r="G171" i="16"/>
  <c r="G174" i="16"/>
  <c r="G51" i="16"/>
  <c r="G18" i="16"/>
  <c r="G128" i="16"/>
  <c r="G117" i="16"/>
  <c r="G89" i="16"/>
  <c r="G123" i="16"/>
  <c r="G167" i="16"/>
  <c r="G83" i="16"/>
  <c r="G29" i="16"/>
  <c r="G105" i="16"/>
  <c r="G139" i="16"/>
  <c r="G8" i="16"/>
  <c r="G28" i="16"/>
  <c r="G114" i="16"/>
  <c r="G130" i="16"/>
  <c r="G70" i="16"/>
  <c r="G60" i="16"/>
  <c r="G65" i="16"/>
  <c r="G68" i="16"/>
  <c r="G146" i="16"/>
  <c r="G12" i="16"/>
  <c r="G162" i="16"/>
  <c r="G169" i="16"/>
  <c r="G46" i="16"/>
  <c r="G161" i="16"/>
  <c r="G135" i="16"/>
  <c r="G71" i="16"/>
  <c r="G131" i="16"/>
  <c r="G85" i="16"/>
  <c r="G138" i="16"/>
  <c r="G84" i="16"/>
  <c r="G72" i="16"/>
  <c r="G88" i="16"/>
  <c r="G56" i="16"/>
  <c r="G40" i="16"/>
  <c r="G87" i="16"/>
  <c r="G116" i="16"/>
  <c r="G149" i="16"/>
  <c r="G137" i="16"/>
  <c r="G104" i="16"/>
  <c r="G36" i="16"/>
  <c r="G112" i="16"/>
  <c r="G74" i="16"/>
  <c r="G126" i="16"/>
  <c r="G76" i="16"/>
  <c r="G15" i="16"/>
  <c r="G47" i="16"/>
  <c r="G6" i="16"/>
  <c r="G78" i="16"/>
  <c r="G37" i="16"/>
  <c r="G144" i="16"/>
  <c r="G129" i="16"/>
  <c r="G35" i="16"/>
  <c r="G86" i="16"/>
  <c r="G125" i="16"/>
  <c r="G9" i="16"/>
  <c r="G17" i="16"/>
  <c r="G11" i="16"/>
  <c r="G34" i="16"/>
  <c r="G77" i="16"/>
  <c r="G79" i="16"/>
  <c r="G55" i="16"/>
  <c r="G62" i="16"/>
  <c r="G16" i="16"/>
  <c r="G93" i="16"/>
  <c r="G41" i="16"/>
  <c r="G124" i="16"/>
  <c r="G108" i="16"/>
  <c r="G57" i="16"/>
  <c r="G166" i="16"/>
  <c r="G50" i="16"/>
  <c r="G132" i="16"/>
  <c r="G73" i="16"/>
  <c r="G81" i="16"/>
  <c r="G59" i="16"/>
  <c r="G175" i="16"/>
  <c r="G54" i="16"/>
  <c r="G143" i="16"/>
  <c r="G119" i="16"/>
  <c r="G52" i="16"/>
  <c r="G142" i="16"/>
  <c r="G160" i="16"/>
  <c r="G14" i="16"/>
  <c r="G113" i="16"/>
  <c r="G164" i="16"/>
  <c r="H114" i="7"/>
  <c r="J114" i="7" s="1"/>
  <c r="W118" i="2" s="1"/>
  <c r="E72" i="18"/>
  <c r="F72" i="18" s="1"/>
  <c r="G72" i="18" s="1"/>
  <c r="E61" i="18"/>
  <c r="F61" i="18" s="1"/>
  <c r="G61" i="18" s="1"/>
  <c r="E43" i="18"/>
  <c r="F43" i="18" s="1"/>
  <c r="G43" i="18" s="1"/>
  <c r="E49" i="18"/>
  <c r="F49" i="18" s="1"/>
  <c r="G49" i="18" s="1"/>
  <c r="H186" i="1"/>
  <c r="J20" i="1" s="1"/>
  <c r="M20" i="1" s="1"/>
  <c r="AK24" i="2" s="1"/>
  <c r="I138" i="1"/>
  <c r="H185" i="1"/>
  <c r="I186" i="1"/>
  <c r="K49" i="1" s="1"/>
  <c r="E144" i="18"/>
  <c r="F144" i="18" s="1"/>
  <c r="G144" i="18" s="1"/>
  <c r="E102" i="18"/>
  <c r="F102" i="18" s="1"/>
  <c r="G102" i="18" s="1"/>
  <c r="E57" i="18"/>
  <c r="F57" i="18" s="1"/>
  <c r="G57" i="18" s="1"/>
  <c r="E33" i="18"/>
  <c r="F33" i="18" s="1"/>
  <c r="E107" i="18"/>
  <c r="F107" i="18" s="1"/>
  <c r="G107" i="18" s="1"/>
  <c r="E75" i="18"/>
  <c r="F75" i="18" s="1"/>
  <c r="G75" i="18" s="1"/>
  <c r="E87" i="18"/>
  <c r="F87" i="18" s="1"/>
  <c r="E114" i="18"/>
  <c r="F114" i="18" s="1"/>
  <c r="E152" i="18"/>
  <c r="F152" i="18" s="1"/>
  <c r="E93" i="18"/>
  <c r="F93" i="18" s="1"/>
  <c r="E145" i="18"/>
  <c r="F145" i="18" s="1"/>
  <c r="E174" i="18"/>
  <c r="F174" i="18" s="1"/>
  <c r="E81" i="18"/>
  <c r="F81" i="18" s="1"/>
  <c r="E110" i="18"/>
  <c r="F110" i="18" s="1"/>
  <c r="E97" i="18"/>
  <c r="F97" i="18" s="1"/>
  <c r="E169" i="18"/>
  <c r="F169" i="18" s="1"/>
  <c r="E138" i="18"/>
  <c r="F138" i="18" s="1"/>
  <c r="E78" i="18"/>
  <c r="F78" i="18" s="1"/>
  <c r="E128" i="18"/>
  <c r="F128" i="18" s="1"/>
  <c r="E161" i="18"/>
  <c r="F161" i="18" s="1"/>
  <c r="E85" i="18"/>
  <c r="F85" i="18" s="1"/>
  <c r="E126" i="18"/>
  <c r="F126" i="18" s="1"/>
  <c r="E17" i="18"/>
  <c r="F17" i="18" s="1"/>
  <c r="E26" i="18"/>
  <c r="F26" i="18" s="1"/>
  <c r="E68" i="18"/>
  <c r="F68" i="18" s="1"/>
  <c r="E109" i="18"/>
  <c r="F109" i="18" s="1"/>
  <c r="E158" i="18"/>
  <c r="F158" i="18" s="1"/>
  <c r="E40" i="18"/>
  <c r="F40" i="18" s="1"/>
  <c r="E89" i="18"/>
  <c r="F89" i="18" s="1"/>
  <c r="E90" i="18"/>
  <c r="F90" i="18" s="1"/>
  <c r="E53" i="18"/>
  <c r="F53" i="18" s="1"/>
  <c r="E14" i="18"/>
  <c r="F14" i="18" s="1"/>
  <c r="E113" i="18"/>
  <c r="F113" i="18" s="1"/>
  <c r="E46" i="18"/>
  <c r="F46" i="18" s="1"/>
  <c r="E137" i="18"/>
  <c r="F137" i="18" s="1"/>
  <c r="E66" i="18"/>
  <c r="F66" i="18" s="1"/>
  <c r="E125" i="18"/>
  <c r="F125" i="18" s="1"/>
  <c r="E112" i="18"/>
  <c r="F112" i="18" s="1"/>
  <c r="E65" i="18"/>
  <c r="F65" i="18" s="1"/>
  <c r="E4" i="18"/>
  <c r="F4" i="18" s="1"/>
  <c r="E20" i="18"/>
  <c r="F20" i="18" s="1"/>
  <c r="E8" i="18"/>
  <c r="F8" i="18" s="1"/>
  <c r="E168" i="18"/>
  <c r="F168" i="18" s="1"/>
  <c r="E80" i="18"/>
  <c r="F80" i="18" s="1"/>
  <c r="E28" i="18"/>
  <c r="F28" i="18" s="1"/>
  <c r="E23" i="18"/>
  <c r="F23" i="18" s="1"/>
  <c r="E121" i="18"/>
  <c r="F121" i="18" s="1"/>
  <c r="E27" i="18"/>
  <c r="F27" i="18" s="1"/>
  <c r="E155" i="18"/>
  <c r="F155" i="18" s="1"/>
  <c r="E47" i="18"/>
  <c r="F47" i="18" s="1"/>
  <c r="E25" i="18"/>
  <c r="F25" i="18" s="1"/>
  <c r="E74" i="18"/>
  <c r="F74" i="18" s="1"/>
  <c r="E60" i="18"/>
  <c r="F60" i="18" s="1"/>
  <c r="E21" i="18"/>
  <c r="F21" i="18" s="1"/>
  <c r="E10" i="18"/>
  <c r="F10" i="18" s="1"/>
  <c r="E91" i="18"/>
  <c r="F91" i="18" s="1"/>
  <c r="E171" i="18"/>
  <c r="F171" i="18" s="1"/>
  <c r="E173" i="18"/>
  <c r="F173" i="18" s="1"/>
  <c r="E134" i="18"/>
  <c r="F134" i="18" s="1"/>
  <c r="E73" i="18"/>
  <c r="F73" i="18" s="1"/>
  <c r="E132" i="18"/>
  <c r="F132" i="18" s="1"/>
  <c r="E34" i="18"/>
  <c r="F34" i="18" s="1"/>
  <c r="E156" i="18"/>
  <c r="F156" i="18" s="1"/>
  <c r="E101" i="18"/>
  <c r="F101" i="18" s="1"/>
  <c r="E35" i="18"/>
  <c r="F35" i="18" s="1"/>
  <c r="E77" i="18"/>
  <c r="F77" i="18" s="1"/>
  <c r="E147" i="18"/>
  <c r="F147" i="18" s="1"/>
  <c r="E139" i="18"/>
  <c r="F139" i="18" s="1"/>
  <c r="E58" i="18"/>
  <c r="F58" i="18" s="1"/>
  <c r="E177" i="18"/>
  <c r="F177" i="18" s="1"/>
  <c r="E88" i="18"/>
  <c r="F88" i="18" s="1"/>
  <c r="E31" i="18"/>
  <c r="F31" i="18" s="1"/>
  <c r="E83" i="18"/>
  <c r="F83" i="18" s="1"/>
  <c r="E55" i="18"/>
  <c r="F55" i="18" s="1"/>
  <c r="E63" i="18"/>
  <c r="F63" i="18" s="1"/>
  <c r="E150" i="18"/>
  <c r="F150" i="18" s="1"/>
  <c r="E166" i="18"/>
  <c r="F166" i="18" s="1"/>
  <c r="E108" i="18"/>
  <c r="F108" i="18" s="1"/>
  <c r="E176" i="18"/>
  <c r="F176" i="18" s="1"/>
  <c r="E172" i="18"/>
  <c r="F172" i="18" s="1"/>
  <c r="E162" i="18"/>
  <c r="F162" i="18" s="1"/>
  <c r="E104" i="18"/>
  <c r="F104" i="18" s="1"/>
  <c r="E170" i="18"/>
  <c r="F170" i="18" s="1"/>
  <c r="E175" i="18"/>
  <c r="F175" i="18" s="1"/>
  <c r="E15" i="18"/>
  <c r="F15" i="18" s="1"/>
  <c r="E45" i="18"/>
  <c r="F45" i="18" s="1"/>
  <c r="E54" i="18"/>
  <c r="F54" i="18" s="1"/>
  <c r="E52" i="18"/>
  <c r="F52" i="18" s="1"/>
  <c r="E123" i="18"/>
  <c r="F123" i="18" s="1"/>
  <c r="E44" i="18"/>
  <c r="F44" i="18" s="1"/>
  <c r="E95" i="18"/>
  <c r="F95" i="18" s="1"/>
  <c r="E13" i="18"/>
  <c r="F13" i="18" s="1"/>
  <c r="E84" i="18"/>
  <c r="F84" i="18" s="1"/>
  <c r="E149" i="18"/>
  <c r="F149" i="18" s="1"/>
  <c r="E86" i="18"/>
  <c r="F86" i="18" s="1"/>
  <c r="E131" i="18"/>
  <c r="F131" i="18" s="1"/>
  <c r="E143" i="18"/>
  <c r="F143" i="18" s="1"/>
  <c r="E5" i="18"/>
  <c r="F5" i="18" s="1"/>
  <c r="E82" i="18"/>
  <c r="F82" i="18" s="1"/>
  <c r="E154" i="18"/>
  <c r="F154" i="18" s="1"/>
  <c r="E42" i="18"/>
  <c r="F42" i="18" s="1"/>
  <c r="E39" i="18"/>
  <c r="F39" i="18" s="1"/>
  <c r="E165" i="18"/>
  <c r="F165" i="18" s="1"/>
  <c r="E160" i="18"/>
  <c r="F160" i="18" s="1"/>
  <c r="E120" i="18"/>
  <c r="F120" i="18" s="1"/>
  <c r="E124" i="18"/>
  <c r="F124" i="18" s="1"/>
  <c r="E100" i="18"/>
  <c r="F100" i="18" s="1"/>
  <c r="E159" i="18"/>
  <c r="F159" i="18" s="1"/>
  <c r="E111" i="18"/>
  <c r="F111" i="18" s="1"/>
  <c r="E92" i="18"/>
  <c r="F92" i="18" s="1"/>
  <c r="E96" i="18"/>
  <c r="F96" i="18" s="1"/>
  <c r="E38" i="18"/>
  <c r="F38" i="18" s="1"/>
  <c r="E50" i="18"/>
  <c r="F50" i="18" s="1"/>
  <c r="E135" i="18"/>
  <c r="F135" i="18" s="1"/>
  <c r="E106" i="18"/>
  <c r="F106" i="18" s="1"/>
  <c r="E148" i="18"/>
  <c r="F148" i="18" s="1"/>
  <c r="E129" i="18"/>
  <c r="F129" i="18" s="1"/>
  <c r="E167" i="18"/>
  <c r="F167" i="18" s="1"/>
  <c r="E18" i="18"/>
  <c r="F18" i="18" s="1"/>
  <c r="E32" i="18"/>
  <c r="F32" i="18" s="1"/>
  <c r="E163" i="18"/>
  <c r="F163" i="18" s="1"/>
  <c r="E153" i="18"/>
  <c r="F153" i="18" s="1"/>
  <c r="E117" i="18"/>
  <c r="F117" i="18" s="1"/>
  <c r="E146" i="18"/>
  <c r="F146" i="18" s="1"/>
  <c r="E71" i="18"/>
  <c r="F71" i="18" s="1"/>
  <c r="E41" i="18"/>
  <c r="F41" i="18" s="1"/>
  <c r="E6" i="18"/>
  <c r="F6" i="18" s="1"/>
  <c r="E130" i="18"/>
  <c r="F130" i="18" s="1"/>
  <c r="E151" i="18"/>
  <c r="F151" i="18" s="1"/>
  <c r="E103" i="18"/>
  <c r="F103" i="18" s="1"/>
  <c r="E64" i="18"/>
  <c r="F64" i="18" s="1"/>
  <c r="E115" i="18"/>
  <c r="F115" i="18" s="1"/>
  <c r="E127" i="18"/>
  <c r="F127" i="18" s="1"/>
  <c r="E79" i="18"/>
  <c r="F79" i="18" s="1"/>
  <c r="E94" i="18"/>
  <c r="F94" i="18" s="1"/>
  <c r="E11" i="18"/>
  <c r="F11" i="18" s="1"/>
  <c r="E157" i="18"/>
  <c r="F157" i="18" s="1"/>
  <c r="E122" i="18"/>
  <c r="F122" i="18" s="1"/>
  <c r="E119" i="18"/>
  <c r="F119" i="18" s="1"/>
  <c r="E76" i="18"/>
  <c r="F76" i="18" s="1"/>
  <c r="E37" i="18"/>
  <c r="F37" i="18" s="1"/>
  <c r="G33" i="18"/>
  <c r="E70" i="18"/>
  <c r="F70" i="18" s="1"/>
  <c r="E98" i="18"/>
  <c r="F98" i="18" s="1"/>
  <c r="G180" i="13"/>
  <c r="J130" i="13" s="1"/>
  <c r="G181" i="13"/>
  <c r="J6" i="5"/>
  <c r="L48" i="5"/>
  <c r="L84" i="5"/>
  <c r="J174" i="5"/>
  <c r="L115" i="5"/>
  <c r="J158" i="5"/>
  <c r="J112" i="5"/>
  <c r="L122" i="5"/>
  <c r="L87" i="5"/>
  <c r="J40" i="5"/>
  <c r="J20" i="5"/>
  <c r="L143" i="5"/>
  <c r="L28" i="5"/>
  <c r="J169" i="5"/>
  <c r="L103" i="5"/>
  <c r="L54" i="5"/>
  <c r="J73" i="5"/>
  <c r="J175" i="5"/>
  <c r="J167" i="5"/>
  <c r="J113" i="5"/>
  <c r="J68" i="5"/>
  <c r="J152" i="5"/>
  <c r="L39" i="5"/>
  <c r="J166" i="5"/>
  <c r="L61" i="5"/>
  <c r="J78" i="5"/>
  <c r="J52" i="5"/>
  <c r="L111" i="5"/>
  <c r="L108" i="5"/>
  <c r="L165" i="5"/>
  <c r="J4" i="5"/>
  <c r="J150" i="5"/>
  <c r="L176" i="5"/>
  <c r="L145" i="5"/>
  <c r="L38" i="5"/>
  <c r="L47" i="5"/>
  <c r="J47" i="5"/>
  <c r="J44" i="5"/>
  <c r="J160" i="5"/>
  <c r="L137" i="5"/>
  <c r="J42" i="5"/>
  <c r="J35" i="5"/>
  <c r="I181" i="5"/>
  <c r="L154" i="5"/>
  <c r="J76" i="5"/>
  <c r="L130" i="5"/>
  <c r="J129" i="5"/>
  <c r="J120" i="5"/>
  <c r="J149" i="5"/>
  <c r="J17" i="5"/>
  <c r="J79" i="5"/>
  <c r="J138" i="5"/>
  <c r="J134" i="5"/>
  <c r="I182" i="5"/>
  <c r="L21" i="5" s="1"/>
  <c r="J80" i="5"/>
  <c r="J70" i="5"/>
  <c r="L25" i="5"/>
  <c r="J130" i="5"/>
  <c r="J102" i="5"/>
  <c r="L102" i="5"/>
  <c r="J101" i="5"/>
  <c r="J56" i="5"/>
  <c r="J50" i="5"/>
  <c r="L34" i="5"/>
  <c r="J21" i="5"/>
  <c r="L66" i="5"/>
  <c r="J66" i="5"/>
  <c r="J144" i="5"/>
  <c r="L144" i="5"/>
  <c r="J167" i="19"/>
  <c r="J102" i="19"/>
  <c r="J177" i="19"/>
  <c r="J151" i="19"/>
  <c r="J161" i="19"/>
  <c r="J55" i="19"/>
  <c r="J155" i="19"/>
  <c r="J81" i="19"/>
  <c r="J79" i="19"/>
  <c r="J100" i="19"/>
  <c r="J78" i="19"/>
  <c r="J141" i="19"/>
  <c r="J21" i="19"/>
  <c r="J135" i="19"/>
  <c r="J122" i="19"/>
  <c r="J84" i="19"/>
  <c r="J145" i="19"/>
  <c r="J171" i="19"/>
  <c r="J156" i="19"/>
  <c r="J152" i="19"/>
  <c r="J128" i="19"/>
  <c r="J54" i="19"/>
  <c r="J16" i="19"/>
  <c r="J70" i="19"/>
  <c r="J80" i="19"/>
  <c r="J28" i="19"/>
  <c r="J17" i="19"/>
  <c r="J126" i="19"/>
  <c r="J132" i="19"/>
  <c r="J124" i="19"/>
  <c r="J38" i="19"/>
  <c r="I181" i="19"/>
  <c r="I182" i="19"/>
  <c r="J4" i="19"/>
  <c r="J121" i="19"/>
  <c r="J83" i="19"/>
  <c r="J130" i="19"/>
  <c r="J65" i="19"/>
  <c r="J6" i="19"/>
  <c r="J165" i="19"/>
  <c r="J138" i="19"/>
  <c r="J46" i="19"/>
  <c r="J163" i="19"/>
  <c r="J137" i="19"/>
  <c r="J139" i="19"/>
  <c r="J89" i="19"/>
  <c r="J85" i="19"/>
  <c r="J40" i="19"/>
  <c r="J47" i="19"/>
  <c r="J41" i="19"/>
  <c r="J63" i="19"/>
  <c r="J175" i="19"/>
  <c r="J5" i="19"/>
  <c r="J69" i="19"/>
  <c r="J64" i="19"/>
  <c r="J9" i="19"/>
  <c r="J82" i="19"/>
  <c r="J142" i="19"/>
  <c r="J31" i="19"/>
  <c r="J25" i="19"/>
  <c r="J146" i="19"/>
  <c r="J147" i="19"/>
  <c r="J91" i="19"/>
  <c r="J166" i="19"/>
  <c r="J103" i="19"/>
  <c r="J114" i="19"/>
  <c r="J111" i="19"/>
  <c r="J59" i="19"/>
  <c r="J66" i="19"/>
  <c r="J120" i="19"/>
  <c r="J112" i="19"/>
  <c r="J72" i="19"/>
  <c r="J61" i="19"/>
  <c r="J90" i="19"/>
  <c r="J26" i="19"/>
  <c r="J30" i="19"/>
  <c r="J19" i="19"/>
  <c r="J159" i="19"/>
  <c r="J104" i="19"/>
  <c r="J136" i="19"/>
  <c r="J123" i="19"/>
  <c r="J110" i="19"/>
  <c r="J93" i="19"/>
  <c r="J172" i="19"/>
  <c r="J33" i="19"/>
  <c r="J168" i="19"/>
  <c r="J53" i="19"/>
  <c r="J148" i="19"/>
  <c r="J49" i="19"/>
  <c r="J60" i="19"/>
  <c r="J15" i="19"/>
  <c r="J150" i="19"/>
  <c r="J173" i="19"/>
  <c r="J131" i="19"/>
  <c r="J119" i="19"/>
  <c r="J174" i="19"/>
  <c r="J170" i="19"/>
  <c r="J10" i="19"/>
  <c r="J98" i="19"/>
  <c r="J44" i="19"/>
  <c r="J88" i="19"/>
  <c r="J50" i="19"/>
  <c r="J160" i="19"/>
  <c r="J95" i="19"/>
  <c r="J144" i="19"/>
  <c r="J43" i="19"/>
  <c r="J32" i="19"/>
  <c r="J109" i="19"/>
  <c r="J94" i="19"/>
  <c r="J117" i="19"/>
  <c r="J73" i="19"/>
  <c r="J56" i="19"/>
  <c r="J127" i="19"/>
  <c r="J57" i="19"/>
  <c r="J22" i="19"/>
  <c r="J11" i="19"/>
  <c r="J14" i="19"/>
  <c r="J157" i="19"/>
  <c r="J77" i="19"/>
  <c r="J154" i="19"/>
  <c r="I65" i="4"/>
  <c r="I162" i="4"/>
  <c r="I143" i="4"/>
  <c r="I31" i="4"/>
  <c r="I78" i="4"/>
  <c r="I89" i="4"/>
  <c r="I11" i="4"/>
  <c r="I6" i="4"/>
  <c r="I119" i="4"/>
  <c r="I18" i="4"/>
  <c r="I52" i="4"/>
  <c r="I109" i="4"/>
  <c r="I116" i="4"/>
  <c r="I148" i="4"/>
  <c r="I13" i="4"/>
  <c r="I164" i="4"/>
  <c r="I23" i="4"/>
  <c r="I33" i="4"/>
  <c r="I153" i="4"/>
  <c r="I72" i="4"/>
  <c r="I98" i="4"/>
  <c r="I145" i="4"/>
  <c r="I96" i="4"/>
  <c r="I79" i="4"/>
  <c r="I87" i="4"/>
  <c r="I63" i="4"/>
  <c r="I70" i="4"/>
  <c r="I104" i="4"/>
  <c r="I152" i="4"/>
  <c r="I173" i="4"/>
  <c r="I34" i="4"/>
  <c r="I129" i="4"/>
  <c r="I122" i="4"/>
  <c r="I100" i="4"/>
  <c r="I97" i="4"/>
  <c r="I110" i="4"/>
  <c r="I161" i="4"/>
  <c r="I131" i="4"/>
  <c r="I165" i="4"/>
  <c r="I157" i="4"/>
  <c r="I82" i="4"/>
  <c r="I47" i="4"/>
  <c r="I169" i="4"/>
  <c r="I76" i="4"/>
  <c r="I81" i="4"/>
  <c r="I15" i="4"/>
  <c r="I134" i="4"/>
  <c r="I140" i="4"/>
  <c r="I137" i="4"/>
  <c r="I150" i="4"/>
  <c r="I166" i="4"/>
  <c r="I163" i="4"/>
  <c r="I12" i="4"/>
  <c r="I90" i="4"/>
  <c r="I106" i="4"/>
  <c r="I102" i="4"/>
  <c r="I5" i="4"/>
  <c r="I133" i="4"/>
  <c r="I170" i="4"/>
  <c r="I54" i="4"/>
  <c r="I168" i="4"/>
  <c r="I80" i="4"/>
  <c r="I124" i="4"/>
  <c r="I112" i="4"/>
  <c r="I83" i="4"/>
  <c r="I158" i="4"/>
  <c r="I66" i="4"/>
  <c r="I108" i="4"/>
  <c r="I53" i="4"/>
  <c r="I88" i="4"/>
  <c r="I136" i="4"/>
  <c r="I37" i="4"/>
  <c r="I69" i="4"/>
  <c r="I32" i="4"/>
  <c r="I92" i="4"/>
  <c r="I27" i="4"/>
  <c r="I174" i="4"/>
  <c r="I99" i="4"/>
  <c r="I38" i="4"/>
  <c r="I19" i="4"/>
  <c r="I126" i="4"/>
  <c r="I125" i="4"/>
  <c r="I43" i="4"/>
  <c r="I149" i="4"/>
  <c r="I135" i="4"/>
  <c r="I139" i="4"/>
  <c r="I20" i="4"/>
  <c r="I75" i="4"/>
  <c r="I74" i="4"/>
  <c r="I172" i="4"/>
  <c r="I26" i="4"/>
  <c r="I71" i="4"/>
  <c r="I155" i="4"/>
  <c r="I93" i="4"/>
  <c r="I45" i="4"/>
  <c r="I67" i="4"/>
  <c r="I64" i="4"/>
  <c r="I42" i="4"/>
  <c r="I105" i="4"/>
  <c r="I57" i="4"/>
  <c r="I142" i="4"/>
  <c r="I91" i="4"/>
  <c r="I107" i="4"/>
  <c r="I49" i="4"/>
  <c r="I128" i="4"/>
  <c r="I147" i="4"/>
  <c r="I144" i="4"/>
  <c r="I117" i="4"/>
  <c r="I101" i="4"/>
  <c r="I44" i="4"/>
  <c r="I159" i="4"/>
  <c r="I51" i="4"/>
  <c r="I86" i="4"/>
  <c r="I127" i="4"/>
  <c r="I94" i="4"/>
  <c r="I16" i="4"/>
  <c r="I77" i="4"/>
  <c r="I176" i="4"/>
  <c r="I121" i="4"/>
  <c r="I9" i="4"/>
  <c r="I50" i="4"/>
  <c r="I46" i="4"/>
  <c r="I22" i="4"/>
  <c r="I85" i="4"/>
  <c r="I111" i="4"/>
  <c r="I154" i="4"/>
  <c r="I115" i="4"/>
  <c r="I61" i="4"/>
  <c r="I156" i="4"/>
  <c r="I130" i="4"/>
  <c r="I95" i="4"/>
  <c r="I146" i="4"/>
  <c r="I35" i="4"/>
  <c r="I84" i="4"/>
  <c r="I17" i="4"/>
  <c r="I30" i="4"/>
  <c r="I28" i="4"/>
  <c r="I175" i="4"/>
  <c r="I56" i="4"/>
  <c r="I138" i="4"/>
  <c r="I120" i="4"/>
  <c r="I58" i="4"/>
  <c r="I41" i="4"/>
  <c r="I151" i="4"/>
  <c r="I21" i="4"/>
  <c r="I25" i="4"/>
  <c r="I24" i="4"/>
  <c r="I160" i="4"/>
  <c r="I60" i="4"/>
  <c r="I73" i="4"/>
  <c r="I123" i="4"/>
  <c r="I10" i="4"/>
  <c r="I55" i="4"/>
  <c r="I177" i="4"/>
  <c r="I68" i="4"/>
  <c r="I59" i="4"/>
  <c r="I7" i="4"/>
  <c r="I132" i="4"/>
  <c r="I8" i="4"/>
  <c r="I39" i="4"/>
  <c r="I36" i="4"/>
  <c r="I167" i="4"/>
  <c r="I14" i="4"/>
  <c r="I62" i="4"/>
  <c r="I29" i="4"/>
  <c r="I118" i="4"/>
  <c r="I114" i="4"/>
  <c r="I171" i="4"/>
  <c r="I103" i="4"/>
  <c r="I141" i="4"/>
  <c r="I4" i="4"/>
  <c r="H182" i="4"/>
  <c r="H183" i="4"/>
  <c r="I113" i="4"/>
  <c r="I48" i="4"/>
  <c r="H134" i="3"/>
  <c r="H73" i="3"/>
  <c r="H131" i="3"/>
  <c r="H88" i="3"/>
  <c r="H146" i="3"/>
  <c r="H76" i="3"/>
  <c r="H171" i="3"/>
  <c r="H21" i="3"/>
  <c r="H74" i="3"/>
  <c r="H6" i="3"/>
  <c r="H44" i="3"/>
  <c r="H32" i="3"/>
  <c r="H85" i="3"/>
  <c r="H94" i="3"/>
  <c r="H104" i="3"/>
  <c r="H126" i="3"/>
  <c r="H97" i="3"/>
  <c r="H93" i="3"/>
  <c r="H43" i="3"/>
  <c r="H39" i="3"/>
  <c r="H33" i="3"/>
  <c r="H59" i="3"/>
  <c r="H17" i="3"/>
  <c r="H75" i="3"/>
  <c r="H66" i="3"/>
  <c r="H166" i="3"/>
  <c r="H95" i="3"/>
  <c r="H167" i="3"/>
  <c r="H45" i="3"/>
  <c r="H150" i="3"/>
  <c r="H160" i="3"/>
  <c r="H130" i="3"/>
  <c r="H36" i="3"/>
  <c r="H26" i="3"/>
  <c r="H51" i="3"/>
  <c r="H175" i="3"/>
  <c r="H176" i="3"/>
  <c r="H54" i="3"/>
  <c r="H118" i="3"/>
  <c r="H156" i="3"/>
  <c r="H151" i="3"/>
  <c r="H127" i="3"/>
  <c r="H109" i="3"/>
  <c r="H19" i="3"/>
  <c r="H111" i="3"/>
  <c r="H42" i="3"/>
  <c r="H10" i="3"/>
  <c r="H147" i="3"/>
  <c r="H149" i="3"/>
  <c r="H128" i="3"/>
  <c r="H90" i="3"/>
  <c r="H62" i="3"/>
  <c r="G181" i="3"/>
  <c r="J159" i="3" s="1"/>
  <c r="H4" i="3"/>
  <c r="G180" i="3"/>
  <c r="I170" i="3" s="1"/>
  <c r="L170" i="3" s="1"/>
  <c r="D174" i="2" s="1"/>
  <c r="H174" i="3"/>
  <c r="H9" i="3"/>
  <c r="H172" i="3"/>
  <c r="H37" i="3"/>
  <c r="H168" i="3"/>
  <c r="H135" i="3"/>
  <c r="H145" i="3"/>
  <c r="H81" i="3"/>
  <c r="H87" i="3"/>
  <c r="H121" i="3"/>
  <c r="H164" i="3"/>
  <c r="H173" i="3"/>
  <c r="H30" i="3"/>
  <c r="H102" i="3"/>
  <c r="H153" i="3"/>
  <c r="H67" i="3"/>
  <c r="H152" i="3"/>
  <c r="H158" i="3"/>
  <c r="H25" i="3"/>
  <c r="H86" i="3"/>
  <c r="H132" i="3"/>
  <c r="H58" i="3"/>
  <c r="H64" i="3"/>
  <c r="H139" i="3"/>
  <c r="H137" i="3"/>
  <c r="H65" i="3"/>
  <c r="H71" i="3"/>
  <c r="H101" i="3"/>
  <c r="H60" i="3"/>
  <c r="H91" i="3"/>
  <c r="H116" i="3"/>
  <c r="H28" i="3"/>
  <c r="H50" i="3"/>
  <c r="H155" i="3"/>
  <c r="H35" i="3"/>
  <c r="H61" i="3"/>
  <c r="H148" i="3"/>
  <c r="H68" i="3"/>
  <c r="H13" i="3"/>
  <c r="H103" i="3"/>
  <c r="H14" i="3"/>
  <c r="H46" i="3"/>
  <c r="H125" i="3"/>
  <c r="H98" i="3"/>
  <c r="H112" i="3"/>
  <c r="H16" i="3"/>
  <c r="H72" i="3"/>
  <c r="H70" i="3"/>
  <c r="H78" i="3"/>
  <c r="H114" i="3"/>
  <c r="H34" i="3"/>
  <c r="H129" i="3"/>
  <c r="H142" i="3"/>
  <c r="H89" i="3"/>
  <c r="H143" i="3"/>
  <c r="H138" i="3"/>
  <c r="H106" i="3"/>
  <c r="H40" i="3"/>
  <c r="H69" i="3"/>
  <c r="H113" i="3"/>
  <c r="H29" i="3"/>
  <c r="H99" i="3"/>
  <c r="H83" i="3"/>
  <c r="H5" i="3"/>
  <c r="H47" i="3"/>
  <c r="H96" i="3"/>
  <c r="H163" i="3"/>
  <c r="H11" i="3"/>
  <c r="H23" i="3"/>
  <c r="H124" i="3"/>
  <c r="H119" i="3"/>
  <c r="H55" i="3"/>
  <c r="H38" i="3"/>
  <c r="H162" i="3"/>
  <c r="H122" i="3"/>
  <c r="H100" i="3"/>
  <c r="H165" i="3"/>
  <c r="H105" i="3"/>
  <c r="H154" i="3"/>
  <c r="H140" i="3"/>
  <c r="H48" i="3"/>
  <c r="H169" i="3"/>
  <c r="H157" i="3"/>
  <c r="H22" i="3"/>
  <c r="H27" i="3"/>
  <c r="H20" i="3"/>
  <c r="H56" i="3"/>
  <c r="H141" i="3"/>
  <c r="H120" i="3"/>
  <c r="H117" i="3"/>
  <c r="H53" i="3"/>
  <c r="H144" i="3"/>
  <c r="H161" i="3"/>
  <c r="H41" i="3"/>
  <c r="H77" i="3"/>
  <c r="H84" i="3"/>
  <c r="H57" i="3"/>
  <c r="H31" i="3"/>
  <c r="H8" i="3"/>
  <c r="H15" i="3"/>
  <c r="H63" i="3"/>
  <c r="H108" i="3"/>
  <c r="H24" i="3"/>
  <c r="H159" i="3"/>
  <c r="H115" i="3"/>
  <c r="H80" i="3"/>
  <c r="H133" i="3"/>
  <c r="H49" i="3"/>
  <c r="H18" i="3"/>
  <c r="H92" i="3"/>
  <c r="H123" i="3"/>
  <c r="H107" i="3"/>
  <c r="H7" i="3"/>
  <c r="H12" i="3"/>
  <c r="H79" i="3"/>
  <c r="H177" i="3"/>
  <c r="H170" i="3"/>
  <c r="H52" i="3"/>
  <c r="H110" i="3"/>
  <c r="J110" i="3"/>
  <c r="H82" i="3"/>
  <c r="I110" i="3" l="1"/>
  <c r="L110" i="3" s="1"/>
  <c r="D114" i="2" s="1"/>
  <c r="J8" i="1"/>
  <c r="M8" i="1" s="1"/>
  <c r="AK12" i="2" s="1"/>
  <c r="K157" i="19"/>
  <c r="M157" i="19" s="1"/>
  <c r="H161" i="2" s="1"/>
  <c r="K177" i="19"/>
  <c r="M177" i="19" s="1"/>
  <c r="H181" i="2" s="1"/>
  <c r="J107" i="3"/>
  <c r="J177" i="3"/>
  <c r="J49" i="3"/>
  <c r="I109" i="3"/>
  <c r="L109" i="3" s="1"/>
  <c r="D113" i="2" s="1"/>
  <c r="I63" i="13"/>
  <c r="L63" i="13" s="1"/>
  <c r="N67" i="2" s="1"/>
  <c r="J176" i="4"/>
  <c r="M176" i="4" s="1"/>
  <c r="F180" i="2" s="1"/>
  <c r="H147" i="16"/>
  <c r="J147" i="16" s="1"/>
  <c r="Y151" i="2" s="1"/>
  <c r="I8" i="3"/>
  <c r="L8" i="3" s="1"/>
  <c r="D12" i="2" s="1"/>
  <c r="I125" i="3"/>
  <c r="L125" i="3" s="1"/>
  <c r="D129" i="2" s="1"/>
  <c r="J52" i="3"/>
  <c r="J79" i="3"/>
  <c r="I122" i="3"/>
  <c r="L122" i="3" s="1"/>
  <c r="D126" i="2" s="1"/>
  <c r="J8" i="3"/>
  <c r="I49" i="3"/>
  <c r="L49" i="3" s="1"/>
  <c r="D53" i="2" s="1"/>
  <c r="J169" i="3"/>
  <c r="I52" i="3"/>
  <c r="L52" i="3" s="1"/>
  <c r="D56" i="2" s="1"/>
  <c r="I79" i="3"/>
  <c r="L79" i="3" s="1"/>
  <c r="D83" i="2" s="1"/>
  <c r="I92" i="3"/>
  <c r="L92" i="3" s="1"/>
  <c r="D96" i="2" s="1"/>
  <c r="J144" i="3"/>
  <c r="I11" i="3"/>
  <c r="L11" i="3" s="1"/>
  <c r="D15" i="2" s="1"/>
  <c r="J158" i="3"/>
  <c r="K32" i="19"/>
  <c r="M32" i="19" s="1"/>
  <c r="H36" i="2" s="1"/>
  <c r="J92" i="3"/>
  <c r="J161" i="3"/>
  <c r="J18" i="3"/>
  <c r="J22" i="3"/>
  <c r="J142" i="3"/>
  <c r="I159" i="3"/>
  <c r="L159" i="3" s="1"/>
  <c r="D163" i="2" s="1"/>
  <c r="J115" i="3"/>
  <c r="J15" i="3"/>
  <c r="I96" i="3"/>
  <c r="L96" i="3" s="1"/>
  <c r="D100" i="2" s="1"/>
  <c r="I103" i="3"/>
  <c r="L103" i="3" s="1"/>
  <c r="D107" i="2" s="1"/>
  <c r="J121" i="3"/>
  <c r="I18" i="3"/>
  <c r="L18" i="3" s="1"/>
  <c r="D22" i="2" s="1"/>
  <c r="I115" i="3"/>
  <c r="L115" i="3" s="1"/>
  <c r="D119" i="2" s="1"/>
  <c r="J41" i="3"/>
  <c r="I22" i="3"/>
  <c r="L22" i="3" s="1"/>
  <c r="D26" i="2" s="1"/>
  <c r="J96" i="3"/>
  <c r="J85" i="3"/>
  <c r="I177" i="3"/>
  <c r="L177" i="3" s="1"/>
  <c r="D181" i="2" s="1"/>
  <c r="I161" i="3"/>
  <c r="L161" i="3" s="1"/>
  <c r="D165" i="2" s="1"/>
  <c r="J157" i="3"/>
  <c r="J23" i="3"/>
  <c r="I34" i="3"/>
  <c r="L34" i="3" s="1"/>
  <c r="D38" i="2" s="1"/>
  <c r="J89" i="4"/>
  <c r="M89" i="4" s="1"/>
  <c r="F93" i="2" s="1"/>
  <c r="H79" i="7"/>
  <c r="J79" i="7" s="1"/>
  <c r="W83" i="2" s="1"/>
  <c r="H39" i="7"/>
  <c r="J39" i="7" s="1"/>
  <c r="W43" i="2" s="1"/>
  <c r="H143" i="7"/>
  <c r="J143" i="7" s="1"/>
  <c r="W147" i="2" s="1"/>
  <c r="H158" i="7"/>
  <c r="J158" i="7" s="1"/>
  <c r="W162" i="2" s="1"/>
  <c r="H61" i="7"/>
  <c r="J61" i="7" s="1"/>
  <c r="W65" i="2" s="1"/>
  <c r="H52" i="16"/>
  <c r="J52" i="16" s="1"/>
  <c r="Y56" i="2" s="1"/>
  <c r="H77" i="16"/>
  <c r="J77" i="16" s="1"/>
  <c r="Y81" i="2" s="1"/>
  <c r="H139" i="16"/>
  <c r="J139" i="16" s="1"/>
  <c r="Y143" i="2" s="1"/>
  <c r="H164" i="16"/>
  <c r="J164" i="16" s="1"/>
  <c r="Y168" i="2" s="1"/>
  <c r="H142" i="16"/>
  <c r="J142" i="16" s="1"/>
  <c r="Y146" i="2" s="1"/>
  <c r="H54" i="16"/>
  <c r="J54" i="16" s="1"/>
  <c r="Y58" i="2" s="1"/>
  <c r="H73" i="16"/>
  <c r="J73" i="16" s="1"/>
  <c r="Y77" i="2" s="1"/>
  <c r="H57" i="16"/>
  <c r="J57" i="16" s="1"/>
  <c r="Y61" i="2" s="1"/>
  <c r="H93" i="16"/>
  <c r="J93" i="16" s="1"/>
  <c r="Y97" i="2" s="1"/>
  <c r="H79" i="16"/>
  <c r="J79" i="16" s="1"/>
  <c r="Y83" i="2" s="1"/>
  <c r="H17" i="16"/>
  <c r="J17" i="16" s="1"/>
  <c r="Y21" i="2" s="1"/>
  <c r="H78" i="16"/>
  <c r="J78" i="16" s="1"/>
  <c r="Y82" i="2" s="1"/>
  <c r="H76" i="16"/>
  <c r="J76" i="16" s="1"/>
  <c r="Y80" i="2" s="1"/>
  <c r="H36" i="16"/>
  <c r="J36" i="16" s="1"/>
  <c r="Y40" i="2" s="1"/>
  <c r="H116" i="16"/>
  <c r="J116" i="16" s="1"/>
  <c r="Y120" i="2" s="1"/>
  <c r="H88" i="16"/>
  <c r="J88" i="16" s="1"/>
  <c r="Y92" i="2" s="1"/>
  <c r="H85" i="16"/>
  <c r="J85" i="16" s="1"/>
  <c r="Y89" i="2" s="1"/>
  <c r="H161" i="16"/>
  <c r="J161" i="16" s="1"/>
  <c r="Y165" i="2" s="1"/>
  <c r="H12" i="16"/>
  <c r="J12" i="16" s="1"/>
  <c r="Y16" i="2" s="1"/>
  <c r="H70" i="16"/>
  <c r="J70" i="16" s="1"/>
  <c r="Y74" i="2" s="1"/>
  <c r="H174" i="16"/>
  <c r="J174" i="16" s="1"/>
  <c r="Y178" i="2" s="1"/>
  <c r="H141" i="16"/>
  <c r="J141" i="16" s="1"/>
  <c r="Y145" i="2" s="1"/>
  <c r="H113" i="16"/>
  <c r="J113" i="16" s="1"/>
  <c r="Y117" i="2" s="1"/>
  <c r="H16" i="16"/>
  <c r="J16" i="16" s="1"/>
  <c r="Y20" i="2" s="1"/>
  <c r="H53" i="16"/>
  <c r="J53" i="16" s="1"/>
  <c r="Y57" i="2" s="1"/>
  <c r="H6" i="16"/>
  <c r="J6" i="16" s="1"/>
  <c r="Y10" i="2" s="1"/>
  <c r="H104" i="16"/>
  <c r="J104" i="16" s="1"/>
  <c r="Y108" i="2" s="1"/>
  <c r="H72" i="16"/>
  <c r="J72" i="16" s="1"/>
  <c r="Y76" i="2" s="1"/>
  <c r="H46" i="16"/>
  <c r="J46" i="16" s="1"/>
  <c r="Y50" i="2" s="1"/>
  <c r="H146" i="16"/>
  <c r="J146" i="16" s="1"/>
  <c r="Y150" i="2" s="1"/>
  <c r="H168" i="16"/>
  <c r="J168" i="16" s="1"/>
  <c r="Y172" i="2" s="1"/>
  <c r="H82" i="16"/>
  <c r="J82" i="16" s="1"/>
  <c r="Y86" i="2" s="1"/>
  <c r="H119" i="16"/>
  <c r="J119" i="16" s="1"/>
  <c r="Y123" i="2" s="1"/>
  <c r="H59" i="16"/>
  <c r="J59" i="16" s="1"/>
  <c r="Y63" i="2" s="1"/>
  <c r="H50" i="16"/>
  <c r="J50" i="16" s="1"/>
  <c r="Y54" i="2" s="1"/>
  <c r="H124" i="16"/>
  <c r="J124" i="16" s="1"/>
  <c r="Y128" i="2" s="1"/>
  <c r="H62" i="16"/>
  <c r="J62" i="16" s="1"/>
  <c r="Y66" i="2" s="1"/>
  <c r="H125" i="16"/>
  <c r="J125" i="16" s="1"/>
  <c r="Y129" i="2" s="1"/>
  <c r="H144" i="16"/>
  <c r="J144" i="16" s="1"/>
  <c r="Y148" i="2" s="1"/>
  <c r="H74" i="16"/>
  <c r="J74" i="16" s="1"/>
  <c r="Y78" i="2" s="1"/>
  <c r="H137" i="16"/>
  <c r="J137" i="16" s="1"/>
  <c r="Y141" i="2" s="1"/>
  <c r="H40" i="16"/>
  <c r="J40" i="16" s="1"/>
  <c r="Y44" i="2" s="1"/>
  <c r="H84" i="16"/>
  <c r="J84" i="16" s="1"/>
  <c r="Y88" i="2" s="1"/>
  <c r="H169" i="16"/>
  <c r="J169" i="16" s="1"/>
  <c r="Y173" i="2" s="1"/>
  <c r="H114" i="16"/>
  <c r="J114" i="16" s="1"/>
  <c r="Y118" i="2" s="1"/>
  <c r="H35" i="16"/>
  <c r="J35" i="16" s="1"/>
  <c r="Y39" i="2" s="1"/>
  <c r="H108" i="16"/>
  <c r="J108" i="16" s="1"/>
  <c r="Y112" i="2" s="1"/>
  <c r="H14" i="16"/>
  <c r="J14" i="16" s="1"/>
  <c r="Y18" i="2" s="1"/>
  <c r="H34" i="16"/>
  <c r="J34" i="16" s="1"/>
  <c r="Y38" i="2" s="1"/>
  <c r="H47" i="16"/>
  <c r="J47" i="16" s="1"/>
  <c r="Y51" i="2" s="1"/>
  <c r="H71" i="16"/>
  <c r="J71" i="16" s="1"/>
  <c r="Y75" i="2" s="1"/>
  <c r="H65" i="16"/>
  <c r="J65" i="16" s="1"/>
  <c r="Y69" i="2" s="1"/>
  <c r="H128" i="16"/>
  <c r="J128" i="16" s="1"/>
  <c r="Y132" i="2" s="1"/>
  <c r="H175" i="16"/>
  <c r="J175" i="16" s="1"/>
  <c r="Y179" i="2" s="1"/>
  <c r="H129" i="16"/>
  <c r="J129" i="16" s="1"/>
  <c r="Y133" i="2" s="1"/>
  <c r="H87" i="16"/>
  <c r="J87" i="16" s="1"/>
  <c r="Y91" i="2" s="1"/>
  <c r="H160" i="16"/>
  <c r="J160" i="16" s="1"/>
  <c r="Y164" i="2" s="1"/>
  <c r="H143" i="16"/>
  <c r="J143" i="16" s="1"/>
  <c r="Y147" i="2" s="1"/>
  <c r="H81" i="16"/>
  <c r="J81" i="16" s="1"/>
  <c r="Y85" i="2" s="1"/>
  <c r="H166" i="16"/>
  <c r="J166" i="16" s="1"/>
  <c r="Y170" i="2" s="1"/>
  <c r="H41" i="16"/>
  <c r="J41" i="16" s="1"/>
  <c r="Y45" i="2" s="1"/>
  <c r="H86" i="16"/>
  <c r="J86" i="16" s="1"/>
  <c r="Y90" i="2" s="1"/>
  <c r="H37" i="16"/>
  <c r="J37" i="16" s="1"/>
  <c r="Y41" i="2" s="1"/>
  <c r="H15" i="16"/>
  <c r="J15" i="16" s="1"/>
  <c r="Y19" i="2" s="1"/>
  <c r="H112" i="16"/>
  <c r="J112" i="16" s="1"/>
  <c r="Y116" i="2" s="1"/>
  <c r="H149" i="16"/>
  <c r="J149" i="16" s="1"/>
  <c r="Y153" i="2" s="1"/>
  <c r="H56" i="16"/>
  <c r="J56" i="16" s="1"/>
  <c r="Y60" i="2" s="1"/>
  <c r="H138" i="16"/>
  <c r="J138" i="16" s="1"/>
  <c r="Y142" i="2" s="1"/>
  <c r="H135" i="16"/>
  <c r="J135" i="16" s="1"/>
  <c r="Y139" i="2" s="1"/>
  <c r="H162" i="16"/>
  <c r="J162" i="16" s="1"/>
  <c r="Y166" i="2" s="1"/>
  <c r="H83" i="16"/>
  <c r="J83" i="16" s="1"/>
  <c r="Y87" i="2" s="1"/>
  <c r="H66" i="16"/>
  <c r="J66" i="16" s="1"/>
  <c r="Y70" i="2" s="1"/>
  <c r="H91" i="16"/>
  <c r="J91" i="16" s="1"/>
  <c r="Y95" i="2" s="1"/>
  <c r="H132" i="16"/>
  <c r="J132" i="16" s="1"/>
  <c r="Y136" i="2" s="1"/>
  <c r="H9" i="16"/>
  <c r="J9" i="16" s="1"/>
  <c r="Y13" i="2" s="1"/>
  <c r="H126" i="16"/>
  <c r="J126" i="16" s="1"/>
  <c r="Y130" i="2" s="1"/>
  <c r="H131" i="16"/>
  <c r="J131" i="16" s="1"/>
  <c r="Y135" i="2" s="1"/>
  <c r="H130" i="16"/>
  <c r="J130" i="16" s="1"/>
  <c r="Y134" i="2" s="1"/>
  <c r="H117" i="16"/>
  <c r="J117" i="16" s="1"/>
  <c r="Y121" i="2" s="1"/>
  <c r="H55" i="16"/>
  <c r="J55" i="16" s="1"/>
  <c r="Y59" i="2" s="1"/>
  <c r="H11" i="16"/>
  <c r="J11" i="16" s="1"/>
  <c r="Y15" i="2" s="1"/>
  <c r="H8" i="16"/>
  <c r="J8" i="16" s="1"/>
  <c r="Y12" i="2" s="1"/>
  <c r="H67" i="7"/>
  <c r="J67" i="7" s="1"/>
  <c r="W71" i="2" s="1"/>
  <c r="H30" i="7"/>
  <c r="J30" i="7" s="1"/>
  <c r="W34" i="2" s="1"/>
  <c r="H161" i="7"/>
  <c r="J161" i="7" s="1"/>
  <c r="W165" i="2" s="1"/>
  <c r="H146" i="7"/>
  <c r="J146" i="7" s="1"/>
  <c r="W150" i="2" s="1"/>
  <c r="H149" i="7"/>
  <c r="J149" i="7" s="1"/>
  <c r="W153" i="2" s="1"/>
  <c r="H47" i="7"/>
  <c r="J47" i="7" s="1"/>
  <c r="W51" i="2" s="1"/>
  <c r="H16" i="7"/>
  <c r="J16" i="7" s="1"/>
  <c r="W20" i="2" s="1"/>
  <c r="H63" i="7"/>
  <c r="J63" i="7" s="1"/>
  <c r="W67" i="2" s="1"/>
  <c r="H119" i="7"/>
  <c r="J119" i="7" s="1"/>
  <c r="W123" i="2" s="1"/>
  <c r="H98" i="7"/>
  <c r="J98" i="7" s="1"/>
  <c r="W102" i="2" s="1"/>
  <c r="H163" i="7"/>
  <c r="J163" i="7" s="1"/>
  <c r="W167" i="2" s="1"/>
  <c r="H8" i="7"/>
  <c r="J8" i="7" s="1"/>
  <c r="W12" i="2" s="1"/>
  <c r="H167" i="7"/>
  <c r="J167" i="7" s="1"/>
  <c r="W171" i="2" s="1"/>
  <c r="H148" i="7"/>
  <c r="J148" i="7" s="1"/>
  <c r="W152" i="2" s="1"/>
  <c r="H21" i="7"/>
  <c r="J21" i="7" s="1"/>
  <c r="W25" i="2" s="1"/>
  <c r="H110" i="7"/>
  <c r="J110" i="7" s="1"/>
  <c r="W114" i="2" s="1"/>
  <c r="H113" i="7"/>
  <c r="J113" i="7" s="1"/>
  <c r="W117" i="2" s="1"/>
  <c r="H102" i="7"/>
  <c r="J102" i="7" s="1"/>
  <c r="W106" i="2" s="1"/>
  <c r="H80" i="7"/>
  <c r="J80" i="7" s="1"/>
  <c r="W84" i="2" s="1"/>
  <c r="H117" i="7"/>
  <c r="J117" i="7" s="1"/>
  <c r="W121" i="2" s="1"/>
  <c r="H22" i="7"/>
  <c r="J22" i="7" s="1"/>
  <c r="W26" i="2" s="1"/>
  <c r="H53" i="7"/>
  <c r="J53" i="7" s="1"/>
  <c r="W57" i="2" s="1"/>
  <c r="H43" i="7"/>
  <c r="J43" i="7" s="1"/>
  <c r="W47" i="2" s="1"/>
  <c r="H120" i="7"/>
  <c r="J120" i="7" s="1"/>
  <c r="W124" i="2" s="1"/>
  <c r="H72" i="7"/>
  <c r="J72" i="7" s="1"/>
  <c r="W76" i="2" s="1"/>
  <c r="H32" i="7"/>
  <c r="J32" i="7" s="1"/>
  <c r="W36" i="2" s="1"/>
  <c r="H160" i="7"/>
  <c r="J160" i="7" s="1"/>
  <c r="W164" i="2" s="1"/>
  <c r="H103" i="7"/>
  <c r="J103" i="7" s="1"/>
  <c r="W107" i="2" s="1"/>
  <c r="H177" i="7"/>
  <c r="J177" i="7" s="1"/>
  <c r="W181" i="2" s="1"/>
  <c r="H164" i="7"/>
  <c r="J164" i="7" s="1"/>
  <c r="W168" i="2" s="1"/>
  <c r="H55" i="7"/>
  <c r="J55" i="7" s="1"/>
  <c r="W59" i="2" s="1"/>
  <c r="H29" i="7"/>
  <c r="J29" i="7" s="1"/>
  <c r="W33" i="2" s="1"/>
  <c r="H27" i="7"/>
  <c r="J27" i="7" s="1"/>
  <c r="W31" i="2" s="1"/>
  <c r="H19" i="7"/>
  <c r="J19" i="7" s="1"/>
  <c r="W23" i="2" s="1"/>
  <c r="H139" i="7"/>
  <c r="J139" i="7" s="1"/>
  <c r="W143" i="2" s="1"/>
  <c r="H54" i="7"/>
  <c r="J54" i="7" s="1"/>
  <c r="W58" i="2" s="1"/>
  <c r="H157" i="7"/>
  <c r="J157" i="7" s="1"/>
  <c r="W161" i="2" s="1"/>
  <c r="H42" i="7"/>
  <c r="J42" i="7" s="1"/>
  <c r="W46" i="2" s="1"/>
  <c r="H152" i="7"/>
  <c r="J152" i="7" s="1"/>
  <c r="W156" i="2" s="1"/>
  <c r="H73" i="7"/>
  <c r="J73" i="7" s="1"/>
  <c r="W77" i="2" s="1"/>
  <c r="H75" i="7"/>
  <c r="J75" i="7" s="1"/>
  <c r="W79" i="2" s="1"/>
  <c r="H115" i="7"/>
  <c r="J115" i="7" s="1"/>
  <c r="W119" i="2" s="1"/>
  <c r="H51" i="7"/>
  <c r="J51" i="7" s="1"/>
  <c r="W55" i="2" s="1"/>
  <c r="H50" i="7"/>
  <c r="J50" i="7" s="1"/>
  <c r="W54" i="2" s="1"/>
  <c r="H171" i="7"/>
  <c r="J171" i="7" s="1"/>
  <c r="W175" i="2" s="1"/>
  <c r="H4" i="7"/>
  <c r="J4" i="7" s="1"/>
  <c r="W8" i="2" s="1"/>
  <c r="H12" i="7"/>
  <c r="J12" i="7" s="1"/>
  <c r="H173" i="7"/>
  <c r="J173" i="7" s="1"/>
  <c r="W177" i="2" s="1"/>
  <c r="H70" i="7"/>
  <c r="J70" i="7" s="1"/>
  <c r="W74" i="2" s="1"/>
  <c r="H41" i="7"/>
  <c r="J41" i="7" s="1"/>
  <c r="W45" i="2" s="1"/>
  <c r="H172" i="7"/>
  <c r="J172" i="7" s="1"/>
  <c r="W176" i="2" s="1"/>
  <c r="H5" i="7"/>
  <c r="J5" i="7" s="1"/>
  <c r="W9" i="2" s="1"/>
  <c r="H23" i="7"/>
  <c r="J23" i="7" s="1"/>
  <c r="W27" i="2" s="1"/>
  <c r="H87" i="7"/>
  <c r="J87" i="7" s="1"/>
  <c r="W91" i="2" s="1"/>
  <c r="H168" i="7"/>
  <c r="J168" i="7" s="1"/>
  <c r="W172" i="2" s="1"/>
  <c r="H165" i="7"/>
  <c r="J165" i="7" s="1"/>
  <c r="W169" i="2" s="1"/>
  <c r="H136" i="7"/>
  <c r="J136" i="7" s="1"/>
  <c r="W140" i="2" s="1"/>
  <c r="H150" i="7"/>
  <c r="J150" i="7" s="1"/>
  <c r="W154" i="2" s="1"/>
  <c r="H20" i="7"/>
  <c r="J20" i="7" s="1"/>
  <c r="W24" i="2" s="1"/>
  <c r="H156" i="7"/>
  <c r="J156" i="7" s="1"/>
  <c r="W160" i="2" s="1"/>
  <c r="H116" i="7"/>
  <c r="J116" i="7" s="1"/>
  <c r="W120" i="2" s="1"/>
  <c r="H86" i="7"/>
  <c r="J86" i="7" s="1"/>
  <c r="W90" i="2" s="1"/>
  <c r="H35" i="7"/>
  <c r="J35" i="7" s="1"/>
  <c r="W39" i="2" s="1"/>
  <c r="H10" i="7"/>
  <c r="J10" i="7" s="1"/>
  <c r="W14" i="2" s="1"/>
  <c r="H78" i="7"/>
  <c r="J78" i="7" s="1"/>
  <c r="W82" i="2" s="1"/>
  <c r="H64" i="7"/>
  <c r="J64" i="7" s="1"/>
  <c r="W68" i="2" s="1"/>
  <c r="H40" i="7"/>
  <c r="J40" i="7" s="1"/>
  <c r="W44" i="2" s="1"/>
  <c r="H127" i="7"/>
  <c r="J127" i="7" s="1"/>
  <c r="W131" i="2" s="1"/>
  <c r="H46" i="7"/>
  <c r="J46" i="7" s="1"/>
  <c r="W50" i="2" s="1"/>
  <c r="H159" i="7"/>
  <c r="J159" i="7" s="1"/>
  <c r="W163" i="2" s="1"/>
  <c r="H24" i="7"/>
  <c r="J24" i="7" s="1"/>
  <c r="W28" i="2" s="1"/>
  <c r="H31" i="7"/>
  <c r="J31" i="7" s="1"/>
  <c r="W35" i="2" s="1"/>
  <c r="H81" i="7"/>
  <c r="J81" i="7" s="1"/>
  <c r="W85" i="2" s="1"/>
  <c r="H122" i="7"/>
  <c r="J122" i="7" s="1"/>
  <c r="W126" i="2" s="1"/>
  <c r="H49" i="7"/>
  <c r="J49" i="7" s="1"/>
  <c r="W53" i="2" s="1"/>
  <c r="H169" i="7"/>
  <c r="J169" i="7" s="1"/>
  <c r="W173" i="2" s="1"/>
  <c r="H59" i="7"/>
  <c r="J59" i="7" s="1"/>
  <c r="W63" i="2" s="1"/>
  <c r="H45" i="7"/>
  <c r="J45" i="7" s="1"/>
  <c r="W49" i="2" s="1"/>
  <c r="H111" i="7"/>
  <c r="J111" i="7" s="1"/>
  <c r="H176" i="7"/>
  <c r="J176" i="7" s="1"/>
  <c r="W180" i="2" s="1"/>
  <c r="H28" i="7"/>
  <c r="J28" i="7" s="1"/>
  <c r="W32" i="2" s="1"/>
  <c r="H154" i="7"/>
  <c r="J154" i="7" s="1"/>
  <c r="W158" i="2" s="1"/>
  <c r="H129" i="7"/>
  <c r="J129" i="7" s="1"/>
  <c r="W133" i="2" s="1"/>
  <c r="H125" i="7"/>
  <c r="J125" i="7" s="1"/>
  <c r="W129" i="2" s="1"/>
  <c r="H9" i="7"/>
  <c r="J9" i="7" s="1"/>
  <c r="W13" i="2" s="1"/>
  <c r="H76" i="7"/>
  <c r="J76" i="7" s="1"/>
  <c r="W80" i="2" s="1"/>
  <c r="H82" i="7"/>
  <c r="J82" i="7" s="1"/>
  <c r="W86" i="2" s="1"/>
  <c r="H25" i="7"/>
  <c r="J25" i="7" s="1"/>
  <c r="W29" i="2" s="1"/>
  <c r="H155" i="7"/>
  <c r="J155" i="7" s="1"/>
  <c r="W159" i="2" s="1"/>
  <c r="H26" i="7"/>
  <c r="J26" i="7" s="1"/>
  <c r="W30" i="2" s="1"/>
  <c r="H37" i="7"/>
  <c r="J37" i="7" s="1"/>
  <c r="W41" i="2" s="1"/>
  <c r="H91" i="7"/>
  <c r="J91" i="7" s="1"/>
  <c r="W95" i="2" s="1"/>
  <c r="H112" i="7"/>
  <c r="J112" i="7" s="1"/>
  <c r="W116" i="2" s="1"/>
  <c r="H38" i="7"/>
  <c r="J38" i="7" s="1"/>
  <c r="W42" i="2" s="1"/>
  <c r="H133" i="7"/>
  <c r="J133" i="7" s="1"/>
  <c r="W137" i="2" s="1"/>
  <c r="H174" i="7"/>
  <c r="J174" i="7" s="1"/>
  <c r="W178" i="2" s="1"/>
  <c r="H13" i="7"/>
  <c r="J13" i="7" s="1"/>
  <c r="W17" i="2" s="1"/>
  <c r="H126" i="7"/>
  <c r="J126" i="7" s="1"/>
  <c r="W130" i="2" s="1"/>
  <c r="H52" i="7"/>
  <c r="J52" i="7" s="1"/>
  <c r="W56" i="2" s="1"/>
  <c r="H68" i="16"/>
  <c r="J68" i="16" s="1"/>
  <c r="Y72" i="2" s="1"/>
  <c r="H167" i="16"/>
  <c r="J167" i="16" s="1"/>
  <c r="Y171" i="2" s="1"/>
  <c r="H171" i="16"/>
  <c r="J171" i="16" s="1"/>
  <c r="Y175" i="2" s="1"/>
  <c r="H61" i="16"/>
  <c r="J61" i="16" s="1"/>
  <c r="Y65" i="2" s="1"/>
  <c r="H39" i="16"/>
  <c r="J39" i="16" s="1"/>
  <c r="Y43" i="2" s="1"/>
  <c r="H134" i="16"/>
  <c r="J134" i="16" s="1"/>
  <c r="Y138" i="2" s="1"/>
  <c r="H42" i="16"/>
  <c r="J42" i="16" s="1"/>
  <c r="Y46" i="2" s="1"/>
  <c r="H22" i="16"/>
  <c r="J22" i="16" s="1"/>
  <c r="Y26" i="2" s="1"/>
  <c r="H64" i="16"/>
  <c r="J64" i="16" s="1"/>
  <c r="Y68" i="2" s="1"/>
  <c r="H120" i="16"/>
  <c r="J120" i="16" s="1"/>
  <c r="Y124" i="2" s="1"/>
  <c r="H173" i="16"/>
  <c r="J173" i="16" s="1"/>
  <c r="Y177" i="2" s="1"/>
  <c r="H18" i="16"/>
  <c r="J18" i="16" s="1"/>
  <c r="Y22" i="2" s="1"/>
  <c r="H158" i="16"/>
  <c r="J158" i="16" s="1"/>
  <c r="Y162" i="2" s="1"/>
  <c r="H136" i="16"/>
  <c r="J136" i="16" s="1"/>
  <c r="Y140" i="2" s="1"/>
  <c r="H102" i="16"/>
  <c r="J102" i="16" s="1"/>
  <c r="Y106" i="2" s="1"/>
  <c r="H96" i="16"/>
  <c r="J96" i="16" s="1"/>
  <c r="Y100" i="2" s="1"/>
  <c r="H99" i="16"/>
  <c r="J99" i="16" s="1"/>
  <c r="Y103" i="2" s="1"/>
  <c r="H97" i="16"/>
  <c r="J97" i="16" s="1"/>
  <c r="Y101" i="2" s="1"/>
  <c r="H90" i="16"/>
  <c r="J90" i="16" s="1"/>
  <c r="Y94" i="2" s="1"/>
  <c r="H105" i="16"/>
  <c r="J105" i="16" s="1"/>
  <c r="Y109" i="2" s="1"/>
  <c r="H123" i="16"/>
  <c r="J123" i="16" s="1"/>
  <c r="Y127" i="2" s="1"/>
  <c r="H75" i="16"/>
  <c r="J75" i="16" s="1"/>
  <c r="Y79" i="2" s="1"/>
  <c r="H127" i="16"/>
  <c r="J127" i="16" s="1"/>
  <c r="Y131" i="2" s="1"/>
  <c r="H13" i="16"/>
  <c r="J13" i="16" s="1"/>
  <c r="Y17" i="2" s="1"/>
  <c r="H60" i="16"/>
  <c r="J60" i="16" s="1"/>
  <c r="Y64" i="2" s="1"/>
  <c r="H28" i="16"/>
  <c r="J28" i="16" s="1"/>
  <c r="Y32" i="2" s="1"/>
  <c r="H29" i="16"/>
  <c r="J29" i="16" s="1"/>
  <c r="Y33" i="2" s="1"/>
  <c r="H89" i="16"/>
  <c r="J89" i="16" s="1"/>
  <c r="Y93" i="2" s="1"/>
  <c r="H51" i="16"/>
  <c r="J51" i="16" s="1"/>
  <c r="Y55" i="2" s="1"/>
  <c r="H4" i="16"/>
  <c r="J4" i="16" s="1"/>
  <c r="Y8" i="2" s="1"/>
  <c r="H25" i="16"/>
  <c r="J25" i="16" s="1"/>
  <c r="Y29" i="2" s="1"/>
  <c r="H58" i="16"/>
  <c r="J58" i="16" s="1"/>
  <c r="Y62" i="2" s="1"/>
  <c r="H154" i="16"/>
  <c r="J154" i="16" s="1"/>
  <c r="Y158" i="2" s="1"/>
  <c r="H95" i="16"/>
  <c r="J95" i="16" s="1"/>
  <c r="Y99" i="2" s="1"/>
  <c r="H38" i="16"/>
  <c r="J38" i="16" s="1"/>
  <c r="Y42" i="2" s="1"/>
  <c r="H24" i="16"/>
  <c r="J24" i="16" s="1"/>
  <c r="Y28" i="2" s="1"/>
  <c r="H140" i="16"/>
  <c r="J140" i="16" s="1"/>
  <c r="Y144" i="2" s="1"/>
  <c r="H155" i="16"/>
  <c r="J155" i="16" s="1"/>
  <c r="Y159" i="2" s="1"/>
  <c r="H150" i="16"/>
  <c r="J150" i="16" s="1"/>
  <c r="Y154" i="2" s="1"/>
  <c r="H165" i="16"/>
  <c r="J165" i="16" s="1"/>
  <c r="Y169" i="2" s="1"/>
  <c r="H177" i="16"/>
  <c r="J177" i="16" s="1"/>
  <c r="Y181" i="2" s="1"/>
  <c r="H110" i="16"/>
  <c r="J110" i="16" s="1"/>
  <c r="Y114" i="2" s="1"/>
  <c r="H157" i="16"/>
  <c r="J157" i="16" s="1"/>
  <c r="Y161" i="2" s="1"/>
  <c r="H23" i="16"/>
  <c r="J23" i="16" s="1"/>
  <c r="Y27" i="2" s="1"/>
  <c r="H176" i="16"/>
  <c r="J176" i="16" s="1"/>
  <c r="Y180" i="2" s="1"/>
  <c r="H153" i="16"/>
  <c r="J153" i="16" s="1"/>
  <c r="Y157" i="2" s="1"/>
  <c r="H163" i="16"/>
  <c r="J163" i="16" s="1"/>
  <c r="Y167" i="2" s="1"/>
  <c r="H121" i="16"/>
  <c r="J121" i="16" s="1"/>
  <c r="Y125" i="2" s="1"/>
  <c r="H67" i="16"/>
  <c r="J67" i="16" s="1"/>
  <c r="Y71" i="2" s="1"/>
  <c r="H151" i="16"/>
  <c r="J151" i="16" s="1"/>
  <c r="Y155" i="2" s="1"/>
  <c r="H159" i="16"/>
  <c r="J159" i="16" s="1"/>
  <c r="Y163" i="2" s="1"/>
  <c r="H49" i="16"/>
  <c r="J49" i="16" s="1"/>
  <c r="Y53" i="2" s="1"/>
  <c r="H103" i="16"/>
  <c r="J103" i="16" s="1"/>
  <c r="Y107" i="2" s="1"/>
  <c r="H80" i="16"/>
  <c r="J80" i="16" s="1"/>
  <c r="Y84" i="2" s="1"/>
  <c r="H152" i="16"/>
  <c r="J152" i="16" s="1"/>
  <c r="Y156" i="2" s="1"/>
  <c r="H148" i="16"/>
  <c r="J148" i="16" s="1"/>
  <c r="Y152" i="2" s="1"/>
  <c r="H118" i="16"/>
  <c r="J118" i="16" s="1"/>
  <c r="Y122" i="2" s="1"/>
  <c r="H5" i="16"/>
  <c r="J5" i="16" s="1"/>
  <c r="Y9" i="2" s="1"/>
  <c r="H107" i="16"/>
  <c r="J107" i="16" s="1"/>
  <c r="Y111" i="2" s="1"/>
  <c r="H101" i="16"/>
  <c r="J101" i="16" s="1"/>
  <c r="Y105" i="2" s="1"/>
  <c r="H30" i="16"/>
  <c r="J30" i="16" s="1"/>
  <c r="Y34" i="2" s="1"/>
  <c r="H170" i="16"/>
  <c r="J170" i="16" s="1"/>
  <c r="Y174" i="2" s="1"/>
  <c r="H43" i="16"/>
  <c r="J43" i="16" s="1"/>
  <c r="Y47" i="2" s="1"/>
  <c r="H109" i="16"/>
  <c r="J109" i="16" s="1"/>
  <c r="Y113" i="2" s="1"/>
  <c r="H145" i="16"/>
  <c r="J145" i="16" s="1"/>
  <c r="Y149" i="2" s="1"/>
  <c r="H7" i="16"/>
  <c r="J7" i="16" s="1"/>
  <c r="Y11" i="2" s="1"/>
  <c r="H32" i="16"/>
  <c r="J32" i="16" s="1"/>
  <c r="Y36" i="2" s="1"/>
  <c r="H48" i="16"/>
  <c r="J48" i="16" s="1"/>
  <c r="Y52" i="2" s="1"/>
  <c r="H115" i="16"/>
  <c r="J115" i="16" s="1"/>
  <c r="Y119" i="2" s="1"/>
  <c r="H31" i="16"/>
  <c r="J31" i="16" s="1"/>
  <c r="Y35" i="2" s="1"/>
  <c r="H26" i="16"/>
  <c r="J26" i="16" s="1"/>
  <c r="Y30" i="2" s="1"/>
  <c r="H111" i="16"/>
  <c r="J111" i="16" s="1"/>
  <c r="Y115" i="2" s="1"/>
  <c r="H33" i="16"/>
  <c r="J33" i="16" s="1"/>
  <c r="Y37" i="2" s="1"/>
  <c r="H27" i="16"/>
  <c r="J27" i="16" s="1"/>
  <c r="Y31" i="2" s="1"/>
  <c r="H133" i="16"/>
  <c r="J133" i="16" s="1"/>
  <c r="Y137" i="2" s="1"/>
  <c r="H98" i="16"/>
  <c r="J98" i="16" s="1"/>
  <c r="Y102" i="2" s="1"/>
  <c r="H45" i="16"/>
  <c r="J45" i="16" s="1"/>
  <c r="Y49" i="2" s="1"/>
  <c r="H106" i="16"/>
  <c r="J106" i="16" s="1"/>
  <c r="Y110" i="2" s="1"/>
  <c r="H172" i="16"/>
  <c r="J172" i="16" s="1"/>
  <c r="Y176" i="2" s="1"/>
  <c r="H100" i="16"/>
  <c r="J100" i="16" s="1"/>
  <c r="Y104" i="2" s="1"/>
  <c r="H20" i="16"/>
  <c r="J20" i="16" s="1"/>
  <c r="Y24" i="2" s="1"/>
  <c r="H44" i="16"/>
  <c r="J44" i="16" s="1"/>
  <c r="Y48" i="2" s="1"/>
  <c r="H92" i="16"/>
  <c r="J92" i="16" s="1"/>
  <c r="Y96" i="2" s="1"/>
  <c r="H156" i="16"/>
  <c r="J156" i="16" s="1"/>
  <c r="Y160" i="2" s="1"/>
  <c r="H94" i="16"/>
  <c r="J94" i="16" s="1"/>
  <c r="Y98" i="2" s="1"/>
  <c r="H122" i="16"/>
  <c r="J122" i="16" s="1"/>
  <c r="Y126" i="2" s="1"/>
  <c r="H19" i="16"/>
  <c r="J19" i="16" s="1"/>
  <c r="Y23" i="2" s="1"/>
  <c r="H10" i="16"/>
  <c r="J10" i="16" s="1"/>
  <c r="Y14" i="2" s="1"/>
  <c r="H69" i="16"/>
  <c r="J69" i="16" s="1"/>
  <c r="Y73" i="2" s="1"/>
  <c r="H63" i="16"/>
  <c r="J63" i="16" s="1"/>
  <c r="Y67" i="2" s="1"/>
  <c r="H21" i="16"/>
  <c r="J21" i="16" s="1"/>
  <c r="Y25" i="2" s="1"/>
  <c r="H132" i="7"/>
  <c r="J132" i="7" s="1"/>
  <c r="W136" i="2" s="1"/>
  <c r="H34" i="7"/>
  <c r="J34" i="7" s="1"/>
  <c r="W38" i="2" s="1"/>
  <c r="H106" i="7"/>
  <c r="J106" i="7" s="1"/>
  <c r="W110" i="2" s="1"/>
  <c r="H97" i="7"/>
  <c r="J97" i="7" s="1"/>
  <c r="W101" i="2" s="1"/>
  <c r="H141" i="7"/>
  <c r="J141" i="7" s="1"/>
  <c r="W145" i="2" s="1"/>
  <c r="H62" i="7"/>
  <c r="J62" i="7" s="1"/>
  <c r="W66" i="2" s="1"/>
  <c r="H95" i="7"/>
  <c r="J95" i="7" s="1"/>
  <c r="W99" i="2" s="1"/>
  <c r="H105" i="7"/>
  <c r="J105" i="7" s="1"/>
  <c r="W109" i="2" s="1"/>
  <c r="H58" i="7"/>
  <c r="J58" i="7" s="1"/>
  <c r="W62" i="2" s="1"/>
  <c r="H71" i="7"/>
  <c r="J71" i="7" s="1"/>
  <c r="W75" i="2" s="1"/>
  <c r="H144" i="7"/>
  <c r="J144" i="7" s="1"/>
  <c r="W148" i="2" s="1"/>
  <c r="H166" i="7"/>
  <c r="J166" i="7" s="1"/>
  <c r="W170" i="2" s="1"/>
  <c r="H175" i="7"/>
  <c r="J175" i="7" s="1"/>
  <c r="W179" i="2" s="1"/>
  <c r="H142" i="7"/>
  <c r="J142" i="7" s="1"/>
  <c r="W146" i="2" s="1"/>
  <c r="H151" i="7"/>
  <c r="J151" i="7" s="1"/>
  <c r="W155" i="2" s="1"/>
  <c r="H107" i="7"/>
  <c r="J107" i="7" s="1"/>
  <c r="W111" i="2" s="1"/>
  <c r="H140" i="7"/>
  <c r="J140" i="7" s="1"/>
  <c r="W144" i="2" s="1"/>
  <c r="H101" i="7"/>
  <c r="J101" i="7" s="1"/>
  <c r="W105" i="2" s="1"/>
  <c r="H162" i="7"/>
  <c r="J162" i="7" s="1"/>
  <c r="W166" i="2" s="1"/>
  <c r="H128" i="7"/>
  <c r="J128" i="7" s="1"/>
  <c r="W132" i="2" s="1"/>
  <c r="H33" i="7"/>
  <c r="J33" i="7" s="1"/>
  <c r="W37" i="2" s="1"/>
  <c r="H65" i="7"/>
  <c r="J65" i="7" s="1"/>
  <c r="W69" i="2" s="1"/>
  <c r="H68" i="7"/>
  <c r="J68" i="7" s="1"/>
  <c r="W72" i="2" s="1"/>
  <c r="H100" i="7"/>
  <c r="J100" i="7" s="1"/>
  <c r="W104" i="2" s="1"/>
  <c r="H130" i="7"/>
  <c r="J130" i="7" s="1"/>
  <c r="W134" i="2" s="1"/>
  <c r="H44" i="7"/>
  <c r="J44" i="7" s="1"/>
  <c r="W48" i="2" s="1"/>
  <c r="H135" i="7"/>
  <c r="J135" i="7" s="1"/>
  <c r="W139" i="2" s="1"/>
  <c r="H69" i="7"/>
  <c r="J69" i="7" s="1"/>
  <c r="W73" i="2" s="1"/>
  <c r="H145" i="7"/>
  <c r="J145" i="7" s="1"/>
  <c r="W149" i="2" s="1"/>
  <c r="H17" i="7"/>
  <c r="J17" i="7" s="1"/>
  <c r="W21" i="2" s="1"/>
  <c r="H123" i="7"/>
  <c r="J123" i="7" s="1"/>
  <c r="W127" i="2" s="1"/>
  <c r="H92" i="7"/>
  <c r="J92" i="7" s="1"/>
  <c r="W96" i="2" s="1"/>
  <c r="H134" i="7"/>
  <c r="J134" i="7" s="1"/>
  <c r="H109" i="7"/>
  <c r="J109" i="7" s="1"/>
  <c r="W113" i="2" s="1"/>
  <c r="H94" i="7"/>
  <c r="J94" i="7" s="1"/>
  <c r="W98" i="2" s="1"/>
  <c r="H99" i="7"/>
  <c r="J99" i="7" s="1"/>
  <c r="W103" i="2" s="1"/>
  <c r="H85" i="7"/>
  <c r="J85" i="7" s="1"/>
  <c r="W89" i="2" s="1"/>
  <c r="H36" i="7"/>
  <c r="J36" i="7" s="1"/>
  <c r="W40" i="2" s="1"/>
  <c r="H121" i="7"/>
  <c r="J121" i="7" s="1"/>
  <c r="W125" i="2" s="1"/>
  <c r="H153" i="7"/>
  <c r="J153" i="7" s="1"/>
  <c r="W157" i="2" s="1"/>
  <c r="H60" i="7"/>
  <c r="J60" i="7" s="1"/>
  <c r="W64" i="2" s="1"/>
  <c r="H118" i="7"/>
  <c r="J118" i="7" s="1"/>
  <c r="W122" i="2" s="1"/>
  <c r="H137" i="7"/>
  <c r="J137" i="7" s="1"/>
  <c r="W141" i="2" s="1"/>
  <c r="H84" i="7"/>
  <c r="J84" i="7" s="1"/>
  <c r="W88" i="2" s="1"/>
  <c r="H7" i="7"/>
  <c r="J7" i="7" s="1"/>
  <c r="W11" i="2" s="1"/>
  <c r="H6" i="7"/>
  <c r="J6" i="7" s="1"/>
  <c r="W10" i="2" s="1"/>
  <c r="H170" i="7"/>
  <c r="J170" i="7" s="1"/>
  <c r="W174" i="2" s="1"/>
  <c r="H48" i="7"/>
  <c r="J48" i="7" s="1"/>
  <c r="W52" i="2" s="1"/>
  <c r="H147" i="7"/>
  <c r="J147" i="7" s="1"/>
  <c r="W151" i="2" s="1"/>
  <c r="H83" i="7"/>
  <c r="J83" i="7" s="1"/>
  <c r="W87" i="2" s="1"/>
  <c r="H89" i="7"/>
  <c r="J89" i="7" s="1"/>
  <c r="W93" i="2" s="1"/>
  <c r="H56" i="7"/>
  <c r="J56" i="7" s="1"/>
  <c r="W60" i="2" s="1"/>
  <c r="H11" i="7"/>
  <c r="J11" i="7" s="1"/>
  <c r="W15" i="2" s="1"/>
  <c r="H88" i="7"/>
  <c r="J88" i="7" s="1"/>
  <c r="W92" i="2" s="1"/>
  <c r="H108" i="7"/>
  <c r="J108" i="7" s="1"/>
  <c r="W112" i="2" s="1"/>
  <c r="H18" i="7"/>
  <c r="J18" i="7" s="1"/>
  <c r="W22" i="2" s="1"/>
  <c r="H138" i="7"/>
  <c r="J138" i="7" s="1"/>
  <c r="W142" i="2" s="1"/>
  <c r="H124" i="7"/>
  <c r="J124" i="7" s="1"/>
  <c r="W128" i="2" s="1"/>
  <c r="H14" i="7"/>
  <c r="J14" i="7" s="1"/>
  <c r="W18" i="2" s="1"/>
  <c r="H104" i="7"/>
  <c r="J104" i="7" s="1"/>
  <c r="W108" i="2" s="1"/>
  <c r="H77" i="7"/>
  <c r="J77" i="7" s="1"/>
  <c r="W81" i="2" s="1"/>
  <c r="H74" i="7"/>
  <c r="J74" i="7" s="1"/>
  <c r="W78" i="2" s="1"/>
  <c r="H57" i="7"/>
  <c r="J57" i="7" s="1"/>
  <c r="W61" i="2" s="1"/>
  <c r="H96" i="7"/>
  <c r="J96" i="7" s="1"/>
  <c r="W100" i="2" s="1"/>
  <c r="H15" i="7"/>
  <c r="J15" i="7" s="1"/>
  <c r="H93" i="7"/>
  <c r="J93" i="7" s="1"/>
  <c r="W97" i="2" s="1"/>
  <c r="H66" i="7"/>
  <c r="J66" i="7" s="1"/>
  <c r="W70" i="2" s="1"/>
  <c r="H131" i="7"/>
  <c r="J131" i="7" s="1"/>
  <c r="W135" i="2" s="1"/>
  <c r="H90" i="7"/>
  <c r="J90" i="7" s="1"/>
  <c r="W94" i="2" s="1"/>
  <c r="J127" i="1"/>
  <c r="M127" i="1" s="1"/>
  <c r="AK131" i="2" s="1"/>
  <c r="J125" i="1"/>
  <c r="M125" i="1" s="1"/>
  <c r="AK129" i="2" s="1"/>
  <c r="J136" i="1"/>
  <c r="M136" i="1" s="1"/>
  <c r="AK140" i="2" s="1"/>
  <c r="K148" i="1"/>
  <c r="J167" i="1"/>
  <c r="M167" i="1" s="1"/>
  <c r="AK171" i="2" s="1"/>
  <c r="J19" i="1"/>
  <c r="M19" i="1" s="1"/>
  <c r="AK23" i="2" s="1"/>
  <c r="J37" i="1"/>
  <c r="M37" i="1" s="1"/>
  <c r="AK41" i="2" s="1"/>
  <c r="K19" i="1"/>
  <c r="K24" i="1"/>
  <c r="K41" i="1"/>
  <c r="J79" i="1"/>
  <c r="M79" i="1" s="1"/>
  <c r="AK83" i="2" s="1"/>
  <c r="K138" i="1"/>
  <c r="J23" i="1"/>
  <c r="M23" i="1" s="1"/>
  <c r="AK27" i="2" s="1"/>
  <c r="J57" i="1"/>
  <c r="M57" i="1" s="1"/>
  <c r="AK61" i="2" s="1"/>
  <c r="J94" i="1"/>
  <c r="M94" i="1" s="1"/>
  <c r="AK98" i="2" s="1"/>
  <c r="J63" i="1"/>
  <c r="M63" i="1" s="1"/>
  <c r="AK67" i="2" s="1"/>
  <c r="K171" i="1"/>
  <c r="J40" i="1"/>
  <c r="M40" i="1" s="1"/>
  <c r="AK44" i="2" s="1"/>
  <c r="J10" i="1"/>
  <c r="M10" i="1" s="1"/>
  <c r="AK14" i="2" s="1"/>
  <c r="K136" i="1"/>
  <c r="J169" i="1"/>
  <c r="M169" i="1" s="1"/>
  <c r="AK173" i="2" s="1"/>
  <c r="J135" i="1"/>
  <c r="M135" i="1" s="1"/>
  <c r="AK139" i="2" s="1"/>
  <c r="K85" i="1"/>
  <c r="J75" i="1"/>
  <c r="M75" i="1" s="1"/>
  <c r="AK79" i="2" s="1"/>
  <c r="J107" i="1"/>
  <c r="M107" i="1" s="1"/>
  <c r="AK111" i="2" s="1"/>
  <c r="J61" i="1"/>
  <c r="M61" i="1" s="1"/>
  <c r="AK65" i="2" s="1"/>
  <c r="J56" i="1"/>
  <c r="M56" i="1" s="1"/>
  <c r="AK60" i="2" s="1"/>
  <c r="J158" i="1"/>
  <c r="M158" i="1" s="1"/>
  <c r="AK162" i="2" s="1"/>
  <c r="K14" i="1"/>
  <c r="K149" i="1"/>
  <c r="K84" i="1"/>
  <c r="J133" i="1"/>
  <c r="M133" i="1" s="1"/>
  <c r="AK137" i="2" s="1"/>
  <c r="J123" i="1"/>
  <c r="M123" i="1" s="1"/>
  <c r="AK127" i="2" s="1"/>
  <c r="K48" i="1"/>
  <c r="J27" i="1"/>
  <c r="M27" i="1" s="1"/>
  <c r="AK31" i="2" s="1"/>
  <c r="J12" i="1"/>
  <c r="M12" i="1" s="1"/>
  <c r="AK16" i="2" s="1"/>
  <c r="J96" i="1"/>
  <c r="M96" i="1" s="1"/>
  <c r="AK100" i="2" s="1"/>
  <c r="J43" i="1"/>
  <c r="M43" i="1" s="1"/>
  <c r="AK47" i="2" s="1"/>
  <c r="K15" i="1"/>
  <c r="K22" i="1"/>
  <c r="K7" i="1"/>
  <c r="K168" i="1"/>
  <c r="K155" i="1"/>
  <c r="J16" i="1"/>
  <c r="M16" i="1" s="1"/>
  <c r="AK20" i="2" s="1"/>
  <c r="J14" i="1"/>
  <c r="M14" i="1" s="1"/>
  <c r="AK18" i="2" s="1"/>
  <c r="J134" i="1"/>
  <c r="M134" i="1" s="1"/>
  <c r="AK138" i="2" s="1"/>
  <c r="J173" i="1"/>
  <c r="M173" i="1" s="1"/>
  <c r="AK177" i="2" s="1"/>
  <c r="K32" i="1"/>
  <c r="J144" i="1"/>
  <c r="M144" i="1" s="1"/>
  <c r="AK148" i="2" s="1"/>
  <c r="J52" i="1"/>
  <c r="M52" i="1" s="1"/>
  <c r="AK56" i="2" s="1"/>
  <c r="J88" i="1"/>
  <c r="M88" i="1" s="1"/>
  <c r="K116" i="1"/>
  <c r="J77" i="1"/>
  <c r="M77" i="1" s="1"/>
  <c r="AK81" i="2" s="1"/>
  <c r="J34" i="1"/>
  <c r="M34" i="1" s="1"/>
  <c r="AK38" i="2" s="1"/>
  <c r="J11" i="1"/>
  <c r="M11" i="1" s="1"/>
  <c r="AK15" i="2" s="1"/>
  <c r="K86" i="1"/>
  <c r="K110" i="1"/>
  <c r="K114" i="1"/>
  <c r="K8" i="1"/>
  <c r="K160" i="1"/>
  <c r="J101" i="1"/>
  <c r="M101" i="1" s="1"/>
  <c r="AK105" i="2" s="1"/>
  <c r="J149" i="1"/>
  <c r="M149" i="1" s="1"/>
  <c r="AK153" i="2" s="1"/>
  <c r="J104" i="1"/>
  <c r="M104" i="1" s="1"/>
  <c r="AK108" i="2" s="1"/>
  <c r="J131" i="1"/>
  <c r="M131" i="1" s="1"/>
  <c r="AK135" i="2" s="1"/>
  <c r="J64" i="1"/>
  <c r="M64" i="1" s="1"/>
  <c r="AK68" i="2" s="1"/>
  <c r="J65" i="1"/>
  <c r="M65" i="1" s="1"/>
  <c r="AK69" i="2" s="1"/>
  <c r="J53" i="1"/>
  <c r="M53" i="1" s="1"/>
  <c r="AK57" i="2" s="1"/>
  <c r="J67" i="1"/>
  <c r="M67" i="1" s="1"/>
  <c r="AK71" i="2" s="1"/>
  <c r="K46" i="1"/>
  <c r="K59" i="1"/>
  <c r="K67" i="1"/>
  <c r="K169" i="1"/>
  <c r="K61" i="1"/>
  <c r="J78" i="1"/>
  <c r="M78" i="1" s="1"/>
  <c r="AK82" i="2" s="1"/>
  <c r="J73" i="1"/>
  <c r="M73" i="1" s="1"/>
  <c r="AK77" i="2" s="1"/>
  <c r="J59" i="1"/>
  <c r="M59" i="1" s="1"/>
  <c r="AK63" i="2" s="1"/>
  <c r="K104" i="1"/>
  <c r="K65" i="1"/>
  <c r="J13" i="1"/>
  <c r="M13" i="1" s="1"/>
  <c r="AK17" i="2" s="1"/>
  <c r="K42" i="1"/>
  <c r="J99" i="1"/>
  <c r="M99" i="1" s="1"/>
  <c r="AK103" i="2" s="1"/>
  <c r="J24" i="1"/>
  <c r="M24" i="1" s="1"/>
  <c r="AK28" i="2" s="1"/>
  <c r="K134" i="1"/>
  <c r="K126" i="1"/>
  <c r="J137" i="1"/>
  <c r="M137" i="1" s="1"/>
  <c r="AK141" i="2" s="1"/>
  <c r="K150" i="1"/>
  <c r="J36" i="1"/>
  <c r="M36" i="1" s="1"/>
  <c r="AK40" i="2" s="1"/>
  <c r="K146" i="1"/>
  <c r="K107" i="1"/>
  <c r="J108" i="1"/>
  <c r="M108" i="1" s="1"/>
  <c r="AK112" i="2" s="1"/>
  <c r="K170" i="1"/>
  <c r="J161" i="1"/>
  <c r="M161" i="1" s="1"/>
  <c r="AK165" i="2" s="1"/>
  <c r="J153" i="1"/>
  <c r="M153" i="1" s="1"/>
  <c r="AK157" i="2" s="1"/>
  <c r="J32" i="1"/>
  <c r="M32" i="1" s="1"/>
  <c r="AK36" i="2" s="1"/>
  <c r="J159" i="1"/>
  <c r="M159" i="1" s="1"/>
  <c r="AK163" i="2" s="1"/>
  <c r="J62" i="1"/>
  <c r="M62" i="1" s="1"/>
  <c r="AK66" i="2" s="1"/>
  <c r="K43" i="1"/>
  <c r="K6" i="1"/>
  <c r="K87" i="1"/>
  <c r="J28" i="1"/>
  <c r="M28" i="1" s="1"/>
  <c r="AK32" i="2" s="1"/>
  <c r="J39" i="1"/>
  <c r="M39" i="1" s="1"/>
  <c r="AK43" i="2" s="1"/>
  <c r="J25" i="1"/>
  <c r="M25" i="1" s="1"/>
  <c r="AK29" i="2" s="1"/>
  <c r="K112" i="1"/>
  <c r="K90" i="1"/>
  <c r="J111" i="1"/>
  <c r="M111" i="1" s="1"/>
  <c r="AK115" i="2" s="1"/>
  <c r="K79" i="1"/>
  <c r="J119" i="1"/>
  <c r="M119" i="1" s="1"/>
  <c r="AK123" i="2" s="1"/>
  <c r="K64" i="1"/>
  <c r="K34" i="1"/>
  <c r="J6" i="1"/>
  <c r="M6" i="1" s="1"/>
  <c r="AK10" i="2" s="1"/>
  <c r="J128" i="1"/>
  <c r="M128" i="1" s="1"/>
  <c r="AK132" i="2" s="1"/>
  <c r="K127" i="1"/>
  <c r="K57" i="1"/>
  <c r="K89" i="1"/>
  <c r="K158" i="1"/>
  <c r="K142" i="1"/>
  <c r="J165" i="1"/>
  <c r="M165" i="1" s="1"/>
  <c r="AK169" i="2" s="1"/>
  <c r="K27" i="1"/>
  <c r="J92" i="1"/>
  <c r="M92" i="1" s="1"/>
  <c r="K10" i="1"/>
  <c r="J82" i="1"/>
  <c r="M82" i="1" s="1"/>
  <c r="AK86" i="2" s="1"/>
  <c r="J46" i="1"/>
  <c r="M46" i="1" s="1"/>
  <c r="AK50" i="2" s="1"/>
  <c r="K55" i="1"/>
  <c r="K135" i="1"/>
  <c r="K123" i="1"/>
  <c r="J85" i="1"/>
  <c r="M85" i="1" s="1"/>
  <c r="AK89" i="2" s="1"/>
  <c r="K147" i="1"/>
  <c r="K77" i="1"/>
  <c r="K161" i="1"/>
  <c r="K151" i="1"/>
  <c r="J109" i="1"/>
  <c r="M109" i="1" s="1"/>
  <c r="AK113" i="2" s="1"/>
  <c r="J160" i="1"/>
  <c r="M160" i="1" s="1"/>
  <c r="AK164" i="2" s="1"/>
  <c r="J163" i="1"/>
  <c r="M163" i="1" s="1"/>
  <c r="AK167" i="2" s="1"/>
  <c r="J71" i="1"/>
  <c r="M71" i="1" s="1"/>
  <c r="AK75" i="2" s="1"/>
  <c r="J175" i="1"/>
  <c r="M175" i="1" s="1"/>
  <c r="AK179" i="2" s="1"/>
  <c r="J49" i="1"/>
  <c r="M49" i="1" s="1"/>
  <c r="AK53" i="2" s="1"/>
  <c r="J157" i="1"/>
  <c r="M157" i="1" s="1"/>
  <c r="AK161" i="2" s="1"/>
  <c r="K162" i="1"/>
  <c r="J177" i="1"/>
  <c r="M177" i="1" s="1"/>
  <c r="AK181" i="2" s="1"/>
  <c r="J33" i="1"/>
  <c r="M33" i="1" s="1"/>
  <c r="AK37" i="2" s="1"/>
  <c r="J95" i="1"/>
  <c r="M95" i="1" s="1"/>
  <c r="AK99" i="2" s="1"/>
  <c r="J120" i="1"/>
  <c r="M120" i="1" s="1"/>
  <c r="AK124" i="2" s="1"/>
  <c r="J72" i="1"/>
  <c r="M72" i="1" s="1"/>
  <c r="AK76" i="2" s="1"/>
  <c r="K133" i="1"/>
  <c r="J171" i="1"/>
  <c r="M171" i="1" s="1"/>
  <c r="AK175" i="2" s="1"/>
  <c r="K128" i="1"/>
  <c r="J48" i="1"/>
  <c r="M48" i="1" s="1"/>
  <c r="AK52" i="2" s="1"/>
  <c r="K173" i="1"/>
  <c r="J140" i="1"/>
  <c r="M140" i="1" s="1"/>
  <c r="AK144" i="2" s="1"/>
  <c r="J176" i="1"/>
  <c r="M176" i="1" s="1"/>
  <c r="AK180" i="2" s="1"/>
  <c r="J7" i="1"/>
  <c r="M7" i="1" s="1"/>
  <c r="AK11" i="2" s="1"/>
  <c r="J129" i="1"/>
  <c r="M129" i="1" s="1"/>
  <c r="AK133" i="2" s="1"/>
  <c r="J42" i="1"/>
  <c r="M42" i="1" s="1"/>
  <c r="AK46" i="2" s="1"/>
  <c r="J147" i="1"/>
  <c r="M147" i="1" s="1"/>
  <c r="AK151" i="2" s="1"/>
  <c r="K117" i="1"/>
  <c r="K98" i="1"/>
  <c r="K140" i="1"/>
  <c r="J26" i="1"/>
  <c r="M26" i="1" s="1"/>
  <c r="AK30" i="2" s="1"/>
  <c r="J69" i="1"/>
  <c r="M69" i="1" s="1"/>
  <c r="AK73" i="2" s="1"/>
  <c r="J164" i="1"/>
  <c r="M164" i="1" s="1"/>
  <c r="AK168" i="2" s="1"/>
  <c r="K30" i="1"/>
  <c r="K5" i="1"/>
  <c r="J166" i="1"/>
  <c r="M166" i="1" s="1"/>
  <c r="AK170" i="2" s="1"/>
  <c r="K78" i="1"/>
  <c r="J80" i="1"/>
  <c r="M80" i="1" s="1"/>
  <c r="AK84" i="2" s="1"/>
  <c r="J139" i="1"/>
  <c r="M139" i="1" s="1"/>
  <c r="AK143" i="2" s="1"/>
  <c r="K25" i="1"/>
  <c r="K75" i="1"/>
  <c r="J44" i="1"/>
  <c r="M44" i="1" s="1"/>
  <c r="AK48" i="2" s="1"/>
  <c r="J89" i="1"/>
  <c r="M89" i="1" s="1"/>
  <c r="K70" i="1"/>
  <c r="J170" i="1"/>
  <c r="M170" i="1" s="1"/>
  <c r="AK174" i="2" s="1"/>
  <c r="J18" i="1"/>
  <c r="M18" i="1" s="1"/>
  <c r="AK22" i="2" s="1"/>
  <c r="J55" i="1"/>
  <c r="M55" i="1" s="1"/>
  <c r="AK59" i="2" s="1"/>
  <c r="J117" i="1"/>
  <c r="M117" i="1" s="1"/>
  <c r="AK121" i="2" s="1"/>
  <c r="J9" i="1"/>
  <c r="M9" i="1" s="1"/>
  <c r="AK13" i="2" s="1"/>
  <c r="J31" i="1"/>
  <c r="M31" i="1" s="1"/>
  <c r="AK35" i="2" s="1"/>
  <c r="J66" i="1"/>
  <c r="M66" i="1" s="1"/>
  <c r="AK70" i="2" s="1"/>
  <c r="K72" i="1"/>
  <c r="K105" i="1"/>
  <c r="K118" i="1"/>
  <c r="K11" i="1"/>
  <c r="K131" i="1"/>
  <c r="J152" i="1"/>
  <c r="M152" i="1" s="1"/>
  <c r="AK156" i="2" s="1"/>
  <c r="J121" i="1"/>
  <c r="M121" i="1" s="1"/>
  <c r="AK125" i="2" s="1"/>
  <c r="J81" i="1"/>
  <c r="M81" i="1" s="1"/>
  <c r="AK85" i="2" s="1"/>
  <c r="K50" i="1"/>
  <c r="J4" i="1"/>
  <c r="M4" i="1" s="1"/>
  <c r="AK8" i="2" s="1"/>
  <c r="J103" i="1"/>
  <c r="M103" i="1" s="1"/>
  <c r="AK107" i="2" s="1"/>
  <c r="J76" i="1"/>
  <c r="M76" i="1" s="1"/>
  <c r="AK80" i="2" s="1"/>
  <c r="J70" i="1"/>
  <c r="M70" i="1" s="1"/>
  <c r="AK74" i="2" s="1"/>
  <c r="K153" i="1"/>
  <c r="J51" i="1"/>
  <c r="M51" i="1" s="1"/>
  <c r="AK55" i="2" s="1"/>
  <c r="K108" i="1"/>
  <c r="J118" i="1"/>
  <c r="M118" i="1" s="1"/>
  <c r="AK122" i="2" s="1"/>
  <c r="J124" i="1"/>
  <c r="M124" i="1" s="1"/>
  <c r="AK128" i="2" s="1"/>
  <c r="J35" i="1"/>
  <c r="M35" i="1" s="1"/>
  <c r="AK39" i="2" s="1"/>
  <c r="J68" i="1"/>
  <c r="M68" i="1" s="1"/>
  <c r="AK72" i="2" s="1"/>
  <c r="K159" i="1"/>
  <c r="K99" i="1"/>
  <c r="K68" i="1"/>
  <c r="K119" i="1"/>
  <c r="K120" i="1"/>
  <c r="K58" i="1"/>
  <c r="J116" i="1"/>
  <c r="M116" i="1" s="1"/>
  <c r="AK120" i="2" s="1"/>
  <c r="K76" i="1"/>
  <c r="K56" i="1"/>
  <c r="J97" i="1"/>
  <c r="M97" i="1" s="1"/>
  <c r="AK101" i="2" s="1"/>
  <c r="K47" i="1"/>
  <c r="K167" i="1"/>
  <c r="J41" i="1"/>
  <c r="M41" i="1" s="1"/>
  <c r="AK45" i="2" s="1"/>
  <c r="K165" i="1"/>
  <c r="J50" i="1"/>
  <c r="M50" i="1" s="1"/>
  <c r="AK54" i="2" s="1"/>
  <c r="J5" i="1"/>
  <c r="M5" i="1" s="1"/>
  <c r="AK9" i="2" s="1"/>
  <c r="J21" i="1"/>
  <c r="M21" i="1" s="1"/>
  <c r="AK25" i="2" s="1"/>
  <c r="J156" i="1"/>
  <c r="M156" i="1" s="1"/>
  <c r="AK160" i="2" s="1"/>
  <c r="K31" i="1"/>
  <c r="K145" i="1"/>
  <c r="K62" i="1"/>
  <c r="K60" i="1"/>
  <c r="J58" i="1"/>
  <c r="M58" i="1" s="1"/>
  <c r="AK62" i="2" s="1"/>
  <c r="J29" i="1"/>
  <c r="M29" i="1" s="1"/>
  <c r="AK33" i="2" s="1"/>
  <c r="K23" i="1"/>
  <c r="J132" i="1"/>
  <c r="M132" i="1" s="1"/>
  <c r="AK136" i="2" s="1"/>
  <c r="K106" i="1"/>
  <c r="J102" i="1"/>
  <c r="M102" i="1" s="1"/>
  <c r="AK106" i="2" s="1"/>
  <c r="K130" i="1"/>
  <c r="J45" i="1"/>
  <c r="M45" i="1" s="1"/>
  <c r="AK49" i="2" s="1"/>
  <c r="J22" i="1"/>
  <c r="M22" i="1" s="1"/>
  <c r="AK26" i="2" s="1"/>
  <c r="J87" i="1"/>
  <c r="M87" i="1" s="1"/>
  <c r="K52" i="1"/>
  <c r="K124" i="1"/>
  <c r="K129" i="1"/>
  <c r="K35" i="1"/>
  <c r="K53" i="1"/>
  <c r="K66" i="1"/>
  <c r="K176" i="1"/>
  <c r="K16" i="1"/>
  <c r="J100" i="1"/>
  <c r="M100" i="1" s="1"/>
  <c r="AK104" i="2" s="1"/>
  <c r="K38" i="1"/>
  <c r="J174" i="1"/>
  <c r="M174" i="1" s="1"/>
  <c r="AK178" i="2" s="1"/>
  <c r="J130" i="1"/>
  <c r="M130" i="1" s="1"/>
  <c r="AK134" i="2" s="1"/>
  <c r="K28" i="1"/>
  <c r="J114" i="1"/>
  <c r="M114" i="1" s="1"/>
  <c r="AK118" i="2" s="1"/>
  <c r="K141" i="1"/>
  <c r="J138" i="1"/>
  <c r="M138" i="1" s="1"/>
  <c r="AK142" i="2" s="1"/>
  <c r="J83" i="1"/>
  <c r="M83" i="1" s="1"/>
  <c r="AK87" i="2" s="1"/>
  <c r="J84" i="1"/>
  <c r="M84" i="1" s="1"/>
  <c r="AK88" i="2" s="1"/>
  <c r="J74" i="1"/>
  <c r="M74" i="1" s="1"/>
  <c r="AK78" i="2" s="1"/>
  <c r="J60" i="1"/>
  <c r="M60" i="1" s="1"/>
  <c r="AK64" i="2" s="1"/>
  <c r="K51" i="1"/>
  <c r="K63" i="1"/>
  <c r="K44" i="1"/>
  <c r="J151" i="1"/>
  <c r="M151" i="1" s="1"/>
  <c r="AK155" i="2" s="1"/>
  <c r="J142" i="1"/>
  <c r="M142" i="1" s="1"/>
  <c r="AK146" i="2" s="1"/>
  <c r="J98" i="1"/>
  <c r="M98" i="1" s="1"/>
  <c r="AK102" i="2" s="1"/>
  <c r="J145" i="1"/>
  <c r="M145" i="1" s="1"/>
  <c r="AK149" i="2" s="1"/>
  <c r="J105" i="1"/>
  <c r="M105" i="1" s="1"/>
  <c r="AK109" i="2" s="1"/>
  <c r="J15" i="1"/>
  <c r="M15" i="1" s="1"/>
  <c r="AK19" i="2" s="1"/>
  <c r="J86" i="1"/>
  <c r="M86" i="1" s="1"/>
  <c r="AK90" i="2" s="1"/>
  <c r="K18" i="1"/>
  <c r="K13" i="1"/>
  <c r="K94" i="1"/>
  <c r="K37" i="1"/>
  <c r="K9" i="1"/>
  <c r="K82" i="1"/>
  <c r="K111" i="1"/>
  <c r="J162" i="1"/>
  <c r="M162" i="1" s="1"/>
  <c r="AK166" i="2" s="1"/>
  <c r="J113" i="1"/>
  <c r="M113" i="1" s="1"/>
  <c r="AK117" i="2" s="1"/>
  <c r="J143" i="1"/>
  <c r="M143" i="1" s="1"/>
  <c r="AK147" i="2" s="1"/>
  <c r="J30" i="1"/>
  <c r="M30" i="1" s="1"/>
  <c r="AK34" i="2" s="1"/>
  <c r="K100" i="1"/>
  <c r="J146" i="1"/>
  <c r="M146" i="1" s="1"/>
  <c r="AK150" i="2" s="1"/>
  <c r="K102" i="1"/>
  <c r="J91" i="1"/>
  <c r="M91" i="1" s="1"/>
  <c r="K144" i="1"/>
  <c r="J122" i="1"/>
  <c r="M122" i="1" s="1"/>
  <c r="AK126" i="2" s="1"/>
  <c r="J172" i="1"/>
  <c r="M172" i="1" s="1"/>
  <c r="AK176" i="2" s="1"/>
  <c r="J38" i="1"/>
  <c r="M38" i="1" s="1"/>
  <c r="AK42" i="2" s="1"/>
  <c r="K17" i="1"/>
  <c r="K97" i="1"/>
  <c r="J154" i="1"/>
  <c r="M154" i="1" s="1"/>
  <c r="AK158" i="2" s="1"/>
  <c r="K69" i="1"/>
  <c r="J141" i="1"/>
  <c r="M141" i="1" s="1"/>
  <c r="AK145" i="2" s="1"/>
  <c r="J90" i="1"/>
  <c r="M90" i="1" s="1"/>
  <c r="J115" i="1"/>
  <c r="M115" i="1" s="1"/>
  <c r="AK119" i="2" s="1"/>
  <c r="J106" i="1"/>
  <c r="M106" i="1" s="1"/>
  <c r="AK110" i="2" s="1"/>
  <c r="K132" i="1"/>
  <c r="J126" i="1"/>
  <c r="M126" i="1" s="1"/>
  <c r="AK130" i="2" s="1"/>
  <c r="K40" i="1"/>
  <c r="K21" i="1"/>
  <c r="K137" i="1"/>
  <c r="J150" i="1"/>
  <c r="M150" i="1" s="1"/>
  <c r="AK154" i="2" s="1"/>
  <c r="K12" i="1"/>
  <c r="K174" i="1"/>
  <c r="K93" i="1"/>
  <c r="J168" i="1"/>
  <c r="M168" i="1" s="1"/>
  <c r="AK172" i="2" s="1"/>
  <c r="J47" i="1"/>
  <c r="M47" i="1" s="1"/>
  <c r="AK51" i="2" s="1"/>
  <c r="K143" i="1"/>
  <c r="K121" i="1"/>
  <c r="K83" i="1"/>
  <c r="K36" i="1"/>
  <c r="K39" i="1"/>
  <c r="J112" i="1"/>
  <c r="M112" i="1" s="1"/>
  <c r="AK116" i="2" s="1"/>
  <c r="J155" i="1"/>
  <c r="M155" i="1" s="1"/>
  <c r="AK159" i="2" s="1"/>
  <c r="K74" i="1"/>
  <c r="K29" i="1"/>
  <c r="K109" i="1"/>
  <c r="J54" i="1"/>
  <c r="M54" i="1" s="1"/>
  <c r="AK58" i="2" s="1"/>
  <c r="K88" i="1"/>
  <c r="J17" i="1"/>
  <c r="M17" i="1" s="1"/>
  <c r="AK21" i="2" s="1"/>
  <c r="K54" i="1"/>
  <c r="K154" i="1"/>
  <c r="J110" i="1"/>
  <c r="M110" i="1" s="1"/>
  <c r="AK114" i="2" s="1"/>
  <c r="J148" i="1"/>
  <c r="M148" i="1" s="1"/>
  <c r="AK152" i="2" s="1"/>
  <c r="K164" i="1"/>
  <c r="J93" i="1"/>
  <c r="M93" i="1" s="1"/>
  <c r="AK97" i="2" s="1"/>
  <c r="K139" i="1"/>
  <c r="K92" i="1"/>
  <c r="K103" i="1"/>
  <c r="K175" i="1"/>
  <c r="K95" i="1"/>
  <c r="K73" i="1"/>
  <c r="K101" i="1"/>
  <c r="K33" i="1"/>
  <c r="K71" i="1"/>
  <c r="K172" i="1"/>
  <c r="K156" i="1"/>
  <c r="K115" i="1"/>
  <c r="K157" i="1"/>
  <c r="K166" i="1"/>
  <c r="K163" i="1"/>
  <c r="K177" i="1"/>
  <c r="K80" i="1"/>
  <c r="K96" i="1"/>
  <c r="K91" i="1"/>
  <c r="K26" i="1"/>
  <c r="K20" i="1"/>
  <c r="K125" i="1"/>
  <c r="K4" i="1"/>
  <c r="K152" i="1"/>
  <c r="K45" i="1"/>
  <c r="K113" i="1"/>
  <c r="K122" i="1"/>
  <c r="K81" i="1"/>
  <c r="G157" i="18"/>
  <c r="G151" i="18"/>
  <c r="G163" i="18"/>
  <c r="G50" i="18"/>
  <c r="G120" i="18"/>
  <c r="G143" i="18"/>
  <c r="G123" i="18"/>
  <c r="G162" i="18"/>
  <c r="G83" i="18"/>
  <c r="G35" i="18"/>
  <c r="G171" i="18"/>
  <c r="G155" i="18"/>
  <c r="G20" i="18"/>
  <c r="G113" i="18"/>
  <c r="G68" i="18"/>
  <c r="G138" i="18"/>
  <c r="G152" i="18"/>
  <c r="G11" i="18"/>
  <c r="G130" i="18"/>
  <c r="G32" i="18"/>
  <c r="G38" i="18"/>
  <c r="G160" i="18"/>
  <c r="G131" i="18"/>
  <c r="G52" i="18"/>
  <c r="G172" i="18"/>
  <c r="G31" i="18"/>
  <c r="G101" i="18"/>
  <c r="G91" i="18"/>
  <c r="G27" i="18"/>
  <c r="F186" i="18"/>
  <c r="H33" i="18" s="1"/>
  <c r="K33" i="18" s="1"/>
  <c r="AM37" i="2" s="1"/>
  <c r="F185" i="18"/>
  <c r="I123" i="18" s="1"/>
  <c r="G4" i="18"/>
  <c r="G14" i="18"/>
  <c r="G26" i="18"/>
  <c r="G169" i="18"/>
  <c r="G6" i="18"/>
  <c r="G86" i="18"/>
  <c r="G156" i="18"/>
  <c r="G53" i="18"/>
  <c r="G41" i="18"/>
  <c r="G177" i="18"/>
  <c r="G110" i="18"/>
  <c r="G98" i="18"/>
  <c r="G37" i="18"/>
  <c r="G127" i="18"/>
  <c r="G71" i="18"/>
  <c r="G129" i="18"/>
  <c r="G111" i="18"/>
  <c r="G42" i="18"/>
  <c r="G84" i="18"/>
  <c r="G15" i="18"/>
  <c r="G166" i="18"/>
  <c r="G58" i="18"/>
  <c r="G132" i="18"/>
  <c r="G60" i="18"/>
  <c r="G28" i="18"/>
  <c r="G125" i="18"/>
  <c r="G89" i="18"/>
  <c r="G85" i="18"/>
  <c r="G81" i="18"/>
  <c r="G18" i="18"/>
  <c r="G176" i="18"/>
  <c r="G121" i="18"/>
  <c r="G17" i="18"/>
  <c r="G114" i="18"/>
  <c r="G167" i="18"/>
  <c r="G149" i="18"/>
  <c r="G34" i="18"/>
  <c r="G112" i="18"/>
  <c r="G90" i="18"/>
  <c r="G126" i="18"/>
  <c r="G70" i="18"/>
  <c r="G76" i="18"/>
  <c r="G115" i="18"/>
  <c r="G146" i="18"/>
  <c r="G148" i="18"/>
  <c r="G159" i="18"/>
  <c r="G154" i="18"/>
  <c r="G13" i="18"/>
  <c r="G175" i="18"/>
  <c r="G150" i="18"/>
  <c r="G139" i="18"/>
  <c r="G73" i="18"/>
  <c r="G74" i="18"/>
  <c r="G80" i="18"/>
  <c r="G66" i="18"/>
  <c r="G40" i="18"/>
  <c r="G161" i="18"/>
  <c r="G174" i="18"/>
  <c r="G94" i="18"/>
  <c r="G165" i="18"/>
  <c r="G88" i="18"/>
  <c r="G65" i="18"/>
  <c r="G92" i="18"/>
  <c r="G45" i="18"/>
  <c r="G23" i="18"/>
  <c r="G119" i="18"/>
  <c r="G64" i="18"/>
  <c r="G117" i="18"/>
  <c r="G106" i="18"/>
  <c r="G100" i="18"/>
  <c r="G82" i="18"/>
  <c r="G95" i="18"/>
  <c r="G170" i="18"/>
  <c r="G63" i="18"/>
  <c r="G147" i="18"/>
  <c r="G134" i="18"/>
  <c r="G25" i="18"/>
  <c r="G168" i="18"/>
  <c r="G137" i="18"/>
  <c r="G158" i="18"/>
  <c r="G128" i="18"/>
  <c r="G145" i="18"/>
  <c r="G96" i="18"/>
  <c r="G54" i="18"/>
  <c r="G10" i="18"/>
  <c r="G97" i="18"/>
  <c r="G79" i="18"/>
  <c r="G39" i="18"/>
  <c r="G108" i="18"/>
  <c r="G21" i="18"/>
  <c r="G87" i="18"/>
  <c r="G122" i="18"/>
  <c r="G103" i="18"/>
  <c r="G153" i="18"/>
  <c r="G135" i="18"/>
  <c r="G124" i="18"/>
  <c r="G5" i="18"/>
  <c r="G44" i="18"/>
  <c r="G104" i="18"/>
  <c r="G55" i="18"/>
  <c r="G77" i="18"/>
  <c r="G173" i="18"/>
  <c r="G47" i="18"/>
  <c r="G8" i="18"/>
  <c r="G46" i="18"/>
  <c r="G109" i="18"/>
  <c r="G78" i="18"/>
  <c r="G93" i="18"/>
  <c r="I26" i="13"/>
  <c r="L26" i="13" s="1"/>
  <c r="N30" i="2" s="1"/>
  <c r="I41" i="13"/>
  <c r="L41" i="13" s="1"/>
  <c r="N45" i="2" s="1"/>
  <c r="J112" i="13"/>
  <c r="J161" i="13"/>
  <c r="I88" i="13"/>
  <c r="L88" i="13" s="1"/>
  <c r="N92" i="2" s="1"/>
  <c r="J33" i="13"/>
  <c r="I173" i="13"/>
  <c r="L173" i="13" s="1"/>
  <c r="N177" i="2" s="1"/>
  <c r="I152" i="13"/>
  <c r="L152" i="13" s="1"/>
  <c r="N156" i="2" s="1"/>
  <c r="I106" i="13"/>
  <c r="L106" i="13" s="1"/>
  <c r="N110" i="2" s="1"/>
  <c r="J41" i="13"/>
  <c r="J163" i="13"/>
  <c r="J110" i="13"/>
  <c r="J49" i="13"/>
  <c r="I56" i="13"/>
  <c r="L56" i="13" s="1"/>
  <c r="N60" i="2" s="1"/>
  <c r="J71" i="13"/>
  <c r="J177" i="13"/>
  <c r="I49" i="13"/>
  <c r="L49" i="13" s="1"/>
  <c r="N53" i="2" s="1"/>
  <c r="I78" i="13"/>
  <c r="L78" i="13" s="1"/>
  <c r="N82" i="2" s="1"/>
  <c r="I33" i="13"/>
  <c r="L33" i="13" s="1"/>
  <c r="N37" i="2" s="1"/>
  <c r="J90" i="13"/>
  <c r="I127" i="13"/>
  <c r="L127" i="13" s="1"/>
  <c r="N131" i="2" s="1"/>
  <c r="J59" i="13"/>
  <c r="I25" i="13"/>
  <c r="L25" i="13" s="1"/>
  <c r="N29" i="2" s="1"/>
  <c r="I172" i="13"/>
  <c r="L172" i="13" s="1"/>
  <c r="N176" i="2" s="1"/>
  <c r="J140" i="13"/>
  <c r="I27" i="13"/>
  <c r="L27" i="13" s="1"/>
  <c r="N31" i="2" s="1"/>
  <c r="J7" i="13"/>
  <c r="J50" i="13"/>
  <c r="J81" i="13"/>
  <c r="J64" i="13"/>
  <c r="I53" i="13"/>
  <c r="L53" i="13" s="1"/>
  <c r="N57" i="2" s="1"/>
  <c r="I92" i="13"/>
  <c r="L92" i="13" s="1"/>
  <c r="N96" i="2" s="1"/>
  <c r="I96" i="13"/>
  <c r="L96" i="13" s="1"/>
  <c r="N100" i="2" s="1"/>
  <c r="J37" i="13"/>
  <c r="I20" i="13"/>
  <c r="L20" i="13" s="1"/>
  <c r="N24" i="2" s="1"/>
  <c r="J114" i="13"/>
  <c r="J79" i="13"/>
  <c r="I46" i="13"/>
  <c r="L46" i="13" s="1"/>
  <c r="N50" i="2" s="1"/>
  <c r="J142" i="13"/>
  <c r="J84" i="13"/>
  <c r="I81" i="13"/>
  <c r="L81" i="13" s="1"/>
  <c r="N85" i="2" s="1"/>
  <c r="J100" i="13"/>
  <c r="J153" i="13"/>
  <c r="J175" i="13"/>
  <c r="J157" i="13"/>
  <c r="I112" i="13"/>
  <c r="L112" i="13" s="1"/>
  <c r="N116" i="2" s="1"/>
  <c r="I118" i="13"/>
  <c r="L118" i="13" s="1"/>
  <c r="N122" i="2" s="1"/>
  <c r="I126" i="13"/>
  <c r="L126" i="13" s="1"/>
  <c r="N130" i="2" s="1"/>
  <c r="I166" i="13"/>
  <c r="L166" i="13" s="1"/>
  <c r="N170" i="2" s="1"/>
  <c r="J138" i="13"/>
  <c r="I107" i="13"/>
  <c r="L107" i="13" s="1"/>
  <c r="N111" i="2" s="1"/>
  <c r="J137" i="13"/>
  <c r="I18" i="13"/>
  <c r="L18" i="13" s="1"/>
  <c r="N22" i="2" s="1"/>
  <c r="I109" i="13"/>
  <c r="L109" i="13" s="1"/>
  <c r="N113" i="2" s="1"/>
  <c r="I100" i="13"/>
  <c r="L100" i="13" s="1"/>
  <c r="N104" i="2" s="1"/>
  <c r="I59" i="13"/>
  <c r="L59" i="13" s="1"/>
  <c r="N63" i="2" s="1"/>
  <c r="I108" i="13"/>
  <c r="L108" i="13" s="1"/>
  <c r="N112" i="2" s="1"/>
  <c r="I6" i="13"/>
  <c r="L6" i="13" s="1"/>
  <c r="N10" i="2" s="1"/>
  <c r="I64" i="13"/>
  <c r="L64" i="13" s="1"/>
  <c r="N68" i="2" s="1"/>
  <c r="J127" i="13"/>
  <c r="I124" i="13"/>
  <c r="L124" i="13" s="1"/>
  <c r="N128" i="2" s="1"/>
  <c r="J62" i="13"/>
  <c r="J166" i="13"/>
  <c r="J150" i="13"/>
  <c r="J136" i="13"/>
  <c r="I113" i="13"/>
  <c r="L113" i="13" s="1"/>
  <c r="N117" i="2" s="1"/>
  <c r="I120" i="13"/>
  <c r="L120" i="13" s="1"/>
  <c r="N124" i="2" s="1"/>
  <c r="J30" i="13"/>
  <c r="J152" i="13"/>
  <c r="I153" i="13"/>
  <c r="L153" i="13" s="1"/>
  <c r="N157" i="2" s="1"/>
  <c r="I35" i="13"/>
  <c r="L35" i="13" s="1"/>
  <c r="N39" i="2" s="1"/>
  <c r="J128" i="13"/>
  <c r="J56" i="13"/>
  <c r="J31" i="13"/>
  <c r="J40" i="13"/>
  <c r="J43" i="13"/>
  <c r="J87" i="13"/>
  <c r="J168" i="13"/>
  <c r="I11" i="13"/>
  <c r="L11" i="13" s="1"/>
  <c r="N15" i="2" s="1"/>
  <c r="I51" i="13"/>
  <c r="L51" i="13" s="1"/>
  <c r="N55" i="2" s="1"/>
  <c r="J176" i="13"/>
  <c r="J26" i="13"/>
  <c r="J4" i="13"/>
  <c r="J171" i="13"/>
  <c r="J80" i="13"/>
  <c r="I44" i="13"/>
  <c r="L44" i="13" s="1"/>
  <c r="N48" i="2" s="1"/>
  <c r="I80" i="13"/>
  <c r="L80" i="13" s="1"/>
  <c r="N84" i="2" s="1"/>
  <c r="I129" i="13"/>
  <c r="L129" i="13" s="1"/>
  <c r="N133" i="2" s="1"/>
  <c r="J118" i="13"/>
  <c r="J35" i="13"/>
  <c r="J117" i="13"/>
  <c r="I94" i="13"/>
  <c r="L94" i="13" s="1"/>
  <c r="N98" i="2" s="1"/>
  <c r="J162" i="13"/>
  <c r="J13" i="13"/>
  <c r="I157" i="13"/>
  <c r="L157" i="13" s="1"/>
  <c r="N161" i="2" s="1"/>
  <c r="J16" i="13"/>
  <c r="J108" i="13"/>
  <c r="J74" i="13"/>
  <c r="J170" i="13"/>
  <c r="J91" i="13"/>
  <c r="J129" i="13"/>
  <c r="J77" i="13"/>
  <c r="J126" i="13"/>
  <c r="I95" i="13"/>
  <c r="L95" i="13" s="1"/>
  <c r="N99" i="2" s="1"/>
  <c r="J101" i="13"/>
  <c r="J148" i="13"/>
  <c r="J72" i="13"/>
  <c r="J122" i="13"/>
  <c r="I16" i="13"/>
  <c r="L16" i="13" s="1"/>
  <c r="N20" i="2" s="1"/>
  <c r="J124" i="13"/>
  <c r="I154" i="13"/>
  <c r="L154" i="13" s="1"/>
  <c r="N158" i="2" s="1"/>
  <c r="I87" i="13"/>
  <c r="L87" i="13" s="1"/>
  <c r="N91" i="2" s="1"/>
  <c r="I161" i="13"/>
  <c r="L161" i="13" s="1"/>
  <c r="N165" i="2" s="1"/>
  <c r="I43" i="13"/>
  <c r="L43" i="13" s="1"/>
  <c r="N47" i="2" s="1"/>
  <c r="I74" i="13"/>
  <c r="L74" i="13" s="1"/>
  <c r="N78" i="2" s="1"/>
  <c r="I71" i="13"/>
  <c r="L71" i="13" s="1"/>
  <c r="N75" i="2" s="1"/>
  <c r="I111" i="13"/>
  <c r="L111" i="13" s="1"/>
  <c r="N115" i="2" s="1"/>
  <c r="I8" i="13"/>
  <c r="L8" i="13" s="1"/>
  <c r="N12" i="2" s="1"/>
  <c r="I91" i="13"/>
  <c r="L91" i="13" s="1"/>
  <c r="N95" i="2" s="1"/>
  <c r="I97" i="13"/>
  <c r="L97" i="13" s="1"/>
  <c r="N101" i="2" s="1"/>
  <c r="I114" i="13"/>
  <c r="L114" i="13" s="1"/>
  <c r="N118" i="2" s="1"/>
  <c r="J111" i="13"/>
  <c r="I160" i="13"/>
  <c r="L160" i="13" s="1"/>
  <c r="N164" i="2" s="1"/>
  <c r="J27" i="13"/>
  <c r="I24" i="13"/>
  <c r="L24" i="13" s="1"/>
  <c r="N28" i="2" s="1"/>
  <c r="I137" i="13"/>
  <c r="L137" i="13" s="1"/>
  <c r="N141" i="2" s="1"/>
  <c r="I102" i="13"/>
  <c r="L102" i="13" s="1"/>
  <c r="N106" i="2" s="1"/>
  <c r="I146" i="13"/>
  <c r="L146" i="13" s="1"/>
  <c r="N150" i="2" s="1"/>
  <c r="I23" i="13"/>
  <c r="L23" i="13" s="1"/>
  <c r="N27" i="2" s="1"/>
  <c r="J115" i="13"/>
  <c r="I133" i="13"/>
  <c r="L133" i="13" s="1"/>
  <c r="N137" i="2" s="1"/>
  <c r="I28" i="13"/>
  <c r="L28" i="13" s="1"/>
  <c r="N32" i="2" s="1"/>
  <c r="I176" i="13"/>
  <c r="L176" i="13" s="1"/>
  <c r="N180" i="2" s="1"/>
  <c r="I177" i="13"/>
  <c r="L177" i="13" s="1"/>
  <c r="N181" i="2" s="1"/>
  <c r="I62" i="13"/>
  <c r="L62" i="13" s="1"/>
  <c r="N66" i="2" s="1"/>
  <c r="I82" i="13"/>
  <c r="L82" i="13" s="1"/>
  <c r="N86" i="2" s="1"/>
  <c r="J88" i="13"/>
  <c r="I130" i="13"/>
  <c r="L130" i="13" s="1"/>
  <c r="N134" i="2" s="1"/>
  <c r="I85" i="13"/>
  <c r="L85" i="13" s="1"/>
  <c r="N89" i="2" s="1"/>
  <c r="J174" i="13"/>
  <c r="J85" i="13"/>
  <c r="I52" i="13"/>
  <c r="L52" i="13" s="1"/>
  <c r="N56" i="2" s="1"/>
  <c r="I148" i="13"/>
  <c r="L148" i="13" s="1"/>
  <c r="N152" i="2" s="1"/>
  <c r="J24" i="13"/>
  <c r="J21" i="13"/>
  <c r="I149" i="13"/>
  <c r="L149" i="13" s="1"/>
  <c r="N153" i="2" s="1"/>
  <c r="J169" i="13"/>
  <c r="I138" i="13"/>
  <c r="L138" i="13" s="1"/>
  <c r="N142" i="2" s="1"/>
  <c r="J160" i="13"/>
  <c r="J154" i="13"/>
  <c r="I34" i="13"/>
  <c r="L34" i="13" s="1"/>
  <c r="N38" i="2" s="1"/>
  <c r="I175" i="13"/>
  <c r="L175" i="13" s="1"/>
  <c r="N179" i="2" s="1"/>
  <c r="I144" i="13"/>
  <c r="L144" i="13" s="1"/>
  <c r="N148" i="2" s="1"/>
  <c r="J121" i="13"/>
  <c r="J32" i="13"/>
  <c r="I32" i="13"/>
  <c r="L32" i="13" s="1"/>
  <c r="N36" i="2" s="1"/>
  <c r="I128" i="13"/>
  <c r="L128" i="13" s="1"/>
  <c r="N132" i="2" s="1"/>
  <c r="I57" i="13"/>
  <c r="L57" i="13" s="1"/>
  <c r="N61" i="2" s="1"/>
  <c r="I4" i="13"/>
  <c r="L4" i="13" s="1"/>
  <c r="N8" i="2" s="1"/>
  <c r="J57" i="13"/>
  <c r="I110" i="13"/>
  <c r="L110" i="13" s="1"/>
  <c r="N114" i="2" s="1"/>
  <c r="J89" i="13"/>
  <c r="J8" i="13"/>
  <c r="I89" i="13"/>
  <c r="L89" i="13" s="1"/>
  <c r="N93" i="2" s="1"/>
  <c r="I77" i="13"/>
  <c r="L77" i="13" s="1"/>
  <c r="N81" i="2" s="1"/>
  <c r="J63" i="13"/>
  <c r="I99" i="13"/>
  <c r="L99" i="13" s="1"/>
  <c r="N103" i="2" s="1"/>
  <c r="J86" i="13"/>
  <c r="I73" i="13"/>
  <c r="L73" i="13" s="1"/>
  <c r="N77" i="2" s="1"/>
  <c r="J132" i="13"/>
  <c r="I39" i="13"/>
  <c r="L39" i="13" s="1"/>
  <c r="N43" i="2" s="1"/>
  <c r="I86" i="13"/>
  <c r="L86" i="13" s="1"/>
  <c r="N90" i="2" s="1"/>
  <c r="J83" i="13"/>
  <c r="J134" i="13"/>
  <c r="J93" i="13"/>
  <c r="I13" i="13"/>
  <c r="L13" i="13" s="1"/>
  <c r="N17" i="2" s="1"/>
  <c r="J34" i="13"/>
  <c r="I119" i="13"/>
  <c r="L119" i="13" s="1"/>
  <c r="N123" i="2" s="1"/>
  <c r="J119" i="13"/>
  <c r="J20" i="13"/>
  <c r="I171" i="13"/>
  <c r="L171" i="13" s="1"/>
  <c r="N175" i="2" s="1"/>
  <c r="I22" i="13"/>
  <c r="L22" i="13" s="1"/>
  <c r="N26" i="2" s="1"/>
  <c r="I93" i="13"/>
  <c r="L93" i="13" s="1"/>
  <c r="N97" i="2" s="1"/>
  <c r="I70" i="13"/>
  <c r="L70" i="13" s="1"/>
  <c r="N74" i="2" s="1"/>
  <c r="J29" i="13"/>
  <c r="I115" i="13"/>
  <c r="L115" i="13" s="1"/>
  <c r="N119" i="2" s="1"/>
  <c r="J68" i="13"/>
  <c r="J5" i="13"/>
  <c r="I141" i="13"/>
  <c r="L141" i="13" s="1"/>
  <c r="N145" i="2" s="1"/>
  <c r="J102" i="13"/>
  <c r="J143" i="13"/>
  <c r="J10" i="13"/>
  <c r="I123" i="13"/>
  <c r="L123" i="13" s="1"/>
  <c r="N127" i="2" s="1"/>
  <c r="J82" i="13"/>
  <c r="I163" i="13"/>
  <c r="L163" i="13" s="1"/>
  <c r="N167" i="2" s="1"/>
  <c r="J173" i="13"/>
  <c r="I170" i="13"/>
  <c r="L170" i="13" s="1"/>
  <c r="N174" i="2" s="1"/>
  <c r="I37" i="13"/>
  <c r="L37" i="13" s="1"/>
  <c r="N41" i="2" s="1"/>
  <c r="J144" i="13"/>
  <c r="I121" i="13"/>
  <c r="L121" i="13" s="1"/>
  <c r="N125" i="2" s="1"/>
  <c r="J44" i="13"/>
  <c r="J6" i="13"/>
  <c r="J53" i="13"/>
  <c r="J22" i="13"/>
  <c r="J95" i="13"/>
  <c r="I31" i="13"/>
  <c r="L31" i="13" s="1"/>
  <c r="N35" i="2" s="1"/>
  <c r="J25" i="13"/>
  <c r="J97" i="13"/>
  <c r="J106" i="13"/>
  <c r="I40" i="13"/>
  <c r="L40" i="13" s="1"/>
  <c r="N44" i="2" s="1"/>
  <c r="I72" i="13"/>
  <c r="L72" i="13" s="1"/>
  <c r="N76" i="2" s="1"/>
  <c r="I101" i="13"/>
  <c r="L101" i="13" s="1"/>
  <c r="N105" i="2" s="1"/>
  <c r="J76" i="13"/>
  <c r="J66" i="13"/>
  <c r="J146" i="13"/>
  <c r="J39" i="13"/>
  <c r="J73" i="13"/>
  <c r="J103" i="13"/>
  <c r="I10" i="13"/>
  <c r="L10" i="13" s="1"/>
  <c r="N14" i="2" s="1"/>
  <c r="J18" i="13"/>
  <c r="I45" i="13"/>
  <c r="L45" i="13" s="1"/>
  <c r="N49" i="2" s="1"/>
  <c r="J12" i="13"/>
  <c r="I61" i="13"/>
  <c r="L61" i="13" s="1"/>
  <c r="N65" i="2" s="1"/>
  <c r="I29" i="13"/>
  <c r="L29" i="13" s="1"/>
  <c r="N33" i="2" s="1"/>
  <c r="J9" i="13"/>
  <c r="I14" i="13"/>
  <c r="L14" i="13" s="1"/>
  <c r="N18" i="2" s="1"/>
  <c r="I36" i="13"/>
  <c r="L36" i="13" s="1"/>
  <c r="N40" i="2" s="1"/>
  <c r="I69" i="13"/>
  <c r="L69" i="13" s="1"/>
  <c r="N73" i="2" s="1"/>
  <c r="J51" i="13"/>
  <c r="J131" i="13"/>
  <c r="J139" i="13"/>
  <c r="J55" i="13"/>
  <c r="J23" i="13"/>
  <c r="J67" i="13"/>
  <c r="I116" i="13"/>
  <c r="L116" i="13" s="1"/>
  <c r="N120" i="2" s="1"/>
  <c r="J113" i="13"/>
  <c r="J135" i="13"/>
  <c r="J105" i="13"/>
  <c r="J151" i="13"/>
  <c r="J96" i="13"/>
  <c r="J58" i="13"/>
  <c r="J120" i="13"/>
  <c r="J133" i="13"/>
  <c r="I54" i="13"/>
  <c r="L54" i="13" s="1"/>
  <c r="N58" i="2" s="1"/>
  <c r="J92" i="13"/>
  <c r="J61" i="13"/>
  <c r="I15" i="13"/>
  <c r="L15" i="13" s="1"/>
  <c r="N19" i="2" s="1"/>
  <c r="I12" i="13"/>
  <c r="L12" i="13" s="1"/>
  <c r="N16" i="2" s="1"/>
  <c r="J45" i="13"/>
  <c r="I9" i="13"/>
  <c r="L9" i="13" s="1"/>
  <c r="N13" i="2" s="1"/>
  <c r="J14" i="13"/>
  <c r="I84" i="13"/>
  <c r="L84" i="13" s="1"/>
  <c r="N88" i="2" s="1"/>
  <c r="I17" i="13"/>
  <c r="L17" i="13" s="1"/>
  <c r="N21" i="2" s="1"/>
  <c r="J99" i="13"/>
  <c r="I162" i="13"/>
  <c r="L162" i="13" s="1"/>
  <c r="N166" i="2" s="1"/>
  <c r="I174" i="13"/>
  <c r="L174" i="13" s="1"/>
  <c r="N178" i="2" s="1"/>
  <c r="J156" i="13"/>
  <c r="I151" i="13"/>
  <c r="L151" i="13" s="1"/>
  <c r="N155" i="2" s="1"/>
  <c r="I165" i="13"/>
  <c r="L165" i="13" s="1"/>
  <c r="N169" i="2" s="1"/>
  <c r="J94" i="13"/>
  <c r="J104" i="13"/>
  <c r="J11" i="13"/>
  <c r="I167" i="13"/>
  <c r="L167" i="13" s="1"/>
  <c r="N171" i="2" s="1"/>
  <c r="I117" i="13"/>
  <c r="L117" i="13" s="1"/>
  <c r="N121" i="2" s="1"/>
  <c r="I156" i="13"/>
  <c r="L156" i="13" s="1"/>
  <c r="N160" i="2" s="1"/>
  <c r="I65" i="13"/>
  <c r="L65" i="13" s="1"/>
  <c r="N69" i="2" s="1"/>
  <c r="I143" i="13"/>
  <c r="L143" i="13" s="1"/>
  <c r="N147" i="2" s="1"/>
  <c r="J172" i="13"/>
  <c r="J60" i="13"/>
  <c r="J123" i="13"/>
  <c r="I169" i="13"/>
  <c r="L169" i="13" s="1"/>
  <c r="N173" i="2" s="1"/>
  <c r="I50" i="13"/>
  <c r="L50" i="13" s="1"/>
  <c r="N54" i="2" s="1"/>
  <c r="I155" i="13"/>
  <c r="L155" i="13" s="1"/>
  <c r="N159" i="2" s="1"/>
  <c r="J15" i="13"/>
  <c r="J19" i="13"/>
  <c r="J47" i="13"/>
  <c r="J70" i="13"/>
  <c r="J69" i="13"/>
  <c r="J17" i="13"/>
  <c r="I47" i="13"/>
  <c r="L47" i="13" s="1"/>
  <c r="N51" i="2" s="1"/>
  <c r="I55" i="13"/>
  <c r="L55" i="13" s="1"/>
  <c r="N59" i="2" s="1"/>
  <c r="J116" i="13"/>
  <c r="J42" i="13"/>
  <c r="I75" i="13"/>
  <c r="L75" i="13" s="1"/>
  <c r="N79" i="2" s="1"/>
  <c r="J145" i="13"/>
  <c r="I5" i="13"/>
  <c r="L5" i="13" s="1"/>
  <c r="N9" i="2" s="1"/>
  <c r="I98" i="13"/>
  <c r="L98" i="13" s="1"/>
  <c r="N102" i="2" s="1"/>
  <c r="I48" i="13"/>
  <c r="L48" i="13" s="1"/>
  <c r="N52" i="2" s="1"/>
  <c r="J167" i="13"/>
  <c r="J141" i="13"/>
  <c r="I125" i="13"/>
  <c r="L125" i="13" s="1"/>
  <c r="N129" i="2" s="1"/>
  <c r="I19" i="13"/>
  <c r="L19" i="13" s="1"/>
  <c r="N23" i="2" s="1"/>
  <c r="J54" i="13"/>
  <c r="J28" i="13"/>
  <c r="I159" i="13"/>
  <c r="L159" i="13" s="1"/>
  <c r="N163" i="2" s="1"/>
  <c r="I30" i="13"/>
  <c r="L30" i="13" s="1"/>
  <c r="N34" i="2" s="1"/>
  <c r="J109" i="13"/>
  <c r="I103" i="13"/>
  <c r="L103" i="13" s="1"/>
  <c r="N107" i="2" s="1"/>
  <c r="I58" i="13"/>
  <c r="L58" i="13" s="1"/>
  <c r="N62" i="2" s="1"/>
  <c r="I150" i="13"/>
  <c r="L150" i="13" s="1"/>
  <c r="N154" i="2" s="1"/>
  <c r="J65" i="13"/>
  <c r="I79" i="13"/>
  <c r="L79" i="13" s="1"/>
  <c r="N83" i="2" s="1"/>
  <c r="J38" i="13"/>
  <c r="I168" i="13"/>
  <c r="L168" i="13" s="1"/>
  <c r="N172" i="2" s="1"/>
  <c r="J36" i="13"/>
  <c r="J78" i="13"/>
  <c r="I145" i="13"/>
  <c r="L145" i="13" s="1"/>
  <c r="N149" i="2" s="1"/>
  <c r="I90" i="13"/>
  <c r="L90" i="13" s="1"/>
  <c r="N94" i="2" s="1"/>
  <c r="I136" i="13"/>
  <c r="L136" i="13" s="1"/>
  <c r="N140" i="2" s="1"/>
  <c r="I132" i="13"/>
  <c r="L132" i="13" s="1"/>
  <c r="N136" i="2" s="1"/>
  <c r="J52" i="13"/>
  <c r="I135" i="13"/>
  <c r="L135" i="13" s="1"/>
  <c r="N139" i="2" s="1"/>
  <c r="I131" i="13"/>
  <c r="L131" i="13" s="1"/>
  <c r="N135" i="2" s="1"/>
  <c r="I83" i="13"/>
  <c r="L83" i="13" s="1"/>
  <c r="N87" i="2" s="1"/>
  <c r="J75" i="13"/>
  <c r="J165" i="13"/>
  <c r="I140" i="13"/>
  <c r="L140" i="13" s="1"/>
  <c r="N144" i="2" s="1"/>
  <c r="J149" i="13"/>
  <c r="I122" i="13"/>
  <c r="L122" i="13" s="1"/>
  <c r="N126" i="2" s="1"/>
  <c r="J164" i="13"/>
  <c r="I147" i="13"/>
  <c r="L147" i="13" s="1"/>
  <c r="N151" i="2" s="1"/>
  <c r="J147" i="13"/>
  <c r="I60" i="13"/>
  <c r="L60" i="13" s="1"/>
  <c r="N64" i="2" s="1"/>
  <c r="I164" i="13"/>
  <c r="L164" i="13" s="1"/>
  <c r="N168" i="2" s="1"/>
  <c r="J155" i="13"/>
  <c r="J158" i="13"/>
  <c r="I104" i="13"/>
  <c r="L104" i="13" s="1"/>
  <c r="N108" i="2" s="1"/>
  <c r="I66" i="13"/>
  <c r="L66" i="13" s="1"/>
  <c r="N70" i="2" s="1"/>
  <c r="I67" i="13"/>
  <c r="L67" i="13" s="1"/>
  <c r="N71" i="2" s="1"/>
  <c r="I76" i="13"/>
  <c r="L76" i="13" s="1"/>
  <c r="N80" i="2" s="1"/>
  <c r="I21" i="13"/>
  <c r="L21" i="13" s="1"/>
  <c r="N25" i="2" s="1"/>
  <c r="I105" i="13"/>
  <c r="L105" i="13" s="1"/>
  <c r="N109" i="2" s="1"/>
  <c r="I158" i="13"/>
  <c r="L158" i="13" s="1"/>
  <c r="N162" i="2" s="1"/>
  <c r="I139" i="13"/>
  <c r="L139" i="13" s="1"/>
  <c r="N143" i="2" s="1"/>
  <c r="I68" i="13"/>
  <c r="L68" i="13" s="1"/>
  <c r="N72" i="2" s="1"/>
  <c r="I42" i="13"/>
  <c r="L42" i="13" s="1"/>
  <c r="N46" i="2" s="1"/>
  <c r="I38" i="13"/>
  <c r="L38" i="13" s="1"/>
  <c r="N42" i="2" s="1"/>
  <c r="J98" i="13"/>
  <c r="J48" i="13"/>
  <c r="J125" i="13"/>
  <c r="I7" i="13"/>
  <c r="L7" i="13" s="1"/>
  <c r="N11" i="2" s="1"/>
  <c r="J107" i="13"/>
  <c r="J159" i="13"/>
  <c r="I134" i="13"/>
  <c r="L134" i="13" s="1"/>
  <c r="N138" i="2" s="1"/>
  <c r="J46" i="13"/>
  <c r="I142" i="13"/>
  <c r="L142" i="13" s="1"/>
  <c r="N146" i="2" s="1"/>
  <c r="L79" i="5"/>
  <c r="L129" i="5"/>
  <c r="L138" i="5"/>
  <c r="L81" i="5"/>
  <c r="L10" i="5"/>
  <c r="L89" i="5"/>
  <c r="L58" i="5"/>
  <c r="K79" i="5"/>
  <c r="N79" i="5" s="1"/>
  <c r="L83" i="2" s="1"/>
  <c r="L150" i="5"/>
  <c r="L43" i="5"/>
  <c r="L8" i="5"/>
  <c r="L80" i="5"/>
  <c r="L49" i="5"/>
  <c r="L76" i="5"/>
  <c r="L132" i="5"/>
  <c r="L13" i="5"/>
  <c r="L18" i="5"/>
  <c r="L45" i="5"/>
  <c r="L88" i="5"/>
  <c r="L161" i="5"/>
  <c r="L125" i="5"/>
  <c r="L14" i="5"/>
  <c r="L83" i="5"/>
  <c r="L32" i="5"/>
  <c r="L170" i="5"/>
  <c r="L177" i="5"/>
  <c r="L156" i="5"/>
  <c r="L162" i="5"/>
  <c r="L117" i="5"/>
  <c r="L172" i="5"/>
  <c r="L131" i="5"/>
  <c r="L100" i="5"/>
  <c r="L53" i="5"/>
  <c r="L37" i="5"/>
  <c r="L75" i="5"/>
  <c r="L173" i="5"/>
  <c r="L86" i="5"/>
  <c r="L65" i="5"/>
  <c r="L155" i="5"/>
  <c r="L135" i="5"/>
  <c r="L70" i="5"/>
  <c r="K66" i="5"/>
  <c r="N66" i="5" s="1"/>
  <c r="L70" i="2" s="1"/>
  <c r="K5" i="5"/>
  <c r="N5" i="5" s="1"/>
  <c r="L9" i="2" s="1"/>
  <c r="L7" i="5"/>
  <c r="L22" i="5"/>
  <c r="K63" i="5"/>
  <c r="N63" i="5" s="1"/>
  <c r="L67" i="2" s="1"/>
  <c r="L92" i="5"/>
  <c r="L31" i="5"/>
  <c r="K71" i="5"/>
  <c r="N71" i="5" s="1"/>
  <c r="L75" i="2" s="1"/>
  <c r="L16" i="5"/>
  <c r="K27" i="5"/>
  <c r="N27" i="5" s="1"/>
  <c r="L31" i="2" s="1"/>
  <c r="L95" i="5"/>
  <c r="L27" i="5"/>
  <c r="L119" i="5"/>
  <c r="K31" i="5"/>
  <c r="N31" i="5" s="1"/>
  <c r="L35" i="2" s="1"/>
  <c r="K171" i="5"/>
  <c r="N171" i="5" s="1"/>
  <c r="L175" i="2" s="1"/>
  <c r="K64" i="5"/>
  <c r="N64" i="5" s="1"/>
  <c r="L68" i="2" s="1"/>
  <c r="L36" i="5"/>
  <c r="L159" i="5"/>
  <c r="K91" i="5"/>
  <c r="N91" i="5" s="1"/>
  <c r="L95" i="2" s="1"/>
  <c r="L57" i="5"/>
  <c r="K16" i="5"/>
  <c r="N16" i="5" s="1"/>
  <c r="L20" i="2" s="1"/>
  <c r="K9" i="5"/>
  <c r="N9" i="5" s="1"/>
  <c r="L13" i="2" s="1"/>
  <c r="L104" i="5"/>
  <c r="L91" i="5"/>
  <c r="L9" i="5"/>
  <c r="L105" i="5"/>
  <c r="K26" i="5"/>
  <c r="N26" i="5" s="1"/>
  <c r="L30" i="2" s="1"/>
  <c r="L153" i="5"/>
  <c r="K124" i="5"/>
  <c r="N124" i="5" s="1"/>
  <c r="L128" i="2" s="1"/>
  <c r="K92" i="5"/>
  <c r="N92" i="5" s="1"/>
  <c r="L96" i="2" s="1"/>
  <c r="L15" i="5"/>
  <c r="K104" i="5"/>
  <c r="N104" i="5" s="1"/>
  <c r="L108" i="2" s="1"/>
  <c r="L148" i="5"/>
  <c r="K114" i="5"/>
  <c r="N114" i="5" s="1"/>
  <c r="L118" i="2" s="1"/>
  <c r="K55" i="5"/>
  <c r="N55" i="5" s="1"/>
  <c r="L59" i="2" s="1"/>
  <c r="K97" i="5"/>
  <c r="N97" i="5" s="1"/>
  <c r="L101" i="2" s="1"/>
  <c r="K33" i="5"/>
  <c r="N33" i="5" s="1"/>
  <c r="L37" i="2" s="1"/>
  <c r="L63" i="5"/>
  <c r="K105" i="5"/>
  <c r="N105" i="5" s="1"/>
  <c r="L109" i="2" s="1"/>
  <c r="K133" i="5"/>
  <c r="N133" i="5" s="1"/>
  <c r="L137" i="2" s="1"/>
  <c r="K46" i="5"/>
  <c r="N46" i="5" s="1"/>
  <c r="L50" i="2" s="1"/>
  <c r="K15" i="5"/>
  <c r="N15" i="5" s="1"/>
  <c r="L19" i="2" s="1"/>
  <c r="L46" i="5"/>
  <c r="L85" i="5"/>
  <c r="L60" i="5"/>
  <c r="L109" i="5"/>
  <c r="L123" i="5"/>
  <c r="L124" i="5"/>
  <c r="L118" i="5"/>
  <c r="K30" i="5"/>
  <c r="N30" i="5" s="1"/>
  <c r="L34" i="2" s="1"/>
  <c r="L77" i="5"/>
  <c r="K7" i="5"/>
  <c r="N7" i="5" s="1"/>
  <c r="L11" i="2" s="1"/>
  <c r="K159" i="5"/>
  <c r="N159" i="5" s="1"/>
  <c r="L163" i="2" s="1"/>
  <c r="K127" i="5"/>
  <c r="N127" i="5" s="1"/>
  <c r="L131" i="2" s="1"/>
  <c r="L114" i="5"/>
  <c r="L55" i="5"/>
  <c r="K95" i="5"/>
  <c r="N95" i="5" s="1"/>
  <c r="L99" i="2" s="1"/>
  <c r="L33" i="5"/>
  <c r="K109" i="5"/>
  <c r="N109" i="5" s="1"/>
  <c r="L113" i="2" s="1"/>
  <c r="K153" i="5"/>
  <c r="N153" i="5" s="1"/>
  <c r="L157" i="2" s="1"/>
  <c r="L133" i="5"/>
  <c r="K12" i="5"/>
  <c r="N12" i="5" s="1"/>
  <c r="L16" i="2" s="1"/>
  <c r="L69" i="5"/>
  <c r="K22" i="5"/>
  <c r="N22" i="5" s="1"/>
  <c r="L26" i="2" s="1"/>
  <c r="K128" i="5"/>
  <c r="N128" i="5" s="1"/>
  <c r="L132" i="2" s="1"/>
  <c r="L136" i="5"/>
  <c r="L5" i="5"/>
  <c r="L98" i="5"/>
  <c r="K36" i="5"/>
  <c r="N36" i="5" s="1"/>
  <c r="L40" i="2" s="1"/>
  <c r="K57" i="5"/>
  <c r="N57" i="5" s="1"/>
  <c r="L61" i="2" s="1"/>
  <c r="L26" i="5"/>
  <c r="L12" i="5"/>
  <c r="K50" i="5"/>
  <c r="N50" i="5" s="1"/>
  <c r="L54" i="2" s="1"/>
  <c r="L74" i="5"/>
  <c r="K40" i="5"/>
  <c r="N40" i="5" s="1"/>
  <c r="L44" i="2" s="1"/>
  <c r="K121" i="5"/>
  <c r="N121" i="5" s="1"/>
  <c r="L125" i="2" s="1"/>
  <c r="L110" i="5"/>
  <c r="L51" i="5"/>
  <c r="K118" i="5"/>
  <c r="N118" i="5" s="1"/>
  <c r="L122" i="2" s="1"/>
  <c r="K37" i="5"/>
  <c r="N37" i="5" s="1"/>
  <c r="L41" i="2" s="1"/>
  <c r="K108" i="5"/>
  <c r="N108" i="5" s="1"/>
  <c r="L112" i="2" s="1"/>
  <c r="L41" i="5"/>
  <c r="K130" i="5"/>
  <c r="N130" i="5" s="1"/>
  <c r="L134" i="2" s="1"/>
  <c r="K80" i="5"/>
  <c r="N80" i="5" s="1"/>
  <c r="L84" i="2" s="1"/>
  <c r="K38" i="5"/>
  <c r="N38" i="5" s="1"/>
  <c r="L42" i="2" s="1"/>
  <c r="K117" i="5"/>
  <c r="N117" i="5" s="1"/>
  <c r="L121" i="2" s="1"/>
  <c r="K140" i="5"/>
  <c r="N140" i="5" s="1"/>
  <c r="L144" i="2" s="1"/>
  <c r="K59" i="5"/>
  <c r="N59" i="5" s="1"/>
  <c r="L63" i="2" s="1"/>
  <c r="K11" i="5"/>
  <c r="N11" i="5" s="1"/>
  <c r="L15" i="2" s="1"/>
  <c r="L116" i="5"/>
  <c r="K52" i="5"/>
  <c r="N52" i="5" s="1"/>
  <c r="L56" i="2" s="1"/>
  <c r="K129" i="5"/>
  <c r="N129" i="5" s="1"/>
  <c r="L133" i="2" s="1"/>
  <c r="K147" i="5"/>
  <c r="N147" i="5" s="1"/>
  <c r="L151" i="2" s="1"/>
  <c r="K8" i="5"/>
  <c r="N8" i="5" s="1"/>
  <c r="L12" i="2" s="1"/>
  <c r="L147" i="5"/>
  <c r="K141" i="5"/>
  <c r="N141" i="5" s="1"/>
  <c r="L145" i="2" s="1"/>
  <c r="L30" i="5"/>
  <c r="K111" i="5"/>
  <c r="N111" i="5" s="1"/>
  <c r="L115" i="2" s="1"/>
  <c r="K29" i="5"/>
  <c r="N29" i="5" s="1"/>
  <c r="L33" i="2" s="1"/>
  <c r="K167" i="5"/>
  <c r="N167" i="5" s="1"/>
  <c r="L171" i="2" s="1"/>
  <c r="K74" i="5"/>
  <c r="N74" i="5" s="1"/>
  <c r="L78" i="2" s="1"/>
  <c r="L56" i="5"/>
  <c r="K42" i="5"/>
  <c r="N42" i="5" s="1"/>
  <c r="L46" i="2" s="1"/>
  <c r="K145" i="5"/>
  <c r="N145" i="5" s="1"/>
  <c r="L149" i="2" s="1"/>
  <c r="K98" i="5"/>
  <c r="N98" i="5" s="1"/>
  <c r="L102" i="2" s="1"/>
  <c r="L11" i="5"/>
  <c r="K10" i="5"/>
  <c r="N10" i="5" s="1"/>
  <c r="L14" i="2" s="1"/>
  <c r="K87" i="5"/>
  <c r="N87" i="5" s="1"/>
  <c r="L91" i="2" s="1"/>
  <c r="L106" i="5"/>
  <c r="L146" i="5"/>
  <c r="K77" i="5"/>
  <c r="N77" i="5" s="1"/>
  <c r="L81" i="2" s="1"/>
  <c r="K116" i="5"/>
  <c r="N116" i="5" s="1"/>
  <c r="L120" i="2" s="1"/>
  <c r="L126" i="5"/>
  <c r="K123" i="5"/>
  <c r="N123" i="5" s="1"/>
  <c r="L127" i="2" s="1"/>
  <c r="L71" i="5"/>
  <c r="K112" i="5"/>
  <c r="N112" i="5" s="1"/>
  <c r="L116" i="2" s="1"/>
  <c r="K17" i="5"/>
  <c r="N17" i="5" s="1"/>
  <c r="L21" i="2" s="1"/>
  <c r="L128" i="5"/>
  <c r="K23" i="5"/>
  <c r="N23" i="5" s="1"/>
  <c r="L27" i="2" s="1"/>
  <c r="K161" i="5"/>
  <c r="N161" i="5" s="1"/>
  <c r="L165" i="2" s="1"/>
  <c r="K162" i="5"/>
  <c r="N162" i="5" s="1"/>
  <c r="L166" i="2" s="1"/>
  <c r="K4" i="5"/>
  <c r="N4" i="5" s="1"/>
  <c r="L8" i="2" s="1"/>
  <c r="L23" i="5"/>
  <c r="K110" i="5"/>
  <c r="N110" i="5" s="1"/>
  <c r="L114" i="2" s="1"/>
  <c r="K19" i="5"/>
  <c r="N19" i="5" s="1"/>
  <c r="L23" i="2" s="1"/>
  <c r="K139" i="5"/>
  <c r="N139" i="5" s="1"/>
  <c r="L143" i="2" s="1"/>
  <c r="L99" i="5"/>
  <c r="K125" i="5"/>
  <c r="N125" i="5" s="1"/>
  <c r="L129" i="2" s="1"/>
  <c r="L67" i="5"/>
  <c r="K152" i="5"/>
  <c r="N152" i="5" s="1"/>
  <c r="L156" i="2" s="1"/>
  <c r="K47" i="5"/>
  <c r="N47" i="5" s="1"/>
  <c r="L51" i="2" s="1"/>
  <c r="K18" i="5"/>
  <c r="N18" i="5" s="1"/>
  <c r="L22" i="2" s="1"/>
  <c r="K60" i="5"/>
  <c r="N60" i="5" s="1"/>
  <c r="L64" i="2" s="1"/>
  <c r="K49" i="5"/>
  <c r="N49" i="5" s="1"/>
  <c r="L53" i="2" s="1"/>
  <c r="L101" i="5"/>
  <c r="L141" i="5"/>
  <c r="K136" i="5"/>
  <c r="N136" i="5" s="1"/>
  <c r="L140" i="2" s="1"/>
  <c r="K160" i="5"/>
  <c r="N160" i="5" s="1"/>
  <c r="L164" i="2" s="1"/>
  <c r="K84" i="5"/>
  <c r="N84" i="5" s="1"/>
  <c r="L88" i="2" s="1"/>
  <c r="K132" i="5"/>
  <c r="N132" i="5" s="1"/>
  <c r="L136" i="2" s="1"/>
  <c r="K54" i="5"/>
  <c r="N54" i="5" s="1"/>
  <c r="L58" i="2" s="1"/>
  <c r="K175" i="5"/>
  <c r="N175" i="5" s="1"/>
  <c r="L179" i="2" s="1"/>
  <c r="K68" i="5"/>
  <c r="N68" i="5" s="1"/>
  <c r="L72" i="2" s="1"/>
  <c r="K170" i="5"/>
  <c r="N170" i="5" s="1"/>
  <c r="L174" i="2" s="1"/>
  <c r="K83" i="5"/>
  <c r="N83" i="5" s="1"/>
  <c r="L87" i="2" s="1"/>
  <c r="K45" i="5"/>
  <c r="N45" i="5" s="1"/>
  <c r="L49" i="2" s="1"/>
  <c r="K6" i="5"/>
  <c r="N6" i="5" s="1"/>
  <c r="L10" i="2" s="1"/>
  <c r="K158" i="5"/>
  <c r="N158" i="5" s="1"/>
  <c r="L162" i="2" s="1"/>
  <c r="K103" i="5"/>
  <c r="N103" i="5" s="1"/>
  <c r="L107" i="2" s="1"/>
  <c r="K174" i="5"/>
  <c r="N174" i="5" s="1"/>
  <c r="L178" i="2" s="1"/>
  <c r="K14" i="5"/>
  <c r="N14" i="5" s="1"/>
  <c r="L18" i="2" s="1"/>
  <c r="K100" i="5"/>
  <c r="N100" i="5" s="1"/>
  <c r="L104" i="2" s="1"/>
  <c r="K61" i="5"/>
  <c r="N61" i="5" s="1"/>
  <c r="L65" i="2" s="1"/>
  <c r="K86" i="5"/>
  <c r="N86" i="5" s="1"/>
  <c r="L90" i="2" s="1"/>
  <c r="K115" i="5"/>
  <c r="N115" i="5" s="1"/>
  <c r="L119" i="2" s="1"/>
  <c r="K39" i="5"/>
  <c r="N39" i="5" s="1"/>
  <c r="L43" i="2" s="1"/>
  <c r="K113" i="5"/>
  <c r="N113" i="5" s="1"/>
  <c r="L117" i="2" s="1"/>
  <c r="K135" i="5"/>
  <c r="N135" i="5" s="1"/>
  <c r="L139" i="2" s="1"/>
  <c r="K169" i="5"/>
  <c r="N169" i="5" s="1"/>
  <c r="L173" i="2" s="1"/>
  <c r="K122" i="5"/>
  <c r="N122" i="5" s="1"/>
  <c r="L126" i="2" s="1"/>
  <c r="K177" i="5"/>
  <c r="N177" i="5" s="1"/>
  <c r="L181" i="2" s="1"/>
  <c r="K131" i="5"/>
  <c r="N131" i="5" s="1"/>
  <c r="L135" i="2" s="1"/>
  <c r="K78" i="5"/>
  <c r="N78" i="5" s="1"/>
  <c r="L82" i="2" s="1"/>
  <c r="K168" i="5"/>
  <c r="N168" i="5" s="1"/>
  <c r="L172" i="2" s="1"/>
  <c r="K166" i="5"/>
  <c r="N166" i="5" s="1"/>
  <c r="L170" i="2" s="1"/>
  <c r="K34" i="5"/>
  <c r="N34" i="5" s="1"/>
  <c r="L38" i="2" s="1"/>
  <c r="K43" i="5"/>
  <c r="N43" i="5" s="1"/>
  <c r="L47" i="2" s="1"/>
  <c r="K96" i="5"/>
  <c r="N96" i="5" s="1"/>
  <c r="L100" i="2" s="1"/>
  <c r="L96" i="5"/>
  <c r="K172" i="5"/>
  <c r="N172" i="5" s="1"/>
  <c r="L176" i="2" s="1"/>
  <c r="K13" i="5"/>
  <c r="N13" i="5" s="1"/>
  <c r="L17" i="2" s="1"/>
  <c r="L107" i="5"/>
  <c r="L121" i="5"/>
  <c r="L50" i="5"/>
  <c r="K58" i="5"/>
  <c r="N58" i="5" s="1"/>
  <c r="L62" i="2" s="1"/>
  <c r="K72" i="5"/>
  <c r="N72" i="5" s="1"/>
  <c r="L76" i="2" s="1"/>
  <c r="L93" i="5"/>
  <c r="L19" i="5"/>
  <c r="K62" i="5"/>
  <c r="N62" i="5" s="1"/>
  <c r="L66" i="2" s="1"/>
  <c r="K120" i="5"/>
  <c r="N120" i="5" s="1"/>
  <c r="L124" i="2" s="1"/>
  <c r="L62" i="5"/>
  <c r="K20" i="5"/>
  <c r="N20" i="5" s="1"/>
  <c r="L24" i="2" s="1"/>
  <c r="K150" i="5"/>
  <c r="N150" i="5" s="1"/>
  <c r="L154" i="2" s="1"/>
  <c r="L90" i="5"/>
  <c r="K94" i="5"/>
  <c r="N94" i="5" s="1"/>
  <c r="L98" i="2" s="1"/>
  <c r="K51" i="5"/>
  <c r="N51" i="5" s="1"/>
  <c r="L55" i="2" s="1"/>
  <c r="L157" i="5"/>
  <c r="K88" i="5"/>
  <c r="N88" i="5" s="1"/>
  <c r="L92" i="2" s="1"/>
  <c r="K81" i="5"/>
  <c r="N81" i="5" s="1"/>
  <c r="L85" i="2" s="1"/>
  <c r="K176" i="5"/>
  <c r="N176" i="5" s="1"/>
  <c r="L180" i="2" s="1"/>
  <c r="K164" i="5"/>
  <c r="N164" i="5" s="1"/>
  <c r="L168" i="2" s="1"/>
  <c r="L97" i="5"/>
  <c r="K41" i="5"/>
  <c r="N41" i="5" s="1"/>
  <c r="L45" i="2" s="1"/>
  <c r="K149" i="5"/>
  <c r="N149" i="5" s="1"/>
  <c r="L153" i="2" s="1"/>
  <c r="L42" i="5"/>
  <c r="L120" i="5"/>
  <c r="K148" i="5"/>
  <c r="N148" i="5" s="1"/>
  <c r="L152" i="2" s="1"/>
  <c r="K119" i="5"/>
  <c r="N119" i="5" s="1"/>
  <c r="L123" i="2" s="1"/>
  <c r="K56" i="5"/>
  <c r="N56" i="5" s="1"/>
  <c r="L60" i="2" s="1"/>
  <c r="K155" i="5"/>
  <c r="N155" i="5" s="1"/>
  <c r="L159" i="2" s="1"/>
  <c r="K48" i="5"/>
  <c r="N48" i="5" s="1"/>
  <c r="L52" i="2" s="1"/>
  <c r="K90" i="5"/>
  <c r="N90" i="5" s="1"/>
  <c r="L94" i="2" s="1"/>
  <c r="L142" i="5"/>
  <c r="K21" i="5"/>
  <c r="N21" i="5" s="1"/>
  <c r="L25" i="2" s="1"/>
  <c r="L59" i="5"/>
  <c r="L127" i="5"/>
  <c r="K137" i="5"/>
  <c r="N137" i="5" s="1"/>
  <c r="L141" i="2" s="1"/>
  <c r="L44" i="5"/>
  <c r="K101" i="5"/>
  <c r="N101" i="5" s="1"/>
  <c r="L105" i="2" s="1"/>
  <c r="K107" i="5"/>
  <c r="N107" i="5" s="1"/>
  <c r="L111" i="2" s="1"/>
  <c r="K99" i="5"/>
  <c r="N99" i="5" s="1"/>
  <c r="L103" i="2" s="1"/>
  <c r="K75" i="5"/>
  <c r="N75" i="5" s="1"/>
  <c r="L79" i="2" s="1"/>
  <c r="K67" i="5"/>
  <c r="N67" i="5" s="1"/>
  <c r="L71" i="2" s="1"/>
  <c r="L29" i="5"/>
  <c r="K151" i="5"/>
  <c r="N151" i="5" s="1"/>
  <c r="L155" i="2" s="1"/>
  <c r="K28" i="5"/>
  <c r="N28" i="5" s="1"/>
  <c r="L32" i="2" s="1"/>
  <c r="K70" i="5"/>
  <c r="N70" i="5" s="1"/>
  <c r="L74" i="2" s="1"/>
  <c r="K65" i="5"/>
  <c r="N65" i="5" s="1"/>
  <c r="L69" i="2" s="1"/>
  <c r="K89" i="5"/>
  <c r="N89" i="5" s="1"/>
  <c r="L93" i="2" s="1"/>
  <c r="K138" i="5"/>
  <c r="N138" i="5" s="1"/>
  <c r="L142" i="2" s="1"/>
  <c r="K156" i="5"/>
  <c r="N156" i="5" s="1"/>
  <c r="L160" i="2" s="1"/>
  <c r="K24" i="5"/>
  <c r="N24" i="5" s="1"/>
  <c r="L28" i="2" s="1"/>
  <c r="K93" i="5"/>
  <c r="N93" i="5" s="1"/>
  <c r="L97" i="2" s="1"/>
  <c r="K69" i="5"/>
  <c r="N69" i="5" s="1"/>
  <c r="L73" i="2" s="1"/>
  <c r="K73" i="5"/>
  <c r="N73" i="5" s="1"/>
  <c r="L77" i="2" s="1"/>
  <c r="K146" i="5"/>
  <c r="N146" i="5" s="1"/>
  <c r="L150" i="2" s="1"/>
  <c r="L17" i="5"/>
  <c r="K154" i="5"/>
  <c r="N154" i="5" s="1"/>
  <c r="L158" i="2" s="1"/>
  <c r="K53" i="5"/>
  <c r="N53" i="5" s="1"/>
  <c r="L57" i="2" s="1"/>
  <c r="K126" i="5"/>
  <c r="N126" i="5" s="1"/>
  <c r="L130" i="2" s="1"/>
  <c r="L139" i="5"/>
  <c r="L140" i="5"/>
  <c r="K76" i="5"/>
  <c r="N76" i="5" s="1"/>
  <c r="L80" i="2" s="1"/>
  <c r="L163" i="5"/>
  <c r="K106" i="5"/>
  <c r="N106" i="5" s="1"/>
  <c r="L110" i="2" s="1"/>
  <c r="K163" i="5"/>
  <c r="N163" i="5" s="1"/>
  <c r="L167" i="2" s="1"/>
  <c r="K82" i="5"/>
  <c r="N82" i="5" s="1"/>
  <c r="L86" i="2" s="1"/>
  <c r="K165" i="5"/>
  <c r="N165" i="5" s="1"/>
  <c r="L169" i="2" s="1"/>
  <c r="K25" i="5"/>
  <c r="N25" i="5" s="1"/>
  <c r="L29" i="2" s="1"/>
  <c r="K102" i="5"/>
  <c r="N102" i="5" s="1"/>
  <c r="L106" i="2" s="1"/>
  <c r="L171" i="5"/>
  <c r="K32" i="5"/>
  <c r="N32" i="5" s="1"/>
  <c r="L36" i="2" s="1"/>
  <c r="L164" i="5"/>
  <c r="K143" i="5"/>
  <c r="N143" i="5" s="1"/>
  <c r="L147" i="2" s="1"/>
  <c r="L82" i="5"/>
  <c r="L94" i="5"/>
  <c r="K142" i="5"/>
  <c r="N142" i="5" s="1"/>
  <c r="L146" i="2" s="1"/>
  <c r="K157" i="5"/>
  <c r="N157" i="5" s="1"/>
  <c r="L161" i="2" s="1"/>
  <c r="L151" i="5"/>
  <c r="L24" i="5"/>
  <c r="L72" i="5"/>
  <c r="K85" i="5"/>
  <c r="N85" i="5" s="1"/>
  <c r="L89" i="2" s="1"/>
  <c r="K144" i="5"/>
  <c r="N144" i="5" s="1"/>
  <c r="L148" i="2" s="1"/>
  <c r="L64" i="5"/>
  <c r="K173" i="5"/>
  <c r="N173" i="5" s="1"/>
  <c r="L177" i="2" s="1"/>
  <c r="L134" i="5"/>
  <c r="L160" i="5"/>
  <c r="K44" i="5"/>
  <c r="N44" i="5" s="1"/>
  <c r="L48" i="2" s="1"/>
  <c r="K35" i="5"/>
  <c r="N35" i="5" s="1"/>
  <c r="L39" i="2" s="1"/>
  <c r="K134" i="5"/>
  <c r="N134" i="5" s="1"/>
  <c r="L138" i="2" s="1"/>
  <c r="K139" i="19"/>
  <c r="M139" i="19" s="1"/>
  <c r="H143" i="2" s="1"/>
  <c r="K49" i="19"/>
  <c r="M49" i="19" s="1"/>
  <c r="H53" i="2" s="1"/>
  <c r="K94" i="19"/>
  <c r="M94" i="19" s="1"/>
  <c r="H98" i="2" s="1"/>
  <c r="K103" i="19"/>
  <c r="M103" i="19" s="1"/>
  <c r="H107" i="2" s="1"/>
  <c r="K120" i="19"/>
  <c r="M120" i="19" s="1"/>
  <c r="H124" i="2" s="1"/>
  <c r="K18" i="19"/>
  <c r="M18" i="19" s="1"/>
  <c r="H22" i="2" s="1"/>
  <c r="K65" i="19"/>
  <c r="M65" i="19" s="1"/>
  <c r="H69" i="2" s="1"/>
  <c r="K73" i="19"/>
  <c r="M73" i="19" s="1"/>
  <c r="H77" i="2" s="1"/>
  <c r="K110" i="19"/>
  <c r="M110" i="19" s="1"/>
  <c r="H114" i="2" s="1"/>
  <c r="K41" i="19"/>
  <c r="M41" i="19" s="1"/>
  <c r="H45" i="2" s="1"/>
  <c r="K98" i="19"/>
  <c r="M98" i="19" s="1"/>
  <c r="H102" i="2" s="1"/>
  <c r="K173" i="19"/>
  <c r="M173" i="19" s="1"/>
  <c r="H177" i="2" s="1"/>
  <c r="K123" i="19"/>
  <c r="M123" i="19" s="1"/>
  <c r="H127" i="2" s="1"/>
  <c r="K168" i="19"/>
  <c r="M168" i="19" s="1"/>
  <c r="H172" i="2" s="1"/>
  <c r="K47" i="19"/>
  <c r="M47" i="19" s="1"/>
  <c r="H51" i="2" s="1"/>
  <c r="K128" i="19"/>
  <c r="M128" i="19" s="1"/>
  <c r="H132" i="2" s="1"/>
  <c r="K69" i="19"/>
  <c r="M69" i="19" s="1"/>
  <c r="H73" i="2" s="1"/>
  <c r="K160" i="19"/>
  <c r="M160" i="19" s="1"/>
  <c r="H164" i="2" s="1"/>
  <c r="K146" i="19"/>
  <c r="M146" i="19" s="1"/>
  <c r="H150" i="2" s="1"/>
  <c r="K57" i="19"/>
  <c r="M57" i="19" s="1"/>
  <c r="H61" i="2" s="1"/>
  <c r="K114" i="19"/>
  <c r="M114" i="19" s="1"/>
  <c r="H118" i="2" s="1"/>
  <c r="K4" i="19"/>
  <c r="M4" i="19" s="1"/>
  <c r="H8" i="2" s="1"/>
  <c r="K127" i="19"/>
  <c r="M127" i="19" s="1"/>
  <c r="H131" i="2" s="1"/>
  <c r="K50" i="19"/>
  <c r="M50" i="19" s="1"/>
  <c r="H54" i="2" s="1"/>
  <c r="K170" i="19"/>
  <c r="M170" i="19" s="1"/>
  <c r="H174" i="2" s="1"/>
  <c r="K159" i="19"/>
  <c r="M159" i="19" s="1"/>
  <c r="H163" i="2" s="1"/>
  <c r="K19" i="19"/>
  <c r="M19" i="19" s="1"/>
  <c r="H23" i="2" s="1"/>
  <c r="K61" i="19"/>
  <c r="M61" i="19" s="1"/>
  <c r="H65" i="2" s="1"/>
  <c r="K147" i="19"/>
  <c r="M147" i="19" s="1"/>
  <c r="H151" i="2" s="1"/>
  <c r="K79" i="19"/>
  <c r="M79" i="19" s="1"/>
  <c r="H83" i="2" s="1"/>
  <c r="K68" i="19"/>
  <c r="M68" i="19" s="1"/>
  <c r="H72" i="2" s="1"/>
  <c r="K21" i="19"/>
  <c r="M21" i="19" s="1"/>
  <c r="H25" i="2" s="1"/>
  <c r="K143" i="19"/>
  <c r="M143" i="19" s="1"/>
  <c r="H147" i="2" s="1"/>
  <c r="K80" i="19"/>
  <c r="M80" i="19" s="1"/>
  <c r="H84" i="2" s="1"/>
  <c r="K37" i="19"/>
  <c r="M37" i="19" s="1"/>
  <c r="H41" i="2" s="1"/>
  <c r="K22" i="19"/>
  <c r="M22" i="19" s="1"/>
  <c r="H26" i="2" s="1"/>
  <c r="K43" i="19"/>
  <c r="M43" i="19" s="1"/>
  <c r="H47" i="2" s="1"/>
  <c r="K88" i="19"/>
  <c r="M88" i="19" s="1"/>
  <c r="H92" i="2" s="1"/>
  <c r="K15" i="19"/>
  <c r="M15" i="19" s="1"/>
  <c r="H19" i="2" s="1"/>
  <c r="K5" i="19"/>
  <c r="M5" i="19" s="1"/>
  <c r="H9" i="2" s="1"/>
  <c r="K46" i="19"/>
  <c r="M46" i="19" s="1"/>
  <c r="H50" i="2" s="1"/>
  <c r="K130" i="19"/>
  <c r="M130" i="19" s="1"/>
  <c r="H134" i="2" s="1"/>
  <c r="K101" i="19"/>
  <c r="M101" i="19" s="1"/>
  <c r="H105" i="2" s="1"/>
  <c r="K117" i="19"/>
  <c r="M117" i="19" s="1"/>
  <c r="H121" i="2" s="1"/>
  <c r="K60" i="19"/>
  <c r="M60" i="19" s="1"/>
  <c r="H64" i="2" s="1"/>
  <c r="K33" i="19"/>
  <c r="M33" i="19" s="1"/>
  <c r="H37" i="2" s="1"/>
  <c r="K90" i="19"/>
  <c r="M90" i="19" s="1"/>
  <c r="H94" i="2" s="1"/>
  <c r="K66" i="19"/>
  <c r="M66" i="19" s="1"/>
  <c r="H70" i="2" s="1"/>
  <c r="K145" i="19"/>
  <c r="M145" i="19" s="1"/>
  <c r="H149" i="2" s="1"/>
  <c r="K167" i="19"/>
  <c r="M167" i="19" s="1"/>
  <c r="H171" i="2" s="1"/>
  <c r="K77" i="19"/>
  <c r="M77" i="19" s="1"/>
  <c r="H81" i="2" s="1"/>
  <c r="K131" i="19"/>
  <c r="M131" i="19" s="1"/>
  <c r="H135" i="2" s="1"/>
  <c r="K82" i="19"/>
  <c r="M82" i="19" s="1"/>
  <c r="H86" i="2" s="1"/>
  <c r="K89" i="19"/>
  <c r="M89" i="19" s="1"/>
  <c r="H93" i="2" s="1"/>
  <c r="K138" i="19"/>
  <c r="M138" i="19" s="1"/>
  <c r="H142" i="2" s="1"/>
  <c r="K132" i="19"/>
  <c r="M132" i="19" s="1"/>
  <c r="H136" i="2" s="1"/>
  <c r="K107" i="19"/>
  <c r="M107" i="19" s="1"/>
  <c r="H111" i="2" s="1"/>
  <c r="K142" i="19"/>
  <c r="M142" i="19" s="1"/>
  <c r="H146" i="2" s="1"/>
  <c r="K64" i="19"/>
  <c r="M64" i="19" s="1"/>
  <c r="H68" i="2" s="1"/>
  <c r="K27" i="19"/>
  <c r="M27" i="19" s="1"/>
  <c r="H31" i="2" s="1"/>
  <c r="K75" i="19"/>
  <c r="M75" i="19" s="1"/>
  <c r="H79" i="2" s="1"/>
  <c r="K126" i="19"/>
  <c r="M126" i="19" s="1"/>
  <c r="H130" i="2" s="1"/>
  <c r="K70" i="19"/>
  <c r="M70" i="19" s="1"/>
  <c r="H74" i="2" s="1"/>
  <c r="K152" i="19"/>
  <c r="M152" i="19" s="1"/>
  <c r="H156" i="2" s="1"/>
  <c r="K84" i="19"/>
  <c r="M84" i="19" s="1"/>
  <c r="H88" i="2" s="1"/>
  <c r="K141" i="19"/>
  <c r="M141" i="19" s="1"/>
  <c r="H145" i="2" s="1"/>
  <c r="K129" i="19"/>
  <c r="M129" i="19" s="1"/>
  <c r="H133" i="2" s="1"/>
  <c r="K108" i="19"/>
  <c r="M108" i="19" s="1"/>
  <c r="H112" i="2" s="1"/>
  <c r="K153" i="19"/>
  <c r="M153" i="19" s="1"/>
  <c r="H157" i="2" s="1"/>
  <c r="K102" i="19"/>
  <c r="M102" i="19" s="1"/>
  <c r="H106" i="2" s="1"/>
  <c r="K81" i="19"/>
  <c r="M81" i="19" s="1"/>
  <c r="H85" i="2" s="1"/>
  <c r="K42" i="19"/>
  <c r="M42" i="19" s="1"/>
  <c r="H46" i="2" s="1"/>
  <c r="K34" i="19"/>
  <c r="M34" i="19" s="1"/>
  <c r="H38" i="2" s="1"/>
  <c r="K113" i="19"/>
  <c r="M113" i="19" s="1"/>
  <c r="H117" i="2" s="1"/>
  <c r="K14" i="19"/>
  <c r="M14" i="19" s="1"/>
  <c r="H18" i="2" s="1"/>
  <c r="K144" i="19"/>
  <c r="M144" i="19" s="1"/>
  <c r="H148" i="2" s="1"/>
  <c r="K174" i="19"/>
  <c r="M174" i="19" s="1"/>
  <c r="H178" i="2" s="1"/>
  <c r="K150" i="19"/>
  <c r="M150" i="19" s="1"/>
  <c r="H154" i="2" s="1"/>
  <c r="K148" i="19"/>
  <c r="M148" i="19" s="1"/>
  <c r="H152" i="2" s="1"/>
  <c r="K172" i="19"/>
  <c r="M172" i="19" s="1"/>
  <c r="H176" i="2" s="1"/>
  <c r="K136" i="19"/>
  <c r="M136" i="19" s="1"/>
  <c r="H140" i="2" s="1"/>
  <c r="K30" i="19"/>
  <c r="M30" i="19" s="1"/>
  <c r="H34" i="2" s="1"/>
  <c r="K72" i="19"/>
  <c r="M72" i="19" s="1"/>
  <c r="H76" i="2" s="1"/>
  <c r="K59" i="19"/>
  <c r="M59" i="19" s="1"/>
  <c r="H63" i="2" s="1"/>
  <c r="K166" i="19"/>
  <c r="M166" i="19" s="1"/>
  <c r="H170" i="2" s="1"/>
  <c r="K25" i="19"/>
  <c r="M25" i="19" s="1"/>
  <c r="H29" i="2" s="1"/>
  <c r="K175" i="19"/>
  <c r="M175" i="19" s="1"/>
  <c r="H179" i="2" s="1"/>
  <c r="K40" i="19"/>
  <c r="M40" i="19" s="1"/>
  <c r="H44" i="2" s="1"/>
  <c r="K137" i="19"/>
  <c r="M137" i="19" s="1"/>
  <c r="H141" i="2" s="1"/>
  <c r="K165" i="19"/>
  <c r="M165" i="19" s="1"/>
  <c r="H169" i="2" s="1"/>
  <c r="K83" i="19"/>
  <c r="M83" i="19" s="1"/>
  <c r="H87" i="2" s="1"/>
  <c r="K38" i="19"/>
  <c r="M38" i="19" s="1"/>
  <c r="H42" i="2" s="1"/>
  <c r="K17" i="19"/>
  <c r="M17" i="19" s="1"/>
  <c r="H21" i="2" s="1"/>
  <c r="K16" i="19"/>
  <c r="M16" i="19" s="1"/>
  <c r="H20" i="2" s="1"/>
  <c r="K156" i="19"/>
  <c r="M156" i="19" s="1"/>
  <c r="H160" i="2" s="1"/>
  <c r="K122" i="19"/>
  <c r="M122" i="19" s="1"/>
  <c r="H126" i="2" s="1"/>
  <c r="K78" i="19"/>
  <c r="M78" i="19" s="1"/>
  <c r="H82" i="2" s="1"/>
  <c r="K155" i="19"/>
  <c r="M155" i="19" s="1"/>
  <c r="H159" i="2" s="1"/>
  <c r="K58" i="19"/>
  <c r="M58" i="19" s="1"/>
  <c r="H62" i="2" s="1"/>
  <c r="K115" i="19"/>
  <c r="M115" i="19" s="1"/>
  <c r="H119" i="2" s="1"/>
  <c r="K86" i="19"/>
  <c r="M86" i="19" s="1"/>
  <c r="H90" i="2" s="1"/>
  <c r="K161" i="19"/>
  <c r="M161" i="19" s="1"/>
  <c r="H165" i="2" s="1"/>
  <c r="K154" i="19"/>
  <c r="M154" i="19" s="1"/>
  <c r="H158" i="2" s="1"/>
  <c r="K11" i="19"/>
  <c r="M11" i="19" s="1"/>
  <c r="H15" i="2" s="1"/>
  <c r="K56" i="19"/>
  <c r="M56" i="19" s="1"/>
  <c r="H60" i="2" s="1"/>
  <c r="K109" i="19"/>
  <c r="M109" i="19" s="1"/>
  <c r="H113" i="2" s="1"/>
  <c r="K95" i="19"/>
  <c r="M95" i="19" s="1"/>
  <c r="H99" i="2" s="1"/>
  <c r="K44" i="19"/>
  <c r="M44" i="19" s="1"/>
  <c r="H48" i="2" s="1"/>
  <c r="K9" i="19"/>
  <c r="M9" i="19" s="1"/>
  <c r="H13" i="2" s="1"/>
  <c r="K39" i="19"/>
  <c r="M39" i="19" s="1"/>
  <c r="H43" i="2" s="1"/>
  <c r="K140" i="19"/>
  <c r="M140" i="19" s="1"/>
  <c r="H144" i="2" s="1"/>
  <c r="K52" i="19"/>
  <c r="M52" i="19" s="1"/>
  <c r="H56" i="2" s="1"/>
  <c r="K151" i="19"/>
  <c r="M151" i="19" s="1"/>
  <c r="H155" i="2" s="1"/>
  <c r="K119" i="19"/>
  <c r="M119" i="19" s="1"/>
  <c r="H123" i="2" s="1"/>
  <c r="K53" i="19"/>
  <c r="M53" i="19" s="1"/>
  <c r="H57" i="2" s="1"/>
  <c r="K93" i="19"/>
  <c r="M93" i="19" s="1"/>
  <c r="H97" i="2" s="1"/>
  <c r="K104" i="19"/>
  <c r="M104" i="19" s="1"/>
  <c r="H108" i="2" s="1"/>
  <c r="K26" i="19"/>
  <c r="M26" i="19" s="1"/>
  <c r="H30" i="2" s="1"/>
  <c r="K112" i="19"/>
  <c r="M112" i="19" s="1"/>
  <c r="H116" i="2" s="1"/>
  <c r="K111" i="19"/>
  <c r="M111" i="19" s="1"/>
  <c r="H115" i="2" s="1"/>
  <c r="K91" i="19"/>
  <c r="M91" i="19" s="1"/>
  <c r="H95" i="2" s="1"/>
  <c r="K31" i="19"/>
  <c r="M31" i="19" s="1"/>
  <c r="H35" i="2" s="1"/>
  <c r="K63" i="19"/>
  <c r="M63" i="19" s="1"/>
  <c r="H67" i="2" s="1"/>
  <c r="K85" i="19"/>
  <c r="M85" i="19" s="1"/>
  <c r="H89" i="2" s="1"/>
  <c r="K163" i="19"/>
  <c r="M163" i="19" s="1"/>
  <c r="H167" i="2" s="1"/>
  <c r="K6" i="19"/>
  <c r="M6" i="19" s="1"/>
  <c r="H10" i="2" s="1"/>
  <c r="K121" i="19"/>
  <c r="M121" i="19" s="1"/>
  <c r="H125" i="2" s="1"/>
  <c r="K124" i="19"/>
  <c r="M124" i="19" s="1"/>
  <c r="H128" i="2" s="1"/>
  <c r="K28" i="19"/>
  <c r="M28" i="19" s="1"/>
  <c r="H32" i="2" s="1"/>
  <c r="K54" i="19"/>
  <c r="M54" i="19" s="1"/>
  <c r="H58" i="2" s="1"/>
  <c r="K171" i="19"/>
  <c r="M171" i="19" s="1"/>
  <c r="H175" i="2" s="1"/>
  <c r="K135" i="19"/>
  <c r="M135" i="19" s="1"/>
  <c r="H139" i="2" s="1"/>
  <c r="K100" i="19"/>
  <c r="M100" i="19" s="1"/>
  <c r="H104" i="2" s="1"/>
  <c r="K55" i="19"/>
  <c r="M55" i="19" s="1"/>
  <c r="H59" i="2" s="1"/>
  <c r="K74" i="19"/>
  <c r="M74" i="19" s="1"/>
  <c r="H78" i="2" s="1"/>
  <c r="K149" i="19"/>
  <c r="M149" i="19" s="1"/>
  <c r="H153" i="2" s="1"/>
  <c r="K162" i="19"/>
  <c r="M162" i="19" s="1"/>
  <c r="H166" i="2" s="1"/>
  <c r="K10" i="19"/>
  <c r="M10" i="19" s="1"/>
  <c r="H14" i="2" s="1"/>
  <c r="K13" i="19"/>
  <c r="M13" i="19" s="1"/>
  <c r="H17" i="2" s="1"/>
  <c r="K62" i="19"/>
  <c r="M62" i="19" s="1"/>
  <c r="H66" i="2" s="1"/>
  <c r="K92" i="19"/>
  <c r="M92" i="19" s="1"/>
  <c r="H96" i="2" s="1"/>
  <c r="K169" i="19"/>
  <c r="M169" i="19" s="1"/>
  <c r="H173" i="2" s="1"/>
  <c r="K67" i="19"/>
  <c r="M67" i="19" s="1"/>
  <c r="H71" i="2" s="1"/>
  <c r="K24" i="19"/>
  <c r="M24" i="19" s="1"/>
  <c r="H28" i="2" s="1"/>
  <c r="K158" i="19"/>
  <c r="M158" i="19" s="1"/>
  <c r="H162" i="2" s="1"/>
  <c r="K87" i="19"/>
  <c r="M87" i="19" s="1"/>
  <c r="H91" i="2" s="1"/>
  <c r="K8" i="19"/>
  <c r="M8" i="19" s="1"/>
  <c r="H12" i="2" s="1"/>
  <c r="K105" i="19"/>
  <c r="M105" i="19" s="1"/>
  <c r="H109" i="2" s="1"/>
  <c r="K176" i="19"/>
  <c r="M176" i="19" s="1"/>
  <c r="H180" i="2" s="1"/>
  <c r="K97" i="19"/>
  <c r="M97" i="19" s="1"/>
  <c r="H101" i="2" s="1"/>
  <c r="K164" i="19"/>
  <c r="M164" i="19" s="1"/>
  <c r="H168" i="2" s="1"/>
  <c r="K99" i="19"/>
  <c r="M99" i="19" s="1"/>
  <c r="H103" i="2" s="1"/>
  <c r="K20" i="19"/>
  <c r="M20" i="19" s="1"/>
  <c r="H24" i="2" s="1"/>
  <c r="K116" i="19"/>
  <c r="M116" i="19" s="1"/>
  <c r="H120" i="2" s="1"/>
  <c r="K7" i="19"/>
  <c r="M7" i="19" s="1"/>
  <c r="H11" i="2" s="1"/>
  <c r="K96" i="19"/>
  <c r="M96" i="19" s="1"/>
  <c r="H100" i="2" s="1"/>
  <c r="K48" i="19"/>
  <c r="M48" i="19" s="1"/>
  <c r="H52" i="2" s="1"/>
  <c r="K29" i="19"/>
  <c r="M29" i="19" s="1"/>
  <c r="H33" i="2" s="1"/>
  <c r="K12" i="19"/>
  <c r="M12" i="19" s="1"/>
  <c r="H16" i="2" s="1"/>
  <c r="K134" i="19"/>
  <c r="M134" i="19" s="1"/>
  <c r="H138" i="2" s="1"/>
  <c r="K133" i="19"/>
  <c r="M133" i="19" s="1"/>
  <c r="H137" i="2" s="1"/>
  <c r="K76" i="19"/>
  <c r="M76" i="19" s="1"/>
  <c r="H80" i="2" s="1"/>
  <c r="K118" i="19"/>
  <c r="M118" i="19" s="1"/>
  <c r="H122" i="2" s="1"/>
  <c r="K36" i="19"/>
  <c r="M36" i="19" s="1"/>
  <c r="H40" i="2" s="1"/>
  <c r="K45" i="19"/>
  <c r="M45" i="19" s="1"/>
  <c r="H49" i="2" s="1"/>
  <c r="K35" i="19"/>
  <c r="M35" i="19" s="1"/>
  <c r="H39" i="2" s="1"/>
  <c r="K71" i="19"/>
  <c r="M71" i="19" s="1"/>
  <c r="H75" i="2" s="1"/>
  <c r="K106" i="19"/>
  <c r="M106" i="19" s="1"/>
  <c r="H110" i="2" s="1"/>
  <c r="K51" i="19"/>
  <c r="M51" i="19" s="1"/>
  <c r="H55" i="2" s="1"/>
  <c r="K23" i="19"/>
  <c r="M23" i="19" s="1"/>
  <c r="H27" i="2" s="1"/>
  <c r="K125" i="19"/>
  <c r="M125" i="19" s="1"/>
  <c r="H129" i="2" s="1"/>
  <c r="J155" i="4"/>
  <c r="M155" i="4" s="1"/>
  <c r="F159" i="2" s="1"/>
  <c r="J75" i="4"/>
  <c r="M75" i="4" s="1"/>
  <c r="F79" i="2" s="1"/>
  <c r="J79" i="4"/>
  <c r="M79" i="4" s="1"/>
  <c r="F83" i="2" s="1"/>
  <c r="J173" i="4"/>
  <c r="M173" i="4" s="1"/>
  <c r="F177" i="2" s="1"/>
  <c r="J175" i="4"/>
  <c r="M175" i="4" s="1"/>
  <c r="F179" i="2" s="1"/>
  <c r="J77" i="4"/>
  <c r="M77" i="4" s="1"/>
  <c r="F81" i="2" s="1"/>
  <c r="K102" i="4"/>
  <c r="J166" i="4"/>
  <c r="M166" i="4" s="1"/>
  <c r="F170" i="2" s="1"/>
  <c r="K152" i="4"/>
  <c r="J78" i="4"/>
  <c r="M78" i="4" s="1"/>
  <c r="F82" i="2" s="1"/>
  <c r="J4" i="4"/>
  <c r="M4" i="4" s="1"/>
  <c r="F8" i="2" s="1"/>
  <c r="J29" i="4"/>
  <c r="M29" i="4" s="1"/>
  <c r="F33" i="2" s="1"/>
  <c r="J39" i="4"/>
  <c r="M39" i="4" s="1"/>
  <c r="F43" i="2" s="1"/>
  <c r="J154" i="4"/>
  <c r="M154" i="4" s="1"/>
  <c r="F158" i="2" s="1"/>
  <c r="J101" i="4"/>
  <c r="M101" i="4" s="1"/>
  <c r="F105" i="2" s="1"/>
  <c r="J26" i="4"/>
  <c r="M26" i="4" s="1"/>
  <c r="F30" i="2" s="1"/>
  <c r="K92" i="4"/>
  <c r="J102" i="4"/>
  <c r="M102" i="4" s="1"/>
  <c r="F106" i="2" s="1"/>
  <c r="J150" i="4"/>
  <c r="M150" i="4" s="1"/>
  <c r="F154" i="2" s="1"/>
  <c r="J143" i="4"/>
  <c r="M143" i="4" s="1"/>
  <c r="F147" i="2" s="1"/>
  <c r="J177" i="4"/>
  <c r="M177" i="4" s="1"/>
  <c r="F181" i="2" s="1"/>
  <c r="J24" i="4"/>
  <c r="M24" i="4" s="1"/>
  <c r="F28" i="2" s="1"/>
  <c r="J30" i="4"/>
  <c r="M30" i="4" s="1"/>
  <c r="F34" i="2" s="1"/>
  <c r="K130" i="4"/>
  <c r="J111" i="4"/>
  <c r="M111" i="4" s="1"/>
  <c r="F115" i="2" s="1"/>
  <c r="J9" i="4"/>
  <c r="M9" i="4" s="1"/>
  <c r="F13" i="2" s="1"/>
  <c r="J67" i="4"/>
  <c r="M67" i="4" s="1"/>
  <c r="F71" i="2" s="1"/>
  <c r="J135" i="4"/>
  <c r="M135" i="4" s="1"/>
  <c r="F139" i="2" s="1"/>
  <c r="J19" i="4"/>
  <c r="M19" i="4" s="1"/>
  <c r="F23" i="2" s="1"/>
  <c r="J161" i="4"/>
  <c r="M161" i="4" s="1"/>
  <c r="F165" i="2" s="1"/>
  <c r="J129" i="4"/>
  <c r="M129" i="4" s="1"/>
  <c r="F133" i="2" s="1"/>
  <c r="J98" i="4"/>
  <c r="M98" i="4" s="1"/>
  <c r="F102" i="2" s="1"/>
  <c r="K6" i="4"/>
  <c r="J68" i="4"/>
  <c r="M68" i="4" s="1"/>
  <c r="F72" i="2" s="1"/>
  <c r="J81" i="4"/>
  <c r="M81" i="4" s="1"/>
  <c r="F85" i="2" s="1"/>
  <c r="J172" i="4"/>
  <c r="M172" i="4" s="1"/>
  <c r="F176" i="2" s="1"/>
  <c r="K162" i="4"/>
  <c r="J49" i="4"/>
  <c r="M49" i="4" s="1"/>
  <c r="J48" i="4"/>
  <c r="M48" i="4" s="1"/>
  <c r="F52" i="2" s="1"/>
  <c r="J14" i="4"/>
  <c r="M14" i="4" s="1"/>
  <c r="F18" i="2" s="1"/>
  <c r="J25" i="4"/>
  <c r="M25" i="4" s="1"/>
  <c r="F29" i="2" s="1"/>
  <c r="J142" i="4"/>
  <c r="M142" i="4" s="1"/>
  <c r="F146" i="2" s="1"/>
  <c r="J158" i="4"/>
  <c r="M158" i="4" s="1"/>
  <c r="F162" i="2" s="1"/>
  <c r="J12" i="4"/>
  <c r="M12" i="4" s="1"/>
  <c r="F16" i="2" s="1"/>
  <c r="J140" i="4"/>
  <c r="M140" i="4" s="1"/>
  <c r="F144" i="2" s="1"/>
  <c r="J116" i="4"/>
  <c r="M116" i="4" s="1"/>
  <c r="F120" i="2" s="1"/>
  <c r="K157" i="4"/>
  <c r="K151" i="4"/>
  <c r="J53" i="4"/>
  <c r="M53" i="4" s="1"/>
  <c r="F56" i="2" s="1"/>
  <c r="J113" i="4"/>
  <c r="M113" i="4" s="1"/>
  <c r="F117" i="2" s="1"/>
  <c r="J171" i="4"/>
  <c r="M171" i="4" s="1"/>
  <c r="F175" i="2" s="1"/>
  <c r="J22" i="4"/>
  <c r="M22" i="4" s="1"/>
  <c r="F26" i="2" s="1"/>
  <c r="J147" i="4"/>
  <c r="M147" i="4" s="1"/>
  <c r="F151" i="2" s="1"/>
  <c r="J43" i="4"/>
  <c r="M43" i="4" s="1"/>
  <c r="F47" i="2" s="1"/>
  <c r="J97" i="4"/>
  <c r="M97" i="4" s="1"/>
  <c r="F101" i="2" s="1"/>
  <c r="J153" i="4"/>
  <c r="M153" i="4" s="1"/>
  <c r="F157" i="2" s="1"/>
  <c r="K183" i="4"/>
  <c r="K35" i="4" s="1"/>
  <c r="J7" i="4"/>
  <c r="M7" i="4" s="1"/>
  <c r="F11" i="2" s="1"/>
  <c r="J10" i="4"/>
  <c r="M10" i="4" s="1"/>
  <c r="F14" i="2" s="1"/>
  <c r="J60" i="4"/>
  <c r="M60" i="4" s="1"/>
  <c r="F64" i="2" s="1"/>
  <c r="J151" i="4"/>
  <c r="M151" i="4" s="1"/>
  <c r="F155" i="2" s="1"/>
  <c r="J120" i="4"/>
  <c r="M120" i="4" s="1"/>
  <c r="F124" i="2" s="1"/>
  <c r="J35" i="4"/>
  <c r="M35" i="4" s="1"/>
  <c r="F39" i="2" s="1"/>
  <c r="J61" i="4"/>
  <c r="M61" i="4" s="1"/>
  <c r="F65" i="2" s="1"/>
  <c r="K77" i="4"/>
  <c r="J51" i="4"/>
  <c r="M51" i="4" s="1"/>
  <c r="F54" i="2" s="1"/>
  <c r="K144" i="4"/>
  <c r="J92" i="4"/>
  <c r="M92" i="4" s="1"/>
  <c r="F96" i="2" s="1"/>
  <c r="J37" i="4"/>
  <c r="M37" i="4" s="1"/>
  <c r="F41" i="2" s="1"/>
  <c r="J169" i="4"/>
  <c r="M169" i="4" s="1"/>
  <c r="F173" i="2" s="1"/>
  <c r="J157" i="4"/>
  <c r="M157" i="4" s="1"/>
  <c r="F161" i="2" s="1"/>
  <c r="J152" i="4"/>
  <c r="M152" i="4" s="1"/>
  <c r="F156" i="2" s="1"/>
  <c r="K98" i="4"/>
  <c r="J164" i="4"/>
  <c r="M164" i="4" s="1"/>
  <c r="F168" i="2" s="1"/>
  <c r="K116" i="4"/>
  <c r="J6" i="4"/>
  <c r="M6" i="4" s="1"/>
  <c r="F10" i="2" s="1"/>
  <c r="J174" i="4"/>
  <c r="M174" i="4" s="1"/>
  <c r="F178" i="2" s="1"/>
  <c r="J141" i="4"/>
  <c r="M141" i="4" s="1"/>
  <c r="F145" i="2" s="1"/>
  <c r="J8" i="4"/>
  <c r="M8" i="4" s="1"/>
  <c r="F12" i="2" s="1"/>
  <c r="K25" i="4"/>
  <c r="J130" i="4"/>
  <c r="M130" i="4" s="1"/>
  <c r="F134" i="2" s="1"/>
  <c r="J115" i="4"/>
  <c r="M115" i="4" s="1"/>
  <c r="F119" i="2" s="1"/>
  <c r="J46" i="4"/>
  <c r="M46" i="4" s="1"/>
  <c r="F50" i="2" s="1"/>
  <c r="J121" i="4"/>
  <c r="M121" i="4" s="1"/>
  <c r="F125" i="2" s="1"/>
  <c r="J107" i="4"/>
  <c r="M107" i="4" s="1"/>
  <c r="F111" i="2" s="1"/>
  <c r="J42" i="4"/>
  <c r="M42" i="4" s="1"/>
  <c r="F46" i="2" s="1"/>
  <c r="K45" i="4"/>
  <c r="J20" i="4"/>
  <c r="M20" i="4" s="1"/>
  <c r="F24" i="2" s="1"/>
  <c r="J125" i="4"/>
  <c r="M125" i="4" s="1"/>
  <c r="F129" i="2" s="1"/>
  <c r="J38" i="4"/>
  <c r="M38" i="4" s="1"/>
  <c r="F42" i="2" s="1"/>
  <c r="J32" i="4"/>
  <c r="M32" i="4" s="1"/>
  <c r="F36" i="2" s="1"/>
  <c r="J136" i="4"/>
  <c r="M136" i="4" s="1"/>
  <c r="F140" i="2" s="1"/>
  <c r="J168" i="4"/>
  <c r="M168" i="4" s="1"/>
  <c r="F172" i="2" s="1"/>
  <c r="J134" i="4"/>
  <c r="M134" i="4" s="1"/>
  <c r="F138" i="2" s="1"/>
  <c r="J100" i="4"/>
  <c r="M100" i="4" s="1"/>
  <c r="F104" i="2" s="1"/>
  <c r="J96" i="4"/>
  <c r="M96" i="4" s="1"/>
  <c r="F100" i="2" s="1"/>
  <c r="J33" i="4"/>
  <c r="M33" i="4" s="1"/>
  <c r="F37" i="2" s="1"/>
  <c r="K13" i="4"/>
  <c r="J18" i="4"/>
  <c r="M18" i="4" s="1"/>
  <c r="F22" i="2" s="1"/>
  <c r="J112" i="4"/>
  <c r="M112" i="4" s="1"/>
  <c r="F116" i="2" s="1"/>
  <c r="J133" i="4"/>
  <c r="M133" i="4" s="1"/>
  <c r="F137" i="2" s="1"/>
  <c r="J62" i="4"/>
  <c r="M62" i="4" s="1"/>
  <c r="F66" i="2" s="1"/>
  <c r="J167" i="4"/>
  <c r="M167" i="4" s="1"/>
  <c r="F171" i="2" s="1"/>
  <c r="J41" i="4"/>
  <c r="M41" i="4" s="1"/>
  <c r="F45" i="2" s="1"/>
  <c r="J17" i="4"/>
  <c r="M17" i="4" s="1"/>
  <c r="F21" i="2" s="1"/>
  <c r="J146" i="4"/>
  <c r="M146" i="4" s="1"/>
  <c r="F150" i="2" s="1"/>
  <c r="K115" i="4"/>
  <c r="J85" i="4"/>
  <c r="M85" i="4" s="1"/>
  <c r="F89" i="2" s="1"/>
  <c r="J127" i="4"/>
  <c r="M127" i="4" s="1"/>
  <c r="F131" i="2" s="1"/>
  <c r="J159" i="4"/>
  <c r="M159" i="4" s="1"/>
  <c r="F163" i="2" s="1"/>
  <c r="K117" i="4"/>
  <c r="K20" i="4"/>
  <c r="J149" i="4"/>
  <c r="M149" i="4" s="1"/>
  <c r="F153" i="2" s="1"/>
  <c r="K27" i="4"/>
  <c r="J124" i="4"/>
  <c r="M124" i="4" s="1"/>
  <c r="F128" i="2" s="1"/>
  <c r="J54" i="4"/>
  <c r="M54" i="4" s="1"/>
  <c r="J106" i="4"/>
  <c r="M106" i="4" s="1"/>
  <c r="F110" i="2" s="1"/>
  <c r="J163" i="4"/>
  <c r="M163" i="4" s="1"/>
  <c r="F167" i="2" s="1"/>
  <c r="K134" i="4"/>
  <c r="J76" i="4"/>
  <c r="M76" i="4" s="1"/>
  <c r="F80" i="2" s="1"/>
  <c r="J34" i="4"/>
  <c r="M34" i="4" s="1"/>
  <c r="F38" i="2" s="1"/>
  <c r="J104" i="4"/>
  <c r="M104" i="4" s="1"/>
  <c r="F108" i="2" s="1"/>
  <c r="J63" i="4"/>
  <c r="M63" i="4" s="1"/>
  <c r="F67" i="2" s="1"/>
  <c r="J13" i="4"/>
  <c r="M13" i="4" s="1"/>
  <c r="F17" i="2" s="1"/>
  <c r="K109" i="4"/>
  <c r="J11" i="4"/>
  <c r="M11" i="4" s="1"/>
  <c r="F15" i="2" s="1"/>
  <c r="J31" i="4"/>
  <c r="M31" i="4" s="1"/>
  <c r="F35" i="2" s="1"/>
  <c r="J162" i="4"/>
  <c r="M162" i="4" s="1"/>
  <c r="F166" i="2" s="1"/>
  <c r="J47" i="4"/>
  <c r="M47" i="4" s="1"/>
  <c r="F51" i="2" s="1"/>
  <c r="J114" i="4"/>
  <c r="M114" i="4" s="1"/>
  <c r="F118" i="2" s="1"/>
  <c r="J103" i="4"/>
  <c r="M103" i="4" s="1"/>
  <c r="F107" i="2" s="1"/>
  <c r="K36" i="4"/>
  <c r="J59" i="4"/>
  <c r="M59" i="4" s="1"/>
  <c r="F63" i="2" s="1"/>
  <c r="J55" i="4"/>
  <c r="M55" i="4" s="1"/>
  <c r="F59" i="2" s="1"/>
  <c r="J123" i="4"/>
  <c r="M123" i="4" s="1"/>
  <c r="F127" i="2" s="1"/>
  <c r="J28" i="4"/>
  <c r="M28" i="4" s="1"/>
  <c r="F32" i="2" s="1"/>
  <c r="K156" i="4"/>
  <c r="J16" i="4"/>
  <c r="M16" i="4" s="1"/>
  <c r="F20" i="2" s="1"/>
  <c r="J86" i="4"/>
  <c r="M86" i="4" s="1"/>
  <c r="F90" i="2" s="1"/>
  <c r="K128" i="4"/>
  <c r="J57" i="4"/>
  <c r="M57" i="4" s="1"/>
  <c r="F61" i="2" s="1"/>
  <c r="J64" i="4"/>
  <c r="M64" i="4" s="1"/>
  <c r="F68" i="2" s="1"/>
  <c r="J45" i="4"/>
  <c r="M45" i="4" s="1"/>
  <c r="F49" i="2" s="1"/>
  <c r="J71" i="4"/>
  <c r="M71" i="4" s="1"/>
  <c r="F75" i="2" s="1"/>
  <c r="J74" i="4"/>
  <c r="M74" i="4" s="1"/>
  <c r="F78" i="2" s="1"/>
  <c r="K126" i="4"/>
  <c r="J108" i="4"/>
  <c r="M108" i="4" s="1"/>
  <c r="F112" i="2" s="1"/>
  <c r="J83" i="4"/>
  <c r="M83" i="4" s="1"/>
  <c r="F87" i="2" s="1"/>
  <c r="K54" i="4"/>
  <c r="J5" i="4"/>
  <c r="M5" i="4" s="1"/>
  <c r="F9" i="2" s="1"/>
  <c r="K82" i="4"/>
  <c r="J165" i="4"/>
  <c r="M165" i="4" s="1"/>
  <c r="F169" i="2" s="1"/>
  <c r="J110" i="4"/>
  <c r="M110" i="4" s="1"/>
  <c r="F114" i="2" s="1"/>
  <c r="J87" i="4"/>
  <c r="M87" i="4" s="1"/>
  <c r="F91" i="2" s="1"/>
  <c r="J72" i="4"/>
  <c r="M72" i="4" s="1"/>
  <c r="F76" i="2" s="1"/>
  <c r="J119" i="4"/>
  <c r="M119" i="4" s="1"/>
  <c r="F123" i="2" s="1"/>
  <c r="J118" i="4"/>
  <c r="M118" i="4" s="1"/>
  <c r="F122" i="2" s="1"/>
  <c r="J36" i="4"/>
  <c r="M36" i="4" s="1"/>
  <c r="F40" i="2" s="1"/>
  <c r="J132" i="4"/>
  <c r="M132" i="4" s="1"/>
  <c r="F136" i="2" s="1"/>
  <c r="J160" i="4"/>
  <c r="M160" i="4" s="1"/>
  <c r="F164" i="2" s="1"/>
  <c r="J21" i="4"/>
  <c r="M21" i="4" s="1"/>
  <c r="F25" i="2" s="1"/>
  <c r="J138" i="4"/>
  <c r="M138" i="4" s="1"/>
  <c r="F142" i="2" s="1"/>
  <c r="J156" i="4"/>
  <c r="M156" i="4" s="1"/>
  <c r="F160" i="2" s="1"/>
  <c r="J50" i="4"/>
  <c r="M50" i="4" s="1"/>
  <c r="F53" i="2" s="1"/>
  <c r="J44" i="4"/>
  <c r="M44" i="4" s="1"/>
  <c r="F48" i="2" s="1"/>
  <c r="J117" i="4"/>
  <c r="M117" i="4" s="1"/>
  <c r="F121" i="2" s="1"/>
  <c r="J91" i="4"/>
  <c r="M91" i="4" s="1"/>
  <c r="J93" i="4"/>
  <c r="M93" i="4" s="1"/>
  <c r="F97" i="2" s="1"/>
  <c r="J139" i="4"/>
  <c r="M139" i="4" s="1"/>
  <c r="F143" i="2" s="1"/>
  <c r="J126" i="4"/>
  <c r="M126" i="4" s="1"/>
  <c r="F130" i="2" s="1"/>
  <c r="J27" i="4"/>
  <c r="M27" i="4" s="1"/>
  <c r="F31" i="2" s="1"/>
  <c r="J69" i="4"/>
  <c r="M69" i="4" s="1"/>
  <c r="F73" i="2" s="1"/>
  <c r="K108" i="4"/>
  <c r="J80" i="4"/>
  <c r="M80" i="4" s="1"/>
  <c r="F84" i="2" s="1"/>
  <c r="J90" i="4"/>
  <c r="M90" i="4" s="1"/>
  <c r="J137" i="4"/>
  <c r="M137" i="4" s="1"/>
  <c r="F141" i="2" s="1"/>
  <c r="J15" i="4"/>
  <c r="M15" i="4" s="1"/>
  <c r="F19" i="2" s="1"/>
  <c r="J82" i="4"/>
  <c r="M82" i="4" s="1"/>
  <c r="F86" i="2" s="1"/>
  <c r="K131" i="4"/>
  <c r="J122" i="4"/>
  <c r="M122" i="4" s="1"/>
  <c r="F126" i="2" s="1"/>
  <c r="K87" i="4"/>
  <c r="J23" i="4"/>
  <c r="M23" i="4" s="1"/>
  <c r="F27" i="2" s="1"/>
  <c r="J109" i="4"/>
  <c r="M109" i="4" s="1"/>
  <c r="F113" i="2" s="1"/>
  <c r="J65" i="4"/>
  <c r="M65" i="4" s="1"/>
  <c r="F69" i="2" s="1"/>
  <c r="J40" i="4"/>
  <c r="M40" i="4" s="1"/>
  <c r="F44" i="2" s="1"/>
  <c r="K68" i="4"/>
  <c r="J73" i="4"/>
  <c r="M73" i="4" s="1"/>
  <c r="F77" i="2" s="1"/>
  <c r="J58" i="4"/>
  <c r="M58" i="4" s="1"/>
  <c r="F62" i="2" s="1"/>
  <c r="J56" i="4"/>
  <c r="M56" i="4" s="1"/>
  <c r="F60" i="2" s="1"/>
  <c r="J84" i="4"/>
  <c r="M84" i="4" s="1"/>
  <c r="F88" i="2" s="1"/>
  <c r="J95" i="4"/>
  <c r="M95" i="4" s="1"/>
  <c r="F99" i="2" s="1"/>
  <c r="J94" i="4"/>
  <c r="M94" i="4" s="1"/>
  <c r="F98" i="2" s="1"/>
  <c r="J144" i="4"/>
  <c r="M144" i="4" s="1"/>
  <c r="F148" i="2" s="1"/>
  <c r="J128" i="4"/>
  <c r="M128" i="4" s="1"/>
  <c r="F132" i="2" s="1"/>
  <c r="J105" i="4"/>
  <c r="M105" i="4" s="1"/>
  <c r="F109" i="2" s="1"/>
  <c r="J99" i="4"/>
  <c r="M99" i="4" s="1"/>
  <c r="F103" i="2" s="1"/>
  <c r="J88" i="4"/>
  <c r="M88" i="4" s="1"/>
  <c r="F92" i="2" s="1"/>
  <c r="J66" i="4"/>
  <c r="M66" i="4" s="1"/>
  <c r="F70" i="2" s="1"/>
  <c r="J170" i="4"/>
  <c r="M170" i="4" s="1"/>
  <c r="F174" i="2" s="1"/>
  <c r="K90" i="4"/>
  <c r="K166" i="4"/>
  <c r="J131" i="4"/>
  <c r="M131" i="4" s="1"/>
  <c r="F135" i="2" s="1"/>
  <c r="K97" i="4"/>
  <c r="J70" i="4"/>
  <c r="M70" i="4" s="1"/>
  <c r="F74" i="2" s="1"/>
  <c r="J145" i="4"/>
  <c r="M145" i="4" s="1"/>
  <c r="F149" i="2" s="1"/>
  <c r="K153" i="4"/>
  <c r="J148" i="4"/>
  <c r="M148" i="4" s="1"/>
  <c r="F152" i="2" s="1"/>
  <c r="J52" i="4"/>
  <c r="M52" i="4" s="1"/>
  <c r="F55" i="2" s="1"/>
  <c r="K143" i="4"/>
  <c r="J31" i="3"/>
  <c r="J82" i="3"/>
  <c r="J24" i="3"/>
  <c r="I63" i="3"/>
  <c r="L63" i="3" s="1"/>
  <c r="D67" i="2" s="1"/>
  <c r="I77" i="3"/>
  <c r="L77" i="3" s="1"/>
  <c r="D81" i="2" s="1"/>
  <c r="J20" i="3"/>
  <c r="I157" i="3"/>
  <c r="L157" i="3" s="1"/>
  <c r="D161" i="2" s="1"/>
  <c r="J165" i="3"/>
  <c r="I55" i="3"/>
  <c r="L55" i="3" s="1"/>
  <c r="D59" i="2" s="1"/>
  <c r="I23" i="3"/>
  <c r="L23" i="3" s="1"/>
  <c r="D27" i="2" s="1"/>
  <c r="J170" i="3"/>
  <c r="I24" i="3"/>
  <c r="L24" i="3" s="1"/>
  <c r="D28" i="2" s="1"/>
  <c r="J168" i="3"/>
  <c r="J80" i="3"/>
  <c r="J77" i="3"/>
  <c r="J30" i="3"/>
  <c r="I80" i="3"/>
  <c r="L80" i="3" s="1"/>
  <c r="D84" i="2" s="1"/>
  <c r="I31" i="3"/>
  <c r="L31" i="3" s="1"/>
  <c r="D35" i="2" s="1"/>
  <c r="I82" i="3"/>
  <c r="L82" i="3" s="1"/>
  <c r="D86" i="2" s="1"/>
  <c r="J12" i="3"/>
  <c r="I123" i="3"/>
  <c r="L123" i="3" s="1"/>
  <c r="D127" i="2" s="1"/>
  <c r="I15" i="3"/>
  <c r="L15" i="3" s="1"/>
  <c r="D19" i="2" s="1"/>
  <c r="J117" i="3"/>
  <c r="I169" i="3"/>
  <c r="L169" i="3" s="1"/>
  <c r="D173" i="2" s="1"/>
  <c r="J119" i="3"/>
  <c r="I5" i="3"/>
  <c r="L5" i="3" s="1"/>
  <c r="D9" i="2" s="1"/>
  <c r="I113" i="3"/>
  <c r="L113" i="3" s="1"/>
  <c r="D117" i="2" s="1"/>
  <c r="I142" i="3"/>
  <c r="L142" i="3" s="1"/>
  <c r="D146" i="2" s="1"/>
  <c r="J108" i="3"/>
  <c r="J57" i="3"/>
  <c r="I117" i="3"/>
  <c r="L117" i="3" s="1"/>
  <c r="D121" i="2" s="1"/>
  <c r="I119" i="3"/>
  <c r="L119" i="3" s="1"/>
  <c r="D123" i="2" s="1"/>
  <c r="J83" i="3"/>
  <c r="I12" i="3"/>
  <c r="L12" i="3" s="1"/>
  <c r="D16" i="2" s="1"/>
  <c r="J133" i="3"/>
  <c r="I57" i="3"/>
  <c r="L57" i="3" s="1"/>
  <c r="D61" i="2" s="1"/>
  <c r="J7" i="3"/>
  <c r="I108" i="3"/>
  <c r="L108" i="3" s="1"/>
  <c r="D112" i="2" s="1"/>
  <c r="J162" i="3"/>
  <c r="J124" i="3"/>
  <c r="I83" i="3"/>
  <c r="L83" i="3" s="1"/>
  <c r="D87" i="2" s="1"/>
  <c r="I133" i="3"/>
  <c r="L133" i="3" s="1"/>
  <c r="D137" i="2" s="1"/>
  <c r="J63" i="3"/>
  <c r="I141" i="3"/>
  <c r="L141" i="3" s="1"/>
  <c r="D145" i="2" s="1"/>
  <c r="J99" i="3"/>
  <c r="J140" i="3"/>
  <c r="I140" i="3"/>
  <c r="L140" i="3" s="1"/>
  <c r="D144" i="2" s="1"/>
  <c r="I138" i="3"/>
  <c r="L138" i="3" s="1"/>
  <c r="D142" i="2" s="1"/>
  <c r="J131" i="3"/>
  <c r="J123" i="3"/>
  <c r="J120" i="3"/>
  <c r="I107" i="3"/>
  <c r="L107" i="3" s="1"/>
  <c r="D111" i="2" s="1"/>
  <c r="J84" i="3"/>
  <c r="I84" i="3"/>
  <c r="L84" i="3" s="1"/>
  <c r="D88" i="2" s="1"/>
  <c r="I70" i="3"/>
  <c r="L70" i="3" s="1"/>
  <c r="D74" i="2" s="1"/>
  <c r="J56" i="3"/>
  <c r="I56" i="3"/>
  <c r="L56" i="3" s="1"/>
  <c r="D60" i="2" s="1"/>
  <c r="I27" i="3"/>
  <c r="L27" i="3" s="1"/>
  <c r="D31" i="2" s="1"/>
  <c r="J72" i="3"/>
  <c r="I60" i="3"/>
  <c r="L60" i="3" s="1"/>
  <c r="D64" i="2" s="1"/>
  <c r="I100" i="3"/>
  <c r="L100" i="3" s="1"/>
  <c r="D104" i="2" s="1"/>
  <c r="J11" i="3"/>
  <c r="J113" i="3"/>
  <c r="J138" i="3"/>
  <c r="J155" i="3"/>
  <c r="J146" i="3"/>
  <c r="I95" i="3"/>
  <c r="L95" i="3" s="1"/>
  <c r="D99" i="2" s="1"/>
  <c r="J143" i="3"/>
  <c r="I43" i="3"/>
  <c r="L43" i="3" s="1"/>
  <c r="D47" i="2" s="1"/>
  <c r="I69" i="3"/>
  <c r="L69" i="3" s="1"/>
  <c r="D73" i="2" s="1"/>
  <c r="J148" i="3"/>
  <c r="J176" i="3"/>
  <c r="I139" i="3"/>
  <c r="L139" i="3" s="1"/>
  <c r="D143" i="2" s="1"/>
  <c r="J45" i="3"/>
  <c r="J40" i="3"/>
  <c r="J114" i="3"/>
  <c r="J46" i="3"/>
  <c r="J64" i="3"/>
  <c r="J145" i="3"/>
  <c r="J9" i="3"/>
  <c r="I90" i="3"/>
  <c r="L90" i="3" s="1"/>
  <c r="D94" i="2" s="1"/>
  <c r="I144" i="3"/>
  <c r="L144" i="3" s="1"/>
  <c r="D148" i="2" s="1"/>
  <c r="J27" i="3"/>
  <c r="J29" i="3"/>
  <c r="I40" i="3"/>
  <c r="L40" i="3" s="1"/>
  <c r="D44" i="2" s="1"/>
  <c r="J112" i="3"/>
  <c r="I148" i="3"/>
  <c r="L148" i="3" s="1"/>
  <c r="D152" i="2" s="1"/>
  <c r="I28" i="3"/>
  <c r="L28" i="3" s="1"/>
  <c r="D32" i="2" s="1"/>
  <c r="I71" i="3"/>
  <c r="L71" i="3" s="1"/>
  <c r="D75" i="2" s="1"/>
  <c r="I30" i="3"/>
  <c r="L30" i="3" s="1"/>
  <c r="D34" i="2" s="1"/>
  <c r="I44" i="3"/>
  <c r="L44" i="3" s="1"/>
  <c r="D48" i="2" s="1"/>
  <c r="I29" i="3"/>
  <c r="L29" i="3" s="1"/>
  <c r="D33" i="2" s="1"/>
  <c r="I112" i="3"/>
  <c r="L112" i="3" s="1"/>
  <c r="D116" i="2" s="1"/>
  <c r="J116" i="3"/>
  <c r="J65" i="3"/>
  <c r="I65" i="3"/>
  <c r="L65" i="3" s="1"/>
  <c r="D69" i="2" s="1"/>
  <c r="I67" i="3"/>
  <c r="L67" i="3" s="1"/>
  <c r="D71" i="2" s="1"/>
  <c r="I131" i="3"/>
  <c r="L131" i="3" s="1"/>
  <c r="D135" i="2" s="1"/>
  <c r="I53" i="3"/>
  <c r="L53" i="3" s="1"/>
  <c r="D57" i="2" s="1"/>
  <c r="I165" i="3"/>
  <c r="L165" i="3" s="1"/>
  <c r="D169" i="2" s="1"/>
  <c r="I124" i="3"/>
  <c r="L124" i="3" s="1"/>
  <c r="D128" i="2" s="1"/>
  <c r="I163" i="3"/>
  <c r="L163" i="3" s="1"/>
  <c r="D167" i="2" s="1"/>
  <c r="J70" i="3"/>
  <c r="J13" i="3"/>
  <c r="I35" i="3"/>
  <c r="L35" i="3" s="1"/>
  <c r="D39" i="2" s="1"/>
  <c r="I132" i="3"/>
  <c r="L132" i="3" s="1"/>
  <c r="D136" i="2" s="1"/>
  <c r="J153" i="3"/>
  <c r="I168" i="3"/>
  <c r="L168" i="3" s="1"/>
  <c r="D172" i="2" s="1"/>
  <c r="J147" i="3"/>
  <c r="I51" i="3"/>
  <c r="L51" i="3" s="1"/>
  <c r="D55" i="2" s="1"/>
  <c r="J60" i="3"/>
  <c r="J139" i="3"/>
  <c r="J132" i="3"/>
  <c r="I25" i="3"/>
  <c r="L25" i="3" s="1"/>
  <c r="D29" i="2" s="1"/>
  <c r="I164" i="3"/>
  <c r="L164" i="3" s="1"/>
  <c r="D168" i="2" s="1"/>
  <c r="I81" i="3"/>
  <c r="L81" i="3" s="1"/>
  <c r="D85" i="2" s="1"/>
  <c r="I172" i="3"/>
  <c r="L172" i="3" s="1"/>
  <c r="D176" i="2" s="1"/>
  <c r="R15" i="3"/>
  <c r="I136" i="3"/>
  <c r="L136" i="3" s="1"/>
  <c r="D140" i="2" s="1"/>
  <c r="J136" i="3"/>
  <c r="I42" i="3"/>
  <c r="L42" i="3" s="1"/>
  <c r="D46" i="2" s="1"/>
  <c r="J156" i="3"/>
  <c r="J130" i="3"/>
  <c r="I150" i="3"/>
  <c r="L150" i="3" s="1"/>
  <c r="D154" i="2" s="1"/>
  <c r="J75" i="3"/>
  <c r="I59" i="3"/>
  <c r="L59" i="3" s="1"/>
  <c r="D63" i="2" s="1"/>
  <c r="J126" i="3"/>
  <c r="I94" i="3"/>
  <c r="L94" i="3" s="1"/>
  <c r="D98" i="2" s="1"/>
  <c r="J44" i="3"/>
  <c r="J21" i="3"/>
  <c r="I76" i="3"/>
  <c r="L76" i="3" s="1"/>
  <c r="D80" i="2" s="1"/>
  <c r="I128" i="3"/>
  <c r="L128" i="3" s="1"/>
  <c r="D132" i="2" s="1"/>
  <c r="I147" i="3"/>
  <c r="L147" i="3" s="1"/>
  <c r="D151" i="2" s="1"/>
  <c r="J111" i="3"/>
  <c r="J127" i="3"/>
  <c r="I156" i="3"/>
  <c r="L156" i="3" s="1"/>
  <c r="D160" i="2" s="1"/>
  <c r="J26" i="3"/>
  <c r="I130" i="3"/>
  <c r="L130" i="3" s="1"/>
  <c r="D134" i="2" s="1"/>
  <c r="J166" i="3"/>
  <c r="I75" i="3"/>
  <c r="L75" i="3" s="1"/>
  <c r="D79" i="2" s="1"/>
  <c r="J33" i="3"/>
  <c r="J93" i="3"/>
  <c r="I126" i="3"/>
  <c r="L126" i="3" s="1"/>
  <c r="D130" i="2" s="1"/>
  <c r="J6" i="3"/>
  <c r="I21" i="3"/>
  <c r="L21" i="3" s="1"/>
  <c r="D25" i="2" s="1"/>
  <c r="I73" i="3"/>
  <c r="L73" i="3" s="1"/>
  <c r="D77" i="2" s="1"/>
  <c r="J154" i="3"/>
  <c r="J100" i="3"/>
  <c r="I162" i="3"/>
  <c r="L162" i="3" s="1"/>
  <c r="D166" i="2" s="1"/>
  <c r="I129" i="3"/>
  <c r="L129" i="3" s="1"/>
  <c r="D133" i="2" s="1"/>
  <c r="I114" i="3"/>
  <c r="L114" i="3" s="1"/>
  <c r="D118" i="2" s="1"/>
  <c r="I46" i="3"/>
  <c r="L46" i="3" s="1"/>
  <c r="D50" i="2" s="1"/>
  <c r="J61" i="3"/>
  <c r="I155" i="3"/>
  <c r="L155" i="3" s="1"/>
  <c r="D159" i="2" s="1"/>
  <c r="J101" i="3"/>
  <c r="I64" i="3"/>
  <c r="L64" i="3" s="1"/>
  <c r="D68" i="2" s="1"/>
  <c r="I158" i="3"/>
  <c r="L158" i="3" s="1"/>
  <c r="D162" i="2" s="1"/>
  <c r="I153" i="3"/>
  <c r="L153" i="3" s="1"/>
  <c r="D157" i="2" s="1"/>
  <c r="J173" i="3"/>
  <c r="I121" i="3"/>
  <c r="L121" i="3" s="1"/>
  <c r="D125" i="2" s="1"/>
  <c r="J37" i="3"/>
  <c r="I9" i="3"/>
  <c r="L9" i="3" s="1"/>
  <c r="D13" i="2" s="1"/>
  <c r="I4" i="3"/>
  <c r="L4" i="3" s="1"/>
  <c r="D8" i="2" s="1"/>
  <c r="J128" i="3"/>
  <c r="J10" i="3"/>
  <c r="I111" i="3"/>
  <c r="L111" i="3" s="1"/>
  <c r="D115" i="2" s="1"/>
  <c r="J118" i="3"/>
  <c r="I176" i="3"/>
  <c r="L176" i="3" s="1"/>
  <c r="D180" i="2" s="1"/>
  <c r="J160" i="3"/>
  <c r="I45" i="3"/>
  <c r="L45" i="3" s="1"/>
  <c r="D49" i="2" s="1"/>
  <c r="I166" i="3"/>
  <c r="L166" i="3" s="1"/>
  <c r="D170" i="2" s="1"/>
  <c r="I17" i="3"/>
  <c r="L17" i="3" s="1"/>
  <c r="D21" i="2" s="1"/>
  <c r="I33" i="3"/>
  <c r="L33" i="3" s="1"/>
  <c r="D37" i="2" s="1"/>
  <c r="J104" i="3"/>
  <c r="I85" i="3"/>
  <c r="L85" i="3" s="1"/>
  <c r="D89" i="2" s="1"/>
  <c r="J171" i="3"/>
  <c r="I146" i="3"/>
  <c r="L146" i="3" s="1"/>
  <c r="D150" i="2" s="1"/>
  <c r="J48" i="3"/>
  <c r="I154" i="3"/>
  <c r="L154" i="3" s="1"/>
  <c r="D158" i="2" s="1"/>
  <c r="J38" i="3"/>
  <c r="J47" i="3"/>
  <c r="J106" i="3"/>
  <c r="I143" i="3"/>
  <c r="L143" i="3" s="1"/>
  <c r="D147" i="2" s="1"/>
  <c r="J129" i="3"/>
  <c r="J78" i="3"/>
  <c r="I72" i="3"/>
  <c r="L72" i="3" s="1"/>
  <c r="D76" i="2" s="1"/>
  <c r="J98" i="3"/>
  <c r="J14" i="3"/>
  <c r="I13" i="3"/>
  <c r="L13" i="3" s="1"/>
  <c r="D17" i="2" s="1"/>
  <c r="I61" i="3"/>
  <c r="L61" i="3" s="1"/>
  <c r="D65" i="2" s="1"/>
  <c r="J50" i="3"/>
  <c r="I116" i="3"/>
  <c r="L116" i="3" s="1"/>
  <c r="D120" i="2" s="1"/>
  <c r="J137" i="3"/>
  <c r="J86" i="3"/>
  <c r="J87" i="3"/>
  <c r="I145" i="3"/>
  <c r="L145" i="3" s="1"/>
  <c r="D149" i="2" s="1"/>
  <c r="J174" i="3"/>
  <c r="J19" i="3"/>
  <c r="I127" i="3"/>
  <c r="L127" i="3" s="1"/>
  <c r="D131" i="2" s="1"/>
  <c r="I118" i="3"/>
  <c r="L118" i="3" s="1"/>
  <c r="D122" i="2" s="1"/>
  <c r="J175" i="3"/>
  <c r="I26" i="3"/>
  <c r="L26" i="3" s="1"/>
  <c r="D30" i="2" s="1"/>
  <c r="I160" i="3"/>
  <c r="L160" i="3" s="1"/>
  <c r="D164" i="2" s="1"/>
  <c r="J167" i="3"/>
  <c r="J17" i="3"/>
  <c r="I93" i="3"/>
  <c r="L93" i="3" s="1"/>
  <c r="D97" i="2" s="1"/>
  <c r="I104" i="3"/>
  <c r="L104" i="3" s="1"/>
  <c r="D108" i="2" s="1"/>
  <c r="J32" i="3"/>
  <c r="I6" i="3"/>
  <c r="L6" i="3" s="1"/>
  <c r="D10" i="2" s="1"/>
  <c r="J88" i="3"/>
  <c r="J73" i="3"/>
  <c r="I106" i="3"/>
  <c r="L106" i="3" s="1"/>
  <c r="D110" i="2" s="1"/>
  <c r="J89" i="3"/>
  <c r="J16" i="3"/>
  <c r="I98" i="3"/>
  <c r="L98" i="3" s="1"/>
  <c r="D102" i="2" s="1"/>
  <c r="J68" i="3"/>
  <c r="J91" i="3"/>
  <c r="I101" i="3"/>
  <c r="L101" i="3" s="1"/>
  <c r="D105" i="2" s="1"/>
  <c r="I137" i="3"/>
  <c r="L137" i="3" s="1"/>
  <c r="D141" i="2" s="1"/>
  <c r="J58" i="3"/>
  <c r="I86" i="3"/>
  <c r="L86" i="3" s="1"/>
  <c r="D90" i="2" s="1"/>
  <c r="J152" i="3"/>
  <c r="J102" i="3"/>
  <c r="I173" i="3"/>
  <c r="L173" i="3" s="1"/>
  <c r="D177" i="2" s="1"/>
  <c r="J135" i="3"/>
  <c r="I37" i="3"/>
  <c r="L37" i="3" s="1"/>
  <c r="D41" i="2" s="1"/>
  <c r="J62" i="3"/>
  <c r="J149" i="3"/>
  <c r="I10" i="3"/>
  <c r="L10" i="3" s="1"/>
  <c r="D14" i="2" s="1"/>
  <c r="J151" i="3"/>
  <c r="J39" i="3"/>
  <c r="I97" i="3"/>
  <c r="L97" i="3" s="1"/>
  <c r="D101" i="2" s="1"/>
  <c r="I32" i="3"/>
  <c r="L32" i="3" s="1"/>
  <c r="D36" i="2" s="1"/>
  <c r="J74" i="3"/>
  <c r="I171" i="3"/>
  <c r="L171" i="3" s="1"/>
  <c r="D175" i="2" s="1"/>
  <c r="J134" i="3"/>
  <c r="I7" i="3"/>
  <c r="L7" i="3" s="1"/>
  <c r="D11" i="2" s="1"/>
  <c r="I41" i="3"/>
  <c r="L41" i="3" s="1"/>
  <c r="D45" i="2" s="1"/>
  <c r="J53" i="3"/>
  <c r="I120" i="3"/>
  <c r="L120" i="3" s="1"/>
  <c r="D124" i="2" s="1"/>
  <c r="I48" i="3"/>
  <c r="L48" i="3" s="1"/>
  <c r="D52" i="2" s="1"/>
  <c r="J105" i="3"/>
  <c r="J122" i="3"/>
  <c r="I38" i="3"/>
  <c r="L38" i="3" s="1"/>
  <c r="D42" i="2" s="1"/>
  <c r="I47" i="3"/>
  <c r="L47" i="3" s="1"/>
  <c r="D51" i="2" s="1"/>
  <c r="J69" i="3"/>
  <c r="J34" i="3"/>
  <c r="I78" i="3"/>
  <c r="L78" i="3" s="1"/>
  <c r="D82" i="2" s="1"/>
  <c r="I16" i="3"/>
  <c r="L16" i="3" s="1"/>
  <c r="D20" i="2" s="1"/>
  <c r="J125" i="3"/>
  <c r="I14" i="3"/>
  <c r="L14" i="3" s="1"/>
  <c r="D18" i="2" s="1"/>
  <c r="J35" i="3"/>
  <c r="I50" i="3"/>
  <c r="L50" i="3" s="1"/>
  <c r="D54" i="2" s="1"/>
  <c r="J71" i="3"/>
  <c r="J25" i="3"/>
  <c r="I152" i="3"/>
  <c r="L152" i="3" s="1"/>
  <c r="D156" i="2" s="1"/>
  <c r="J164" i="3"/>
  <c r="I87" i="3"/>
  <c r="L87" i="3" s="1"/>
  <c r="D91" i="2" s="1"/>
  <c r="J172" i="3"/>
  <c r="I174" i="3"/>
  <c r="L174" i="3" s="1"/>
  <c r="D178" i="2" s="1"/>
  <c r="I62" i="3"/>
  <c r="L62" i="3" s="1"/>
  <c r="D66" i="2" s="1"/>
  <c r="I19" i="3"/>
  <c r="L19" i="3" s="1"/>
  <c r="D23" i="2" s="1"/>
  <c r="J54" i="3"/>
  <c r="I175" i="3"/>
  <c r="L175" i="3" s="1"/>
  <c r="D179" i="2" s="1"/>
  <c r="J36" i="3"/>
  <c r="J150" i="3"/>
  <c r="I167" i="3"/>
  <c r="L167" i="3" s="1"/>
  <c r="D171" i="2" s="1"/>
  <c r="J66" i="3"/>
  <c r="J59" i="3"/>
  <c r="I39" i="3"/>
  <c r="L39" i="3" s="1"/>
  <c r="D43" i="2" s="1"/>
  <c r="J97" i="3"/>
  <c r="J94" i="3"/>
  <c r="J76" i="3"/>
  <c r="I88" i="3"/>
  <c r="L88" i="3" s="1"/>
  <c r="D92" i="2" s="1"/>
  <c r="I134" i="3"/>
  <c r="L134" i="3" s="1"/>
  <c r="D138" i="2" s="1"/>
  <c r="J141" i="3"/>
  <c r="I20" i="3"/>
  <c r="L20" i="3" s="1"/>
  <c r="D24" i="2" s="1"/>
  <c r="I105" i="3"/>
  <c r="L105" i="3" s="1"/>
  <c r="D109" i="2" s="1"/>
  <c r="J55" i="3"/>
  <c r="J163" i="3"/>
  <c r="J5" i="3"/>
  <c r="I99" i="3"/>
  <c r="L99" i="3" s="1"/>
  <c r="D103" i="2" s="1"/>
  <c r="I89" i="3"/>
  <c r="L89" i="3" s="1"/>
  <c r="D93" i="2" s="1"/>
  <c r="J103" i="3"/>
  <c r="I68" i="3"/>
  <c r="L68" i="3" s="1"/>
  <c r="D72" i="2" s="1"/>
  <c r="J28" i="3"/>
  <c r="I91" i="3"/>
  <c r="L91" i="3" s="1"/>
  <c r="D95" i="2" s="1"/>
  <c r="I58" i="3"/>
  <c r="L58" i="3" s="1"/>
  <c r="D62" i="2" s="1"/>
  <c r="J67" i="3"/>
  <c r="I102" i="3"/>
  <c r="L102" i="3" s="1"/>
  <c r="D106" i="2" s="1"/>
  <c r="J81" i="3"/>
  <c r="I135" i="3"/>
  <c r="L135" i="3" s="1"/>
  <c r="D139" i="2" s="1"/>
  <c r="J4" i="3"/>
  <c r="J90" i="3"/>
  <c r="I149" i="3"/>
  <c r="L149" i="3" s="1"/>
  <c r="D153" i="2" s="1"/>
  <c r="J42" i="3"/>
  <c r="J109" i="3"/>
  <c r="I151" i="3"/>
  <c r="L151" i="3" s="1"/>
  <c r="D155" i="2" s="1"/>
  <c r="I54" i="3"/>
  <c r="L54" i="3" s="1"/>
  <c r="D58" i="2" s="1"/>
  <c r="J51" i="3"/>
  <c r="I36" i="3"/>
  <c r="L36" i="3" s="1"/>
  <c r="D40" i="2" s="1"/>
  <c r="J95" i="3"/>
  <c r="I66" i="3"/>
  <c r="L66" i="3" s="1"/>
  <c r="D70" i="2" s="1"/>
  <c r="J43" i="3"/>
  <c r="I74" i="3"/>
  <c r="L74" i="3" s="1"/>
  <c r="D78" i="2" s="1"/>
  <c r="K91" i="4" l="1"/>
  <c r="K50" i="4"/>
  <c r="K57" i="4"/>
  <c r="K28" i="4"/>
  <c r="K146" i="4"/>
  <c r="K40" i="4"/>
  <c r="K160" i="4"/>
  <c r="K177" i="4"/>
  <c r="K161" i="4"/>
  <c r="K142" i="4"/>
  <c r="K167" i="4"/>
  <c r="K53" i="4"/>
  <c r="K17" i="4"/>
  <c r="K49" i="4"/>
  <c r="K169" i="4"/>
  <c r="K44" i="4"/>
  <c r="K158" i="4"/>
  <c r="K78" i="4"/>
  <c r="K120" i="4"/>
  <c r="K64" i="4"/>
  <c r="K176" i="4"/>
  <c r="K4" i="4"/>
  <c r="K150" i="4"/>
  <c r="K175" i="4"/>
  <c r="K145" i="4"/>
  <c r="K103" i="4"/>
  <c r="K138" i="4"/>
  <c r="K107" i="4"/>
  <c r="K159" i="4"/>
  <c r="K12" i="4"/>
  <c r="K135" i="4"/>
  <c r="K37" i="4"/>
  <c r="K81" i="4"/>
  <c r="K48" i="4"/>
  <c r="K70" i="4"/>
  <c r="K129" i="4"/>
  <c r="K125" i="4"/>
  <c r="K155" i="4"/>
  <c r="K30" i="4"/>
  <c r="K140" i="4"/>
  <c r="K123" i="4"/>
  <c r="W19" i="2"/>
  <c r="W138" i="2"/>
  <c r="W115" i="2"/>
  <c r="W16" i="2"/>
  <c r="AP37" i="2"/>
  <c r="AQ37" i="2" s="1"/>
  <c r="D155" i="15" s="1"/>
  <c r="H139" i="18"/>
  <c r="K139" i="18" s="1"/>
  <c r="AM143" i="2" s="1"/>
  <c r="AP143" i="2" s="1"/>
  <c r="AQ143" i="2" s="1"/>
  <c r="D157" i="15" s="1"/>
  <c r="H54" i="18"/>
  <c r="K54" i="18" s="1"/>
  <c r="AM58" i="2" s="1"/>
  <c r="AP58" i="2" s="1"/>
  <c r="AQ58" i="2" s="1"/>
  <c r="D138" i="15" s="1"/>
  <c r="H109" i="18"/>
  <c r="K109" i="18" s="1"/>
  <c r="AM113" i="2" s="1"/>
  <c r="AP113" i="2" s="1"/>
  <c r="AQ113" i="2" s="1"/>
  <c r="D89" i="15" s="1"/>
  <c r="I47" i="18"/>
  <c r="I55" i="18"/>
  <c r="H135" i="18"/>
  <c r="K135" i="18" s="1"/>
  <c r="AM139" i="2" s="1"/>
  <c r="AP139" i="2" s="1"/>
  <c r="AQ139" i="2" s="1"/>
  <c r="D44" i="15" s="1"/>
  <c r="I108" i="18"/>
  <c r="H128" i="18"/>
  <c r="K128" i="18" s="1"/>
  <c r="AM132" i="2" s="1"/>
  <c r="AP132" i="2" s="1"/>
  <c r="AQ132" i="2" s="1"/>
  <c r="I147" i="18"/>
  <c r="I119" i="18"/>
  <c r="H65" i="18"/>
  <c r="K65" i="18" s="1"/>
  <c r="AM69" i="2" s="1"/>
  <c r="AP69" i="2" s="1"/>
  <c r="AQ69" i="2" s="1"/>
  <c r="D14" i="15" s="1"/>
  <c r="H150" i="18"/>
  <c r="K150" i="18" s="1"/>
  <c r="AM154" i="2" s="1"/>
  <c r="AP154" i="2" s="1"/>
  <c r="AQ154" i="2" s="1"/>
  <c r="D39" i="15" s="1"/>
  <c r="I154" i="18"/>
  <c r="H34" i="18"/>
  <c r="K34" i="18" s="1"/>
  <c r="AM38" i="2" s="1"/>
  <c r="AP38" i="2" s="1"/>
  <c r="AQ38" i="2" s="1"/>
  <c r="D168" i="15" s="1"/>
  <c r="I114" i="18"/>
  <c r="H28" i="18"/>
  <c r="K28" i="18" s="1"/>
  <c r="AM32" i="2" s="1"/>
  <c r="AP32" i="2" s="1"/>
  <c r="AQ32" i="2" s="1"/>
  <c r="I42" i="18"/>
  <c r="I37" i="18"/>
  <c r="I68" i="18"/>
  <c r="I35" i="18"/>
  <c r="H35" i="18"/>
  <c r="K35" i="18" s="1"/>
  <c r="AM39" i="2" s="1"/>
  <c r="AP39" i="2" s="1"/>
  <c r="AQ39" i="2" s="1"/>
  <c r="H55" i="18"/>
  <c r="K55" i="18" s="1"/>
  <c r="AM59" i="2" s="1"/>
  <c r="AP59" i="2" s="1"/>
  <c r="AQ59" i="2" s="1"/>
  <c r="H5" i="18"/>
  <c r="K5" i="18" s="1"/>
  <c r="AM9" i="2" s="1"/>
  <c r="AP9" i="2" s="1"/>
  <c r="AQ9" i="2" s="1"/>
  <c r="D98" i="15" s="1"/>
  <c r="I87" i="18"/>
  <c r="I97" i="18"/>
  <c r="H168" i="18"/>
  <c r="K168" i="18" s="1"/>
  <c r="AM172" i="2" s="1"/>
  <c r="AP172" i="2" s="1"/>
  <c r="AQ172" i="2" s="1"/>
  <c r="D25" i="15" s="1"/>
  <c r="H147" i="18"/>
  <c r="K147" i="18" s="1"/>
  <c r="AM151" i="2" s="1"/>
  <c r="AP151" i="2" s="1"/>
  <c r="AQ151" i="2" s="1"/>
  <c r="D23" i="15" s="1"/>
  <c r="I117" i="18"/>
  <c r="I40" i="18"/>
  <c r="I150" i="18"/>
  <c r="H126" i="18"/>
  <c r="K126" i="18" s="1"/>
  <c r="AM130" i="2" s="1"/>
  <c r="AP130" i="2" s="1"/>
  <c r="AQ130" i="2" s="1"/>
  <c r="H114" i="18"/>
  <c r="K114" i="18" s="1"/>
  <c r="AM118" i="2" s="1"/>
  <c r="AP118" i="2" s="1"/>
  <c r="AQ118" i="2" s="1"/>
  <c r="D110" i="15" s="1"/>
  <c r="H166" i="18"/>
  <c r="K166" i="18" s="1"/>
  <c r="AM170" i="2" s="1"/>
  <c r="AP170" i="2" s="1"/>
  <c r="AQ170" i="2" s="1"/>
  <c r="D106" i="15" s="1"/>
  <c r="H42" i="18"/>
  <c r="K42" i="18" s="1"/>
  <c r="AM46" i="2" s="1"/>
  <c r="AP46" i="2" s="1"/>
  <c r="AQ46" i="2" s="1"/>
  <c r="H37" i="18"/>
  <c r="K37" i="18" s="1"/>
  <c r="AM41" i="2" s="1"/>
  <c r="AP41" i="2" s="1"/>
  <c r="AQ41" i="2" s="1"/>
  <c r="I27" i="18"/>
  <c r="H77" i="18"/>
  <c r="K77" i="18" s="1"/>
  <c r="AM81" i="2" s="1"/>
  <c r="AP81" i="2" s="1"/>
  <c r="AQ81" i="2" s="1"/>
  <c r="D3" i="15" s="1"/>
  <c r="H119" i="18"/>
  <c r="K119" i="18" s="1"/>
  <c r="AM123" i="2" s="1"/>
  <c r="AP123" i="2" s="1"/>
  <c r="AQ123" i="2" s="1"/>
  <c r="D9" i="15" s="1"/>
  <c r="H80" i="18"/>
  <c r="K80" i="18" s="1"/>
  <c r="AM84" i="2" s="1"/>
  <c r="AP84" i="2" s="1"/>
  <c r="AQ84" i="2" s="1"/>
  <c r="D128" i="15" s="1"/>
  <c r="I93" i="18"/>
  <c r="H173" i="18"/>
  <c r="K173" i="18" s="1"/>
  <c r="AM177" i="2" s="1"/>
  <c r="AP177" i="2" s="1"/>
  <c r="AQ177" i="2" s="1"/>
  <c r="I5" i="18"/>
  <c r="H153" i="18"/>
  <c r="K153" i="18" s="1"/>
  <c r="AM157" i="2" s="1"/>
  <c r="AP157" i="2" s="1"/>
  <c r="AQ157" i="2" s="1"/>
  <c r="D97" i="15" s="1"/>
  <c r="H87" i="18"/>
  <c r="K87" i="18" s="1"/>
  <c r="AM91" i="2" s="1"/>
  <c r="AP91" i="2" s="1"/>
  <c r="AQ91" i="2" s="1"/>
  <c r="D71" i="15" s="1"/>
  <c r="H39" i="18"/>
  <c r="K39" i="18" s="1"/>
  <c r="AM43" i="2" s="1"/>
  <c r="AP43" i="2" s="1"/>
  <c r="AQ43" i="2" s="1"/>
  <c r="D64" i="15" s="1"/>
  <c r="H97" i="18"/>
  <c r="K97" i="18" s="1"/>
  <c r="AM101" i="2" s="1"/>
  <c r="AP101" i="2" s="1"/>
  <c r="AQ101" i="2" s="1"/>
  <c r="D22" i="15" s="1"/>
  <c r="H96" i="18"/>
  <c r="K96" i="18" s="1"/>
  <c r="AM100" i="2" s="1"/>
  <c r="AP100" i="2" s="1"/>
  <c r="AQ100" i="2" s="1"/>
  <c r="D79" i="15" s="1"/>
  <c r="H158" i="18"/>
  <c r="K158" i="18" s="1"/>
  <c r="AM162" i="2" s="1"/>
  <c r="AP162" i="2" s="1"/>
  <c r="AQ162" i="2" s="1"/>
  <c r="D113" i="15" s="1"/>
  <c r="I82" i="18"/>
  <c r="H117" i="18"/>
  <c r="K117" i="18" s="1"/>
  <c r="AM121" i="2" s="1"/>
  <c r="AP121" i="2" s="1"/>
  <c r="AQ121" i="2" s="1"/>
  <c r="D7" i="15" s="1"/>
  <c r="I88" i="18"/>
  <c r="H94" i="18"/>
  <c r="K94" i="18" s="1"/>
  <c r="AM98" i="2" s="1"/>
  <c r="AP98" i="2" s="1"/>
  <c r="AQ98" i="2" s="1"/>
  <c r="D69" i="15" s="1"/>
  <c r="H74" i="18"/>
  <c r="K74" i="18" s="1"/>
  <c r="AM78" i="2" s="1"/>
  <c r="AP78" i="2" s="1"/>
  <c r="AQ78" i="2" s="1"/>
  <c r="H76" i="18"/>
  <c r="K76" i="18" s="1"/>
  <c r="AM80" i="2" s="1"/>
  <c r="AP80" i="2" s="1"/>
  <c r="AQ80" i="2" s="1"/>
  <c r="D41" i="15" s="1"/>
  <c r="I90" i="18"/>
  <c r="H85" i="18"/>
  <c r="K85" i="18" s="1"/>
  <c r="AM89" i="2" s="1"/>
  <c r="AP89" i="2" s="1"/>
  <c r="AQ89" i="2" s="1"/>
  <c r="H60" i="18"/>
  <c r="K60" i="18" s="1"/>
  <c r="AM64" i="2" s="1"/>
  <c r="AP64" i="2" s="1"/>
  <c r="AQ64" i="2" s="1"/>
  <c r="D36" i="15" s="1"/>
  <c r="H26" i="18"/>
  <c r="K26" i="18" s="1"/>
  <c r="AM30" i="2" s="1"/>
  <c r="AP30" i="2" s="1"/>
  <c r="AQ30" i="2" s="1"/>
  <c r="D67" i="15" s="1"/>
  <c r="H11" i="18"/>
  <c r="K11" i="18" s="1"/>
  <c r="AM15" i="2" s="1"/>
  <c r="AP15" i="2" s="1"/>
  <c r="AQ15" i="2" s="1"/>
  <c r="D92" i="15" s="1"/>
  <c r="H47" i="18"/>
  <c r="K47" i="18" s="1"/>
  <c r="AM51" i="2" s="1"/>
  <c r="AP51" i="2" s="1"/>
  <c r="AQ51" i="2" s="1"/>
  <c r="D24" i="15" s="1"/>
  <c r="H108" i="18"/>
  <c r="K108" i="18" s="1"/>
  <c r="AM112" i="2" s="1"/>
  <c r="AP112" i="2" s="1"/>
  <c r="AQ112" i="2" s="1"/>
  <c r="I65" i="18"/>
  <c r="I146" i="18"/>
  <c r="H120" i="18"/>
  <c r="K120" i="18" s="1"/>
  <c r="AM124" i="2" s="1"/>
  <c r="AP124" i="2" s="1"/>
  <c r="AQ124" i="2" s="1"/>
  <c r="H93" i="18"/>
  <c r="K93" i="18" s="1"/>
  <c r="AM97" i="2" s="1"/>
  <c r="AP97" i="2" s="1"/>
  <c r="AQ97" i="2" s="1"/>
  <c r="D33" i="15" s="1"/>
  <c r="I46" i="18"/>
  <c r="I104" i="18"/>
  <c r="H10" i="18"/>
  <c r="K10" i="18" s="1"/>
  <c r="AM14" i="2" s="1"/>
  <c r="AP14" i="2" s="1"/>
  <c r="AQ14" i="2" s="1"/>
  <c r="I158" i="18"/>
  <c r="H25" i="18"/>
  <c r="K25" i="18" s="1"/>
  <c r="AM29" i="2" s="1"/>
  <c r="AP29" i="2" s="1"/>
  <c r="AQ29" i="2" s="1"/>
  <c r="H63" i="18"/>
  <c r="K63" i="18" s="1"/>
  <c r="AM67" i="2" s="1"/>
  <c r="AP67" i="2" s="1"/>
  <c r="AQ67" i="2" s="1"/>
  <c r="D127" i="15" s="1"/>
  <c r="H82" i="18"/>
  <c r="K82" i="18" s="1"/>
  <c r="AM86" i="2" s="1"/>
  <c r="AP86" i="2" s="1"/>
  <c r="AQ86" i="2" s="1"/>
  <c r="D10" i="15" s="1"/>
  <c r="H23" i="18"/>
  <c r="K23" i="18" s="1"/>
  <c r="AM27" i="2" s="1"/>
  <c r="AP27" i="2" s="1"/>
  <c r="AQ27" i="2" s="1"/>
  <c r="D153" i="15" s="1"/>
  <c r="H88" i="18"/>
  <c r="K88" i="18" s="1"/>
  <c r="AM92" i="2" s="1"/>
  <c r="AP92" i="2" s="1"/>
  <c r="AQ92" i="2" s="1"/>
  <c r="D62" i="15" s="1"/>
  <c r="H174" i="18"/>
  <c r="K174" i="18" s="1"/>
  <c r="AM178" i="2" s="1"/>
  <c r="AP178" i="2" s="1"/>
  <c r="AQ178" i="2" s="1"/>
  <c r="D126" i="15" s="1"/>
  <c r="H40" i="18"/>
  <c r="K40" i="18" s="1"/>
  <c r="AM44" i="2" s="1"/>
  <c r="AP44" i="2" s="1"/>
  <c r="AQ44" i="2" s="1"/>
  <c r="H148" i="18"/>
  <c r="K148" i="18" s="1"/>
  <c r="AM152" i="2" s="1"/>
  <c r="AP152" i="2" s="1"/>
  <c r="AQ152" i="2" s="1"/>
  <c r="D20" i="15" s="1"/>
  <c r="I76" i="18"/>
  <c r="H90" i="18"/>
  <c r="K90" i="18" s="1"/>
  <c r="AM94" i="2" s="1"/>
  <c r="AP94" i="2" s="1"/>
  <c r="AQ94" i="2" s="1"/>
  <c r="D30" i="15" s="1"/>
  <c r="H149" i="18"/>
  <c r="K149" i="18" s="1"/>
  <c r="AM153" i="2" s="1"/>
  <c r="AP153" i="2" s="1"/>
  <c r="AQ153" i="2" s="1"/>
  <c r="D120" i="15" s="1"/>
  <c r="I17" i="18"/>
  <c r="H15" i="18"/>
  <c r="K15" i="18" s="1"/>
  <c r="AM19" i="2" s="1"/>
  <c r="AP19" i="2" s="1"/>
  <c r="AQ19" i="2" s="1"/>
  <c r="D77" i="15" s="1"/>
  <c r="I98" i="18"/>
  <c r="I131" i="18"/>
  <c r="I151" i="18"/>
  <c r="H46" i="18"/>
  <c r="K46" i="18" s="1"/>
  <c r="AM50" i="2" s="1"/>
  <c r="AP50" i="2" s="1"/>
  <c r="AQ50" i="2" s="1"/>
  <c r="D37" i="15" s="1"/>
  <c r="H104" i="18"/>
  <c r="K104" i="18" s="1"/>
  <c r="AM108" i="2" s="1"/>
  <c r="AP108" i="2" s="1"/>
  <c r="AQ108" i="2" s="1"/>
  <c r="D8" i="15" s="1"/>
  <c r="H124" i="18"/>
  <c r="K124" i="18" s="1"/>
  <c r="AM128" i="2" s="1"/>
  <c r="AP128" i="2" s="1"/>
  <c r="AQ128" i="2" s="1"/>
  <c r="D49" i="15" s="1"/>
  <c r="I21" i="18"/>
  <c r="I39" i="18"/>
  <c r="H145" i="18"/>
  <c r="K145" i="18" s="1"/>
  <c r="AM149" i="2" s="1"/>
  <c r="AP149" i="2" s="1"/>
  <c r="AQ149" i="2" s="1"/>
  <c r="D60" i="15" s="1"/>
  <c r="I137" i="18"/>
  <c r="I66" i="18"/>
  <c r="H13" i="18"/>
  <c r="K13" i="18" s="1"/>
  <c r="AM17" i="2" s="1"/>
  <c r="AP17" i="2" s="1"/>
  <c r="AQ17" i="2" s="1"/>
  <c r="I148" i="18"/>
  <c r="I149" i="18"/>
  <c r="I85" i="18"/>
  <c r="I132" i="18"/>
  <c r="I129" i="18"/>
  <c r="H86" i="18"/>
  <c r="K86" i="18" s="1"/>
  <c r="AM90" i="2" s="1"/>
  <c r="AP90" i="2" s="1"/>
  <c r="AQ90" i="2" s="1"/>
  <c r="D29" i="15" s="1"/>
  <c r="I14" i="18"/>
  <c r="H162" i="18"/>
  <c r="K162" i="18" s="1"/>
  <c r="AM166" i="2" s="1"/>
  <c r="AP166" i="2" s="1"/>
  <c r="AQ166" i="2" s="1"/>
  <c r="D95" i="15" s="1"/>
  <c r="H151" i="18"/>
  <c r="K151" i="18" s="1"/>
  <c r="AM155" i="2" s="1"/>
  <c r="AP155" i="2" s="1"/>
  <c r="AQ155" i="2" s="1"/>
  <c r="D125" i="15" s="1"/>
  <c r="I135" i="18"/>
  <c r="I168" i="18"/>
  <c r="I161" i="18"/>
  <c r="H78" i="18"/>
  <c r="K78" i="18" s="1"/>
  <c r="AM82" i="2" s="1"/>
  <c r="AP82" i="2" s="1"/>
  <c r="AQ82" i="2" s="1"/>
  <c r="D175" i="15" s="1"/>
  <c r="I77" i="18"/>
  <c r="I124" i="18"/>
  <c r="H103" i="18"/>
  <c r="K103" i="18" s="1"/>
  <c r="AM107" i="2" s="1"/>
  <c r="AP107" i="2" s="1"/>
  <c r="AQ107" i="2" s="1"/>
  <c r="D171" i="15" s="1"/>
  <c r="H21" i="18"/>
  <c r="K21" i="18" s="1"/>
  <c r="AM25" i="2" s="1"/>
  <c r="AP25" i="2" s="1"/>
  <c r="AQ25" i="2" s="1"/>
  <c r="D17" i="15" s="1"/>
  <c r="H79" i="18"/>
  <c r="K79" i="18" s="1"/>
  <c r="AM83" i="2" s="1"/>
  <c r="AP83" i="2" s="1"/>
  <c r="AQ83" i="2" s="1"/>
  <c r="D154" i="15" s="1"/>
  <c r="H137" i="18"/>
  <c r="K137" i="18" s="1"/>
  <c r="AM141" i="2" s="1"/>
  <c r="AP141" i="2" s="1"/>
  <c r="AQ141" i="2" s="1"/>
  <c r="D55" i="15" s="1"/>
  <c r="I134" i="18"/>
  <c r="H64" i="18"/>
  <c r="K64" i="18" s="1"/>
  <c r="AM68" i="2" s="1"/>
  <c r="AP68" i="2" s="1"/>
  <c r="AQ68" i="2" s="1"/>
  <c r="D75" i="15" s="1"/>
  <c r="H165" i="18"/>
  <c r="K165" i="18" s="1"/>
  <c r="AM169" i="2" s="1"/>
  <c r="AP169" i="2" s="1"/>
  <c r="AQ169" i="2" s="1"/>
  <c r="D174" i="15" s="1"/>
  <c r="I13" i="18"/>
  <c r="H112" i="18"/>
  <c r="K112" i="18" s="1"/>
  <c r="AM116" i="2" s="1"/>
  <c r="AP116" i="2" s="1"/>
  <c r="AQ116" i="2" s="1"/>
  <c r="D164" i="15" s="1"/>
  <c r="H132" i="18"/>
  <c r="K132" i="18" s="1"/>
  <c r="AM136" i="2" s="1"/>
  <c r="AP136" i="2" s="1"/>
  <c r="AQ136" i="2" s="1"/>
  <c r="D35" i="15" s="1"/>
  <c r="H14" i="18"/>
  <c r="K14" i="18" s="1"/>
  <c r="AM18" i="2" s="1"/>
  <c r="AP18" i="2" s="1"/>
  <c r="AQ18" i="2" s="1"/>
  <c r="D18" i="15" s="1"/>
  <c r="H31" i="18"/>
  <c r="K31" i="18" s="1"/>
  <c r="AM35" i="2" s="1"/>
  <c r="AP35" i="2" s="1"/>
  <c r="AQ35" i="2" s="1"/>
  <c r="D52" i="15" s="1"/>
  <c r="I44" i="18"/>
  <c r="H170" i="18"/>
  <c r="K170" i="18" s="1"/>
  <c r="AM174" i="2" s="1"/>
  <c r="AP174" i="2" s="1"/>
  <c r="AQ174" i="2" s="1"/>
  <c r="H154" i="18"/>
  <c r="K154" i="18" s="1"/>
  <c r="AM158" i="2" s="1"/>
  <c r="AP158" i="2" s="1"/>
  <c r="AQ158" i="2" s="1"/>
  <c r="D11" i="15" s="1"/>
  <c r="I78" i="18"/>
  <c r="H44" i="18"/>
  <c r="K44" i="18" s="1"/>
  <c r="AM48" i="2" s="1"/>
  <c r="AP48" i="2" s="1"/>
  <c r="AQ48" i="2" s="1"/>
  <c r="D34" i="15" s="1"/>
  <c r="I79" i="18"/>
  <c r="H134" i="18"/>
  <c r="K134" i="18" s="1"/>
  <c r="AM138" i="2" s="1"/>
  <c r="AP138" i="2" s="1"/>
  <c r="AQ138" i="2" s="1"/>
  <c r="D15" i="15" s="1"/>
  <c r="I170" i="18"/>
  <c r="H100" i="18"/>
  <c r="K100" i="18" s="1"/>
  <c r="AM104" i="2" s="1"/>
  <c r="AP104" i="2" s="1"/>
  <c r="AQ104" i="2" s="1"/>
  <c r="D163" i="15" s="1"/>
  <c r="H161" i="18"/>
  <c r="K161" i="18" s="1"/>
  <c r="AM165" i="2" s="1"/>
  <c r="AP165" i="2" s="1"/>
  <c r="AQ165" i="2" s="1"/>
  <c r="D93" i="15" s="1"/>
  <c r="H66" i="18"/>
  <c r="K66" i="18" s="1"/>
  <c r="AM70" i="2" s="1"/>
  <c r="AP70" i="2" s="1"/>
  <c r="AQ70" i="2" s="1"/>
  <c r="D139" i="15" s="1"/>
  <c r="H146" i="18"/>
  <c r="K146" i="18" s="1"/>
  <c r="AM150" i="2" s="1"/>
  <c r="AP150" i="2" s="1"/>
  <c r="AQ150" i="2" s="1"/>
  <c r="D19" i="15" s="1"/>
  <c r="H70" i="18"/>
  <c r="K70" i="18" s="1"/>
  <c r="AM74" i="2" s="1"/>
  <c r="AP74" i="2" s="1"/>
  <c r="AQ74" i="2" s="1"/>
  <c r="H167" i="18"/>
  <c r="K167" i="18" s="1"/>
  <c r="AM171" i="2" s="1"/>
  <c r="AP171" i="2" s="1"/>
  <c r="AQ171" i="2" s="1"/>
  <c r="D31" i="15" s="1"/>
  <c r="I84" i="18"/>
  <c r="H6" i="18"/>
  <c r="K6" i="18" s="1"/>
  <c r="AM10" i="2" s="1"/>
  <c r="AP10" i="2" s="1"/>
  <c r="AQ10" i="2" s="1"/>
  <c r="D109" i="15" s="1"/>
  <c r="I31" i="18"/>
  <c r="H38" i="18"/>
  <c r="K38" i="18" s="1"/>
  <c r="AM42" i="2" s="1"/>
  <c r="AP42" i="2" s="1"/>
  <c r="AQ42" i="2" s="1"/>
  <c r="D119" i="15" s="1"/>
  <c r="H138" i="18"/>
  <c r="K138" i="18" s="1"/>
  <c r="AM142" i="2" s="1"/>
  <c r="AP142" i="2" s="1"/>
  <c r="AQ142" i="2" s="1"/>
  <c r="D86" i="15" s="1"/>
  <c r="H171" i="18"/>
  <c r="K171" i="18" s="1"/>
  <c r="AM175" i="2" s="1"/>
  <c r="AP175" i="2" s="1"/>
  <c r="AQ175" i="2" s="1"/>
  <c r="D28" i="15" s="1"/>
  <c r="H8" i="18"/>
  <c r="K8" i="18" s="1"/>
  <c r="AM12" i="2" s="1"/>
  <c r="AP12" i="2" s="1"/>
  <c r="AQ12" i="2" s="1"/>
  <c r="D148" i="15" s="1"/>
  <c r="H95" i="18"/>
  <c r="K95" i="18" s="1"/>
  <c r="AM99" i="2" s="1"/>
  <c r="AP99" i="2" s="1"/>
  <c r="AQ99" i="2" s="1"/>
  <c r="D170" i="15" s="1"/>
  <c r="H45" i="18"/>
  <c r="K45" i="18" s="1"/>
  <c r="AM49" i="2" s="1"/>
  <c r="AP49" i="2" s="1"/>
  <c r="AQ49" i="2" s="1"/>
  <c r="H121" i="18"/>
  <c r="K121" i="18" s="1"/>
  <c r="AM125" i="2" s="1"/>
  <c r="AP125" i="2" s="1"/>
  <c r="AQ125" i="2" s="1"/>
  <c r="D172" i="15" s="1"/>
  <c r="I6" i="18"/>
  <c r="H27" i="18"/>
  <c r="K27" i="18" s="1"/>
  <c r="AM31" i="2" s="1"/>
  <c r="AP31" i="2" s="1"/>
  <c r="AQ31" i="2" s="1"/>
  <c r="D123" i="15" s="1"/>
  <c r="H101" i="18"/>
  <c r="K101" i="18" s="1"/>
  <c r="AM105" i="2" s="1"/>
  <c r="AP105" i="2" s="1"/>
  <c r="AQ105" i="2" s="1"/>
  <c r="D165" i="15" s="1"/>
  <c r="H52" i="18"/>
  <c r="K52" i="18" s="1"/>
  <c r="AM56" i="2" s="1"/>
  <c r="AP56" i="2" s="1"/>
  <c r="AQ56" i="2" s="1"/>
  <c r="I38" i="18"/>
  <c r="I130" i="18"/>
  <c r="I171" i="18"/>
  <c r="I162" i="18"/>
  <c r="H163" i="18"/>
  <c r="K163" i="18" s="1"/>
  <c r="AM167" i="2" s="1"/>
  <c r="AP167" i="2" s="1"/>
  <c r="AQ167" i="2" s="1"/>
  <c r="D84" i="15" s="1"/>
  <c r="H106" i="18"/>
  <c r="K106" i="18" s="1"/>
  <c r="AM110" i="2" s="1"/>
  <c r="AP110" i="2" s="1"/>
  <c r="AQ110" i="2" s="1"/>
  <c r="D158" i="15" s="1"/>
  <c r="H81" i="18"/>
  <c r="K81" i="18" s="1"/>
  <c r="AM85" i="2" s="1"/>
  <c r="AP85" i="2" s="1"/>
  <c r="AQ85" i="2" s="1"/>
  <c r="D116" i="15" s="1"/>
  <c r="H92" i="18"/>
  <c r="K92" i="18" s="1"/>
  <c r="AM96" i="2" s="1"/>
  <c r="AP96" i="2" s="1"/>
  <c r="AQ96" i="2" s="1"/>
  <c r="D145" i="15" s="1"/>
  <c r="H177" i="18"/>
  <c r="K177" i="18" s="1"/>
  <c r="AM181" i="2" s="1"/>
  <c r="AP181" i="2" s="1"/>
  <c r="AQ181" i="2" s="1"/>
  <c r="D166" i="15" s="1"/>
  <c r="H20" i="18"/>
  <c r="K20" i="18" s="1"/>
  <c r="AM24" i="2" s="1"/>
  <c r="AP24" i="2" s="1"/>
  <c r="AQ24" i="2" s="1"/>
  <c r="D59" i="15" s="1"/>
  <c r="H122" i="18"/>
  <c r="K122" i="18" s="1"/>
  <c r="AM126" i="2" s="1"/>
  <c r="AP126" i="2" s="1"/>
  <c r="AQ126" i="2" s="1"/>
  <c r="D169" i="15" s="1"/>
  <c r="H17" i="18"/>
  <c r="K17" i="18" s="1"/>
  <c r="AM21" i="2" s="1"/>
  <c r="AP21" i="2" s="1"/>
  <c r="AQ21" i="2" s="1"/>
  <c r="D40" i="15" s="1"/>
  <c r="H176" i="18"/>
  <c r="K176" i="18" s="1"/>
  <c r="AM180" i="2" s="1"/>
  <c r="AP180" i="2" s="1"/>
  <c r="AQ180" i="2" s="1"/>
  <c r="D149" i="15" s="1"/>
  <c r="I28" i="18"/>
  <c r="H111" i="18"/>
  <c r="K111" i="18" s="1"/>
  <c r="AM115" i="2" s="1"/>
  <c r="AP115" i="2" s="1"/>
  <c r="AQ115" i="2" s="1"/>
  <c r="D131" i="15" s="1"/>
  <c r="H71" i="18"/>
  <c r="K71" i="18" s="1"/>
  <c r="AM75" i="2" s="1"/>
  <c r="AP75" i="2" s="1"/>
  <c r="AQ75" i="2" s="1"/>
  <c r="D162" i="15" s="1"/>
  <c r="H156" i="18"/>
  <c r="K156" i="18" s="1"/>
  <c r="AM160" i="2" s="1"/>
  <c r="AP160" i="2" s="1"/>
  <c r="AQ160" i="2" s="1"/>
  <c r="D136" i="15" s="1"/>
  <c r="H131" i="18"/>
  <c r="K131" i="18" s="1"/>
  <c r="AM135" i="2" s="1"/>
  <c r="AP135" i="2" s="1"/>
  <c r="AQ135" i="2" s="1"/>
  <c r="D57" i="15" s="1"/>
  <c r="H68" i="18"/>
  <c r="K68" i="18" s="1"/>
  <c r="AM72" i="2" s="1"/>
  <c r="AP72" i="2" s="1"/>
  <c r="AQ72" i="2" s="1"/>
  <c r="D32" i="15" s="1"/>
  <c r="H155" i="18"/>
  <c r="K155" i="18" s="1"/>
  <c r="AM159" i="2" s="1"/>
  <c r="AP159" i="2" s="1"/>
  <c r="AQ159" i="2" s="1"/>
  <c r="D4" i="15" s="1"/>
  <c r="H123" i="18"/>
  <c r="K123" i="18" s="1"/>
  <c r="AM127" i="2" s="1"/>
  <c r="AP127" i="2" s="1"/>
  <c r="AQ127" i="2" s="1"/>
  <c r="D5" i="15" s="1"/>
  <c r="H50" i="18"/>
  <c r="K50" i="18" s="1"/>
  <c r="AM54" i="2" s="1"/>
  <c r="AP54" i="2" s="1"/>
  <c r="AQ54" i="2" s="1"/>
  <c r="D6" i="15" s="1"/>
  <c r="H125" i="18"/>
  <c r="K125" i="18" s="1"/>
  <c r="AM129" i="2" s="1"/>
  <c r="AP129" i="2" s="1"/>
  <c r="AQ129" i="2" s="1"/>
  <c r="D150" i="15" s="1"/>
  <c r="H73" i="18"/>
  <c r="K73" i="18" s="1"/>
  <c r="AM77" i="2" s="1"/>
  <c r="AP77" i="2" s="1"/>
  <c r="AQ77" i="2" s="1"/>
  <c r="I111" i="18"/>
  <c r="H98" i="18"/>
  <c r="K98" i="18" s="1"/>
  <c r="AM102" i="2" s="1"/>
  <c r="AP102" i="2" s="1"/>
  <c r="AQ102" i="2" s="1"/>
  <c r="D2" i="15" s="1"/>
  <c r="I86" i="18"/>
  <c r="H169" i="18"/>
  <c r="K169" i="18" s="1"/>
  <c r="AM173" i="2" s="1"/>
  <c r="AP173" i="2" s="1"/>
  <c r="AQ173" i="2" s="1"/>
  <c r="D161" i="15" s="1"/>
  <c r="G186" i="18"/>
  <c r="I48" i="18" s="1"/>
  <c r="H91" i="18"/>
  <c r="K91" i="18" s="1"/>
  <c r="AM95" i="2" s="1"/>
  <c r="AP95" i="2" s="1"/>
  <c r="AQ95" i="2" s="1"/>
  <c r="D114" i="15" s="1"/>
  <c r="H32" i="18"/>
  <c r="K32" i="18" s="1"/>
  <c r="AM36" i="2" s="1"/>
  <c r="AP36" i="2" s="1"/>
  <c r="AQ36" i="2" s="1"/>
  <c r="D152" i="15" s="1"/>
  <c r="I83" i="18"/>
  <c r="H175" i="18"/>
  <c r="K175" i="18" s="1"/>
  <c r="AM179" i="2" s="1"/>
  <c r="AP179" i="2" s="1"/>
  <c r="AQ179" i="2" s="1"/>
  <c r="D173" i="15" s="1"/>
  <c r="H41" i="18"/>
  <c r="K41" i="18" s="1"/>
  <c r="AM45" i="2" s="1"/>
  <c r="AP45" i="2" s="1"/>
  <c r="AQ45" i="2" s="1"/>
  <c r="D141" i="15" s="1"/>
  <c r="I36" i="18"/>
  <c r="H22" i="18"/>
  <c r="K22" i="18" s="1"/>
  <c r="AM26" i="2" s="1"/>
  <c r="AP26" i="2" s="1"/>
  <c r="AQ26" i="2" s="1"/>
  <c r="H105" i="18"/>
  <c r="K105" i="18" s="1"/>
  <c r="AM109" i="2" s="1"/>
  <c r="AP109" i="2" s="1"/>
  <c r="AQ109" i="2" s="1"/>
  <c r="D90" i="15" s="1"/>
  <c r="H29" i="18"/>
  <c r="K29" i="18" s="1"/>
  <c r="AM33" i="2" s="1"/>
  <c r="AP33" i="2" s="1"/>
  <c r="AQ33" i="2" s="1"/>
  <c r="H7" i="18"/>
  <c r="K7" i="18" s="1"/>
  <c r="AM11" i="2" s="1"/>
  <c r="AP11" i="2" s="1"/>
  <c r="AQ11" i="2" s="1"/>
  <c r="D12" i="15" s="1"/>
  <c r="H12" i="18"/>
  <c r="K12" i="18" s="1"/>
  <c r="AM16" i="2" s="1"/>
  <c r="AP16" i="2" s="1"/>
  <c r="AQ16" i="2" s="1"/>
  <c r="H49" i="18"/>
  <c r="K49" i="18" s="1"/>
  <c r="AM53" i="2" s="1"/>
  <c r="AP53" i="2" s="1"/>
  <c r="AQ53" i="2" s="1"/>
  <c r="D144" i="15" s="1"/>
  <c r="H30" i="18"/>
  <c r="K30" i="18" s="1"/>
  <c r="AM34" i="2" s="1"/>
  <c r="AP34" i="2" s="1"/>
  <c r="AQ34" i="2" s="1"/>
  <c r="D46" i="15" s="1"/>
  <c r="H133" i="18"/>
  <c r="K133" i="18" s="1"/>
  <c r="AM137" i="2" s="1"/>
  <c r="AP137" i="2" s="1"/>
  <c r="AQ137" i="2" s="1"/>
  <c r="H36" i="18"/>
  <c r="K36" i="18" s="1"/>
  <c r="AM40" i="2" s="1"/>
  <c r="AP40" i="2" s="1"/>
  <c r="AQ40" i="2" s="1"/>
  <c r="H72" i="18"/>
  <c r="K72" i="18" s="1"/>
  <c r="AM76" i="2" s="1"/>
  <c r="AP76" i="2" s="1"/>
  <c r="AQ76" i="2" s="1"/>
  <c r="H116" i="18"/>
  <c r="K116" i="18" s="1"/>
  <c r="AM120" i="2" s="1"/>
  <c r="AP120" i="2" s="1"/>
  <c r="AQ120" i="2" s="1"/>
  <c r="H142" i="18"/>
  <c r="K142" i="18" s="1"/>
  <c r="AM146" i="2" s="1"/>
  <c r="AP146" i="2" s="1"/>
  <c r="AQ146" i="2" s="1"/>
  <c r="H16" i="18"/>
  <c r="K16" i="18" s="1"/>
  <c r="AM20" i="2" s="1"/>
  <c r="AP20" i="2" s="1"/>
  <c r="AQ20" i="2" s="1"/>
  <c r="H43" i="18"/>
  <c r="K43" i="18" s="1"/>
  <c r="AM47" i="2" s="1"/>
  <c r="AP47" i="2" s="1"/>
  <c r="AQ47" i="2" s="1"/>
  <c r="D151" i="15" s="1"/>
  <c r="H69" i="18"/>
  <c r="K69" i="18" s="1"/>
  <c r="AM73" i="2" s="1"/>
  <c r="AP73" i="2" s="1"/>
  <c r="AQ73" i="2" s="1"/>
  <c r="H48" i="18"/>
  <c r="K48" i="18" s="1"/>
  <c r="AM52" i="2" s="1"/>
  <c r="AP52" i="2" s="1"/>
  <c r="AQ52" i="2" s="1"/>
  <c r="D107" i="15" s="1"/>
  <c r="I29" i="18"/>
  <c r="H56" i="18"/>
  <c r="K56" i="18" s="1"/>
  <c r="AM60" i="2" s="1"/>
  <c r="AP60" i="2" s="1"/>
  <c r="AQ60" i="2" s="1"/>
  <c r="D117" i="15" s="1"/>
  <c r="H67" i="18"/>
  <c r="K67" i="18" s="1"/>
  <c r="AM71" i="2" s="1"/>
  <c r="AP71" i="2" s="1"/>
  <c r="AQ71" i="2" s="1"/>
  <c r="D82" i="15" s="1"/>
  <c r="H9" i="18"/>
  <c r="K9" i="18" s="1"/>
  <c r="AM13" i="2" s="1"/>
  <c r="AP13" i="2" s="1"/>
  <c r="AQ13" i="2" s="1"/>
  <c r="H24" i="18"/>
  <c r="K24" i="18" s="1"/>
  <c r="AM28" i="2" s="1"/>
  <c r="AP28" i="2" s="1"/>
  <c r="AQ28" i="2" s="1"/>
  <c r="H51" i="18"/>
  <c r="K51" i="18" s="1"/>
  <c r="AM55" i="2" s="1"/>
  <c r="AP55" i="2" s="1"/>
  <c r="AQ55" i="2" s="1"/>
  <c r="H59" i="18"/>
  <c r="K59" i="18" s="1"/>
  <c r="AM63" i="2" s="1"/>
  <c r="AP63" i="2" s="1"/>
  <c r="AQ63" i="2" s="1"/>
  <c r="D124" i="15" s="1"/>
  <c r="H141" i="18"/>
  <c r="K141" i="18" s="1"/>
  <c r="AM145" i="2" s="1"/>
  <c r="AP145" i="2" s="1"/>
  <c r="AQ145" i="2" s="1"/>
  <c r="H140" i="18"/>
  <c r="K140" i="18" s="1"/>
  <c r="AM144" i="2" s="1"/>
  <c r="AP144" i="2" s="1"/>
  <c r="AQ144" i="2" s="1"/>
  <c r="H62" i="18"/>
  <c r="K62" i="18" s="1"/>
  <c r="AM66" i="2" s="1"/>
  <c r="AP66" i="2" s="1"/>
  <c r="AQ66" i="2" s="1"/>
  <c r="H136" i="18"/>
  <c r="K136" i="18" s="1"/>
  <c r="AM140" i="2" s="1"/>
  <c r="AP140" i="2" s="1"/>
  <c r="AQ140" i="2" s="1"/>
  <c r="D102" i="15" s="1"/>
  <c r="H99" i="18"/>
  <c r="K99" i="18" s="1"/>
  <c r="AM103" i="2" s="1"/>
  <c r="AP103" i="2" s="1"/>
  <c r="AQ103" i="2" s="1"/>
  <c r="D63" i="15" s="1"/>
  <c r="H164" i="18"/>
  <c r="K164" i="18" s="1"/>
  <c r="AM168" i="2" s="1"/>
  <c r="AP168" i="2" s="1"/>
  <c r="AQ168" i="2" s="1"/>
  <c r="I61" i="18"/>
  <c r="I102" i="18"/>
  <c r="H118" i="18"/>
  <c r="K118" i="18" s="1"/>
  <c r="AM122" i="2" s="1"/>
  <c r="AP122" i="2" s="1"/>
  <c r="AQ122" i="2" s="1"/>
  <c r="D87" i="15" s="1"/>
  <c r="H61" i="18"/>
  <c r="K61" i="18" s="1"/>
  <c r="AM65" i="2" s="1"/>
  <c r="AP65" i="2" s="1"/>
  <c r="AQ65" i="2" s="1"/>
  <c r="D27" i="15" s="1"/>
  <c r="H57" i="18"/>
  <c r="K57" i="18" s="1"/>
  <c r="AM61" i="2" s="1"/>
  <c r="AP61" i="2" s="1"/>
  <c r="AQ61" i="2" s="1"/>
  <c r="D13" i="15" s="1"/>
  <c r="H75" i="18"/>
  <c r="K75" i="18" s="1"/>
  <c r="AM79" i="2" s="1"/>
  <c r="AP79" i="2" s="1"/>
  <c r="AQ79" i="2" s="1"/>
  <c r="D45" i="15" s="1"/>
  <c r="H107" i="18"/>
  <c r="K107" i="18" s="1"/>
  <c r="AM111" i="2" s="1"/>
  <c r="AP111" i="2" s="1"/>
  <c r="AQ111" i="2" s="1"/>
  <c r="D73" i="15" s="1"/>
  <c r="H144" i="18"/>
  <c r="K144" i="18" s="1"/>
  <c r="AM148" i="2" s="1"/>
  <c r="AP148" i="2" s="1"/>
  <c r="AQ148" i="2" s="1"/>
  <c r="D143" i="15" s="1"/>
  <c r="I75" i="18"/>
  <c r="I107" i="18"/>
  <c r="I57" i="18"/>
  <c r="H102" i="18"/>
  <c r="K102" i="18" s="1"/>
  <c r="AM106" i="2" s="1"/>
  <c r="AP106" i="2" s="1"/>
  <c r="AQ106" i="2" s="1"/>
  <c r="D68" i="15" s="1"/>
  <c r="I144" i="18"/>
  <c r="H19" i="18"/>
  <c r="K19" i="18" s="1"/>
  <c r="AM23" i="2" s="1"/>
  <c r="AP23" i="2" s="1"/>
  <c r="AQ23" i="2" s="1"/>
  <c r="H172" i="18"/>
  <c r="K172" i="18" s="1"/>
  <c r="AM176" i="2" s="1"/>
  <c r="AP176" i="2" s="1"/>
  <c r="AQ176" i="2" s="1"/>
  <c r="D111" i="15" s="1"/>
  <c r="H160" i="18"/>
  <c r="K160" i="18" s="1"/>
  <c r="AM164" i="2" s="1"/>
  <c r="AP164" i="2" s="1"/>
  <c r="AQ164" i="2" s="1"/>
  <c r="I155" i="18"/>
  <c r="H83" i="18"/>
  <c r="K83" i="18" s="1"/>
  <c r="AM87" i="2" s="1"/>
  <c r="AP87" i="2" s="1"/>
  <c r="AQ87" i="2" s="1"/>
  <c r="D21" i="15" s="1"/>
  <c r="I143" i="18"/>
  <c r="I50" i="18"/>
  <c r="H159" i="18"/>
  <c r="K159" i="18" s="1"/>
  <c r="AM163" i="2" s="1"/>
  <c r="AP163" i="2" s="1"/>
  <c r="AQ163" i="2" s="1"/>
  <c r="D156" i="15" s="1"/>
  <c r="H115" i="18"/>
  <c r="K115" i="18" s="1"/>
  <c r="AM119" i="2" s="1"/>
  <c r="AP119" i="2" s="1"/>
  <c r="AQ119" i="2" s="1"/>
  <c r="D159" i="15" s="1"/>
  <c r="I126" i="18"/>
  <c r="I167" i="18"/>
  <c r="H18" i="18"/>
  <c r="K18" i="18" s="1"/>
  <c r="AM22" i="2" s="1"/>
  <c r="AP22" i="2" s="1"/>
  <c r="AQ22" i="2" s="1"/>
  <c r="D160" i="15" s="1"/>
  <c r="H89" i="18"/>
  <c r="K89" i="18" s="1"/>
  <c r="AM93" i="2" s="1"/>
  <c r="AP93" i="2" s="1"/>
  <c r="AQ93" i="2" s="1"/>
  <c r="D140" i="15" s="1"/>
  <c r="I60" i="18"/>
  <c r="H58" i="18"/>
  <c r="K58" i="18" s="1"/>
  <c r="AM62" i="2" s="1"/>
  <c r="AP62" i="2" s="1"/>
  <c r="AQ62" i="2" s="1"/>
  <c r="D133" i="15" s="1"/>
  <c r="H84" i="18"/>
  <c r="K84" i="18" s="1"/>
  <c r="AM88" i="2" s="1"/>
  <c r="AP88" i="2" s="1"/>
  <c r="AQ88" i="2" s="1"/>
  <c r="D42" i="15" s="1"/>
  <c r="H129" i="18"/>
  <c r="K129" i="18" s="1"/>
  <c r="AM133" i="2" s="1"/>
  <c r="AP133" i="2" s="1"/>
  <c r="AQ133" i="2" s="1"/>
  <c r="H127" i="18"/>
  <c r="K127" i="18" s="1"/>
  <c r="AM131" i="2" s="1"/>
  <c r="AP131" i="2" s="1"/>
  <c r="AQ131" i="2" s="1"/>
  <c r="H110" i="18"/>
  <c r="K110" i="18" s="1"/>
  <c r="AM114" i="2" s="1"/>
  <c r="AP114" i="2" s="1"/>
  <c r="AQ114" i="2" s="1"/>
  <c r="D61" i="15" s="1"/>
  <c r="H53" i="18"/>
  <c r="K53" i="18" s="1"/>
  <c r="AM57" i="2" s="1"/>
  <c r="AP57" i="2" s="1"/>
  <c r="AQ57" i="2" s="1"/>
  <c r="H4" i="18"/>
  <c r="K4" i="18" s="1"/>
  <c r="AM8" i="2" s="1"/>
  <c r="AP8" i="2" s="1"/>
  <c r="AQ8" i="2" s="1"/>
  <c r="D167" i="15" s="1"/>
  <c r="I160" i="18"/>
  <c r="H130" i="18"/>
  <c r="K130" i="18" s="1"/>
  <c r="AM134" i="2" s="1"/>
  <c r="AP134" i="2" s="1"/>
  <c r="AQ134" i="2" s="1"/>
  <c r="H152" i="18"/>
  <c r="K152" i="18" s="1"/>
  <c r="AM156" i="2" s="1"/>
  <c r="AP156" i="2" s="1"/>
  <c r="AQ156" i="2" s="1"/>
  <c r="D142" i="15" s="1"/>
  <c r="H113" i="18"/>
  <c r="K113" i="18" s="1"/>
  <c r="AM117" i="2" s="1"/>
  <c r="AP117" i="2" s="1"/>
  <c r="AQ117" i="2" s="1"/>
  <c r="D147" i="15" s="1"/>
  <c r="H143" i="18"/>
  <c r="K143" i="18" s="1"/>
  <c r="AM147" i="2" s="1"/>
  <c r="AP147" i="2" s="1"/>
  <c r="AQ147" i="2" s="1"/>
  <c r="D48" i="15" s="1"/>
  <c r="H157" i="18"/>
  <c r="K157" i="18" s="1"/>
  <c r="AM161" i="2" s="1"/>
  <c r="AP161" i="2" s="1"/>
  <c r="AQ161" i="2" s="1"/>
  <c r="D118" i="15" s="1"/>
  <c r="P109" i="2"/>
  <c r="Q109" i="2" s="1"/>
  <c r="B90" i="15" s="1"/>
  <c r="P26" i="2"/>
  <c r="Q26" i="2" s="1"/>
  <c r="P161" i="2"/>
  <c r="Q161" i="2" s="1"/>
  <c r="B118" i="15" s="1"/>
  <c r="P102" i="2"/>
  <c r="Q102" i="2" s="1"/>
  <c r="B2" i="15" s="1"/>
  <c r="P119" i="2"/>
  <c r="Q119" i="2" s="1"/>
  <c r="B159" i="15" s="1"/>
  <c r="P181" i="2"/>
  <c r="Q181" i="2" s="1"/>
  <c r="B166" i="15" s="1"/>
  <c r="P163" i="2"/>
  <c r="Q163" i="2" s="1"/>
  <c r="P22" i="2"/>
  <c r="Q22" i="2" s="1"/>
  <c r="B160" i="15" s="1"/>
  <c r="P114" i="2"/>
  <c r="Q114" i="2" s="1"/>
  <c r="P83" i="2"/>
  <c r="Q83" i="2" s="1"/>
  <c r="P107" i="2"/>
  <c r="Q107" i="2" s="1"/>
  <c r="B171" i="15" s="1"/>
  <c r="P177" i="2"/>
  <c r="Q177" i="2" s="1"/>
  <c r="P174" i="2"/>
  <c r="Q174" i="2" s="1"/>
  <c r="P165" i="2"/>
  <c r="Q165" i="2" s="1"/>
  <c r="P53" i="2"/>
  <c r="Q53" i="2" s="1"/>
  <c r="P94" i="2"/>
  <c r="Q94" i="2" s="1"/>
  <c r="B30" i="15" s="1"/>
  <c r="P79" i="2"/>
  <c r="Q79" i="2" s="1"/>
  <c r="B45" i="15" s="1"/>
  <c r="P38" i="2"/>
  <c r="Q38" i="2" s="1"/>
  <c r="B168" i="15" s="1"/>
  <c r="P95" i="2"/>
  <c r="Q95" i="2" s="1"/>
  <c r="P93" i="2"/>
  <c r="Q93" i="2" s="1"/>
  <c r="P159" i="2"/>
  <c r="Q159" i="2" s="1"/>
  <c r="P113" i="2"/>
  <c r="Q113" i="2" s="1"/>
  <c r="B89" i="15" s="1"/>
  <c r="P56" i="2"/>
  <c r="Q56" i="2" s="1"/>
  <c r="P15" i="2"/>
  <c r="Q15" i="2" s="1"/>
  <c r="P153" i="2"/>
  <c r="Q153" i="2" s="1"/>
  <c r="B120" i="15" s="1"/>
  <c r="P144" i="2"/>
  <c r="Q144" i="2" s="1"/>
  <c r="P126" i="2"/>
  <c r="Q126" i="2" s="1"/>
  <c r="B169" i="15" s="1"/>
  <c r="P166" i="2"/>
  <c r="Q166" i="2" s="1"/>
  <c r="P100" i="2"/>
  <c r="Q100" i="2" s="1"/>
  <c r="P96" i="2"/>
  <c r="Q96" i="2" s="1"/>
  <c r="B145" i="15" s="1"/>
  <c r="P180" i="2"/>
  <c r="Q180" i="2" s="1"/>
  <c r="B149" i="15" s="1"/>
  <c r="P80" i="2"/>
  <c r="Q80" i="2" s="1"/>
  <c r="P129" i="2"/>
  <c r="Q129" i="2" s="1"/>
  <c r="P12" i="2"/>
  <c r="Q12" i="2" s="1"/>
  <c r="B148" i="15" s="1"/>
  <c r="P11" i="2"/>
  <c r="Q11" i="2" s="1"/>
  <c r="K51" i="4"/>
  <c r="K46" i="4"/>
  <c r="K19" i="4"/>
  <c r="K9" i="4"/>
  <c r="K61" i="4"/>
  <c r="K56" i="4"/>
  <c r="K100" i="4"/>
  <c r="K119" i="4"/>
  <c r="K39" i="4"/>
  <c r="P37" i="2"/>
  <c r="Q37" i="2" s="1"/>
  <c r="B155" i="15" s="1"/>
  <c r="P42" i="2"/>
  <c r="Q42" i="2" s="1"/>
  <c r="P154" i="2"/>
  <c r="Q154" i="2" s="1"/>
  <c r="B39" i="15" s="1"/>
  <c r="P87" i="2"/>
  <c r="Q87" i="2" s="1"/>
  <c r="B21" i="15" s="1"/>
  <c r="P66" i="2"/>
  <c r="Q66" i="2" s="1"/>
  <c r="P97" i="2"/>
  <c r="Q97" i="2" s="1"/>
  <c r="B33" i="15" s="1"/>
  <c r="P141" i="2"/>
  <c r="Q141" i="2" s="1"/>
  <c r="B55" i="15" s="1"/>
  <c r="P171" i="2"/>
  <c r="Q171" i="2" s="1"/>
  <c r="B31" i="15" s="1"/>
  <c r="P18" i="2"/>
  <c r="Q18" i="2" s="1"/>
  <c r="B18" i="15" s="1"/>
  <c r="P8" i="2"/>
  <c r="Q8" i="2" s="1"/>
  <c r="B167" i="15" s="1"/>
  <c r="P13" i="2"/>
  <c r="Q13" i="2" s="1"/>
  <c r="P64" i="2"/>
  <c r="Q64" i="2" s="1"/>
  <c r="P50" i="2"/>
  <c r="Q50" i="2" s="1"/>
  <c r="B37" i="15" s="1"/>
  <c r="P36" i="2"/>
  <c r="Q36" i="2" s="1"/>
  <c r="P169" i="2"/>
  <c r="Q169" i="2" s="1"/>
  <c r="B174" i="15" s="1"/>
  <c r="P89" i="2"/>
  <c r="Q89" i="2" s="1"/>
  <c r="P167" i="2"/>
  <c r="Q167" i="2" s="1"/>
  <c r="B84" i="15" s="1"/>
  <c r="P106" i="2"/>
  <c r="Q106" i="2" s="1"/>
  <c r="B68" i="15" s="1"/>
  <c r="P145" i="2"/>
  <c r="Q145" i="2" s="1"/>
  <c r="P52" i="2"/>
  <c r="Q52" i="2" s="1"/>
  <c r="B107" i="15" s="1"/>
  <c r="P179" i="2"/>
  <c r="Q179" i="2" s="1"/>
  <c r="B173" i="15" s="1"/>
  <c r="P82" i="2"/>
  <c r="Q82" i="2" s="1"/>
  <c r="B175" i="15" s="1"/>
  <c r="P120" i="2"/>
  <c r="Q120" i="2" s="1"/>
  <c r="P115" i="2"/>
  <c r="Q115" i="2" s="1"/>
  <c r="B131" i="15" s="1"/>
  <c r="P60" i="2"/>
  <c r="Q60" i="2" s="1"/>
  <c r="P151" i="2"/>
  <c r="Q151" i="2" s="1"/>
  <c r="B23" i="15" s="1"/>
  <c r="P47" i="2"/>
  <c r="Q47" i="2" s="1"/>
  <c r="B151" i="15" s="1"/>
  <c r="P81" i="2"/>
  <c r="Q81" i="2" s="1"/>
  <c r="P43" i="2"/>
  <c r="Q43" i="2" s="1"/>
  <c r="B64" i="15" s="1"/>
  <c r="P155" i="2"/>
  <c r="Q155" i="2" s="1"/>
  <c r="P29" i="2"/>
  <c r="Q29" i="2" s="1"/>
  <c r="P33" i="2"/>
  <c r="Q33" i="2" s="1"/>
  <c r="P156" i="2"/>
  <c r="Q156" i="2" s="1"/>
  <c r="B142" i="15" s="1"/>
  <c r="P147" i="2"/>
  <c r="Q147" i="2" s="1"/>
  <c r="P125" i="2"/>
  <c r="Q125" i="2" s="1"/>
  <c r="B172" i="15" s="1"/>
  <c r="P101" i="2"/>
  <c r="Q101" i="2" s="1"/>
  <c r="B22" i="15" s="1"/>
  <c r="P23" i="2"/>
  <c r="Q23" i="2" s="1"/>
  <c r="P71" i="2"/>
  <c r="Q71" i="2" s="1"/>
  <c r="B82" i="15" s="1"/>
  <c r="P72" i="2"/>
  <c r="Q72" i="2" s="1"/>
  <c r="P150" i="2"/>
  <c r="Q150" i="2" s="1"/>
  <c r="B19" i="15" s="1"/>
  <c r="P65" i="2"/>
  <c r="Q65" i="2" s="1"/>
  <c r="B27" i="15" s="1"/>
  <c r="P90" i="2"/>
  <c r="Q90" i="2" s="1"/>
  <c r="P35" i="2"/>
  <c r="Q35" i="2" s="1"/>
  <c r="P112" i="2"/>
  <c r="Q112" i="2" s="1"/>
  <c r="P59" i="2"/>
  <c r="Q59" i="2" s="1"/>
  <c r="P76" i="2"/>
  <c r="Q76" i="2" s="1"/>
  <c r="P146" i="2"/>
  <c r="Q146" i="2" s="1"/>
  <c r="P138" i="2"/>
  <c r="Q138" i="2" s="1"/>
  <c r="B15" i="15" s="1"/>
  <c r="P91" i="2"/>
  <c r="Q91" i="2" s="1"/>
  <c r="B71" i="15" s="1"/>
  <c r="P164" i="2"/>
  <c r="Q164" i="2" s="1"/>
  <c r="P20" i="2"/>
  <c r="Q20" i="2" s="1"/>
  <c r="P10" i="2"/>
  <c r="Q10" i="2" s="1"/>
  <c r="B109" i="15" s="1"/>
  <c r="P63" i="2"/>
  <c r="Q63" i="2" s="1"/>
  <c r="B124" i="15" s="1"/>
  <c r="P84" i="2"/>
  <c r="Q84" i="2" s="1"/>
  <c r="P21" i="2"/>
  <c r="Q21" i="2" s="1"/>
  <c r="B40" i="15" s="1"/>
  <c r="P173" i="2"/>
  <c r="Q173" i="2" s="1"/>
  <c r="P77" i="2"/>
  <c r="Q77" i="2" s="1"/>
  <c r="P139" i="2"/>
  <c r="Q139" i="2" s="1"/>
  <c r="P85" i="2"/>
  <c r="Q85" i="2" s="1"/>
  <c r="P152" i="2"/>
  <c r="Q152" i="2" s="1"/>
  <c r="B20" i="15" s="1"/>
  <c r="P121" i="2"/>
  <c r="Q121" i="2" s="1"/>
  <c r="B7" i="15" s="1"/>
  <c r="P158" i="2"/>
  <c r="Q158" i="2" s="1"/>
  <c r="B11" i="15" s="1"/>
  <c r="P99" i="2"/>
  <c r="Q99" i="2" s="1"/>
  <c r="P117" i="2"/>
  <c r="Q117" i="2" s="1"/>
  <c r="B147" i="15" s="1"/>
  <c r="P135" i="2"/>
  <c r="Q135" i="2" s="1"/>
  <c r="B57" i="15" s="1"/>
  <c r="P148" i="2"/>
  <c r="Q148" i="2" s="1"/>
  <c r="B143" i="15" s="1"/>
  <c r="P176" i="2"/>
  <c r="Q176" i="2" s="1"/>
  <c r="B111" i="15" s="1"/>
  <c r="P75" i="2"/>
  <c r="Q75" i="2" s="1"/>
  <c r="P92" i="2"/>
  <c r="Q92" i="2" s="1"/>
  <c r="P40" i="2"/>
  <c r="Q40" i="2" s="1"/>
  <c r="P27" i="2"/>
  <c r="Q27" i="2" s="1"/>
  <c r="P25" i="2"/>
  <c r="Q25" i="2" s="1"/>
  <c r="B17" i="15" s="1"/>
  <c r="P127" i="2"/>
  <c r="Q127" i="2" s="1"/>
  <c r="P142" i="2"/>
  <c r="Q142" i="2" s="1"/>
  <c r="B86" i="15" s="1"/>
  <c r="P123" i="2"/>
  <c r="Q123" i="2" s="1"/>
  <c r="B9" i="15" s="1"/>
  <c r="P45" i="2"/>
  <c r="Q45" i="2" s="1"/>
  <c r="B141" i="15" s="1"/>
  <c r="P48" i="2"/>
  <c r="Q48" i="2" s="1"/>
  <c r="B34" i="15" s="1"/>
  <c r="P136" i="2"/>
  <c r="Q136" i="2" s="1"/>
  <c r="P39" i="2"/>
  <c r="Q39" i="2" s="1"/>
  <c r="P78" i="2"/>
  <c r="Q78" i="2" s="1"/>
  <c r="P110" i="2"/>
  <c r="Q110" i="2" s="1"/>
  <c r="B158" i="15" s="1"/>
  <c r="P70" i="2"/>
  <c r="Q70" i="2" s="1"/>
  <c r="P149" i="2"/>
  <c r="Q149" i="2" s="1"/>
  <c r="B60" i="15" s="1"/>
  <c r="P46" i="2"/>
  <c r="Q46" i="2" s="1"/>
  <c r="P116" i="2"/>
  <c r="Q116" i="2" s="1"/>
  <c r="B164" i="15" s="1"/>
  <c r="P108" i="2"/>
  <c r="Q108" i="2" s="1"/>
  <c r="B8" i="15" s="1"/>
  <c r="P131" i="2"/>
  <c r="Q131" i="2" s="1"/>
  <c r="P118" i="2"/>
  <c r="Q118" i="2" s="1"/>
  <c r="B110" i="15" s="1"/>
  <c r="P168" i="2"/>
  <c r="Q168" i="2" s="1"/>
  <c r="P157" i="2"/>
  <c r="Q157" i="2" s="1"/>
  <c r="P133" i="2"/>
  <c r="Q133" i="2" s="1"/>
  <c r="P172" i="2"/>
  <c r="Q172" i="2" s="1"/>
  <c r="B25" i="15" s="1"/>
  <c r="P111" i="2"/>
  <c r="Q111" i="2" s="1"/>
  <c r="B73" i="15" s="1"/>
  <c r="P61" i="2"/>
  <c r="Q61" i="2" s="1"/>
  <c r="B13" i="15" s="1"/>
  <c r="P28" i="2"/>
  <c r="Q28" i="2" s="1"/>
  <c r="P67" i="2"/>
  <c r="Q67" i="2" s="1"/>
  <c r="P55" i="2"/>
  <c r="Q55" i="2" s="1"/>
  <c r="P175" i="2"/>
  <c r="Q175" i="2" s="1"/>
  <c r="B28" i="15" s="1"/>
  <c r="P105" i="2"/>
  <c r="Q105" i="2" s="1"/>
  <c r="B165" i="15" s="1"/>
  <c r="P162" i="2"/>
  <c r="Q162" i="2" s="1"/>
  <c r="B113" i="15" s="1"/>
  <c r="P86" i="2"/>
  <c r="Q86" i="2" s="1"/>
  <c r="P124" i="2"/>
  <c r="Q124" i="2" s="1"/>
  <c r="P34" i="2"/>
  <c r="Q34" i="2" s="1"/>
  <c r="B46" i="15" s="1"/>
  <c r="P16" i="2"/>
  <c r="Q16" i="2" s="1"/>
  <c r="P62" i="2"/>
  <c r="Q62" i="2" s="1"/>
  <c r="B133" i="15" s="1"/>
  <c r="P51" i="2"/>
  <c r="Q51" i="2" s="1"/>
  <c r="B24" i="15" s="1"/>
  <c r="P170" i="2"/>
  <c r="Q170" i="2" s="1"/>
  <c r="B106" i="15" s="1"/>
  <c r="P140" i="2"/>
  <c r="Q140" i="2" s="1"/>
  <c r="B102" i="15" s="1"/>
  <c r="P143" i="2"/>
  <c r="Q143" i="2" s="1"/>
  <c r="P30" i="2"/>
  <c r="Q30" i="2" s="1"/>
  <c r="B67" i="15" s="1"/>
  <c r="P132" i="2"/>
  <c r="Q132" i="2" s="1"/>
  <c r="P69" i="2"/>
  <c r="Q69" i="2" s="1"/>
  <c r="P14" i="2"/>
  <c r="Q14" i="2" s="1"/>
  <c r="P17" i="2"/>
  <c r="Q17" i="2" s="1"/>
  <c r="P130" i="2"/>
  <c r="Q130" i="2" s="1"/>
  <c r="P128" i="2"/>
  <c r="Q128" i="2" s="1"/>
  <c r="B49" i="15" s="1"/>
  <c r="P44" i="2"/>
  <c r="Q44" i="2" s="1"/>
  <c r="P104" i="2"/>
  <c r="Q104" i="2" s="1"/>
  <c r="P41" i="2"/>
  <c r="P9" i="2"/>
  <c r="Q9" i="2" s="1"/>
  <c r="K80" i="4"/>
  <c r="K43" i="4"/>
  <c r="K139" i="4"/>
  <c r="K26" i="4"/>
  <c r="K93" i="4"/>
  <c r="K86" i="4"/>
  <c r="K22" i="4"/>
  <c r="K24" i="4"/>
  <c r="K14" i="4"/>
  <c r="K118" i="4"/>
  <c r="K60" i="4"/>
  <c r="K7" i="4"/>
  <c r="K171" i="4"/>
  <c r="K15" i="4"/>
  <c r="K89" i="4"/>
  <c r="K148" i="4"/>
  <c r="K173" i="4"/>
  <c r="K5" i="4"/>
  <c r="K83" i="4"/>
  <c r="K88" i="4"/>
  <c r="K99" i="4"/>
  <c r="K74" i="4"/>
  <c r="K154" i="4"/>
  <c r="K84" i="4"/>
  <c r="K58" i="4"/>
  <c r="K73" i="4"/>
  <c r="K55" i="4"/>
  <c r="K10" i="4"/>
  <c r="K65" i="4"/>
  <c r="K31" i="4"/>
  <c r="K23" i="4"/>
  <c r="K104" i="4"/>
  <c r="K122" i="4"/>
  <c r="K76" i="4"/>
  <c r="K137" i="4"/>
  <c r="K163" i="4"/>
  <c r="K69" i="4"/>
  <c r="K38" i="4"/>
  <c r="K149" i="4"/>
  <c r="K85" i="4"/>
  <c r="K21" i="4"/>
  <c r="K62" i="4"/>
  <c r="K18" i="4"/>
  <c r="K42" i="4"/>
  <c r="K94" i="4"/>
  <c r="K72" i="4"/>
  <c r="K96" i="4"/>
  <c r="K110" i="4"/>
  <c r="K133" i="4"/>
  <c r="K136" i="4"/>
  <c r="K172" i="4"/>
  <c r="K71" i="4"/>
  <c r="K16" i="4"/>
  <c r="K121" i="4"/>
  <c r="K59" i="4"/>
  <c r="K8" i="4"/>
  <c r="K114" i="4"/>
  <c r="K113" i="4"/>
  <c r="K32" i="4"/>
  <c r="K127" i="4"/>
  <c r="K141" i="4"/>
  <c r="K132" i="4"/>
  <c r="K11" i="4"/>
  <c r="K63" i="4"/>
  <c r="K34" i="4"/>
  <c r="K165" i="4"/>
  <c r="K47" i="4"/>
  <c r="K106" i="4"/>
  <c r="K124" i="4"/>
  <c r="K147" i="4"/>
  <c r="K41" i="4"/>
  <c r="K33" i="4"/>
  <c r="K95" i="4"/>
  <c r="K52" i="4"/>
  <c r="K79" i="4"/>
  <c r="K168" i="4"/>
  <c r="K112" i="4"/>
  <c r="K174" i="4"/>
  <c r="K75" i="4"/>
  <c r="K67" i="4"/>
  <c r="K101" i="4"/>
  <c r="K111" i="4"/>
  <c r="K29" i="4"/>
  <c r="K164" i="4"/>
  <c r="K170" i="4"/>
  <c r="K66" i="4"/>
  <c r="K105" i="4"/>
  <c r="P98" i="2"/>
  <c r="Q98" i="2" s="1"/>
  <c r="P31" i="2"/>
  <c r="Q31" i="2" s="1"/>
  <c r="B123" i="15" s="1"/>
  <c r="P137" i="2"/>
  <c r="Q137" i="2" s="1"/>
  <c r="P122" i="2"/>
  <c r="Q122" i="2" s="1"/>
  <c r="B87" i="15" s="1"/>
  <c r="P68" i="2"/>
  <c r="Q68" i="2" s="1"/>
  <c r="P134" i="2"/>
  <c r="Q134" i="2" s="1"/>
  <c r="P32" i="2"/>
  <c r="Q32" i="2" s="1"/>
  <c r="P24" i="2"/>
  <c r="Q24" i="2" s="1"/>
  <c r="P103" i="2"/>
  <c r="Q103" i="2" s="1"/>
  <c r="B63" i="15" s="1"/>
  <c r="P54" i="2"/>
  <c r="Q54" i="2" s="1"/>
  <c r="B6" i="15" s="1"/>
  <c r="P74" i="2"/>
  <c r="Q74" i="2" s="1"/>
  <c r="F57" i="2"/>
  <c r="F58" i="2"/>
  <c r="P58" i="2" s="1"/>
  <c r="Q58" i="2" s="1"/>
  <c r="P178" i="2"/>
  <c r="Q178" i="2" s="1"/>
  <c r="P49" i="2"/>
  <c r="Q49" i="2" s="1"/>
  <c r="P160" i="2"/>
  <c r="Q160" i="2" s="1"/>
  <c r="B136" i="15" s="1"/>
  <c r="P73" i="2"/>
  <c r="Q73" i="2" s="1"/>
  <c r="P88" i="2"/>
  <c r="Q88" i="2" s="1"/>
  <c r="B42" i="15" s="1"/>
  <c r="P19" i="2"/>
  <c r="Q19" i="2" s="1"/>
  <c r="I138" i="18" l="1"/>
  <c r="I118" i="18"/>
  <c r="I19" i="18"/>
  <c r="I56" i="18"/>
  <c r="I67" i="18"/>
  <c r="I99" i="18"/>
  <c r="I94" i="18"/>
  <c r="I24" i="18"/>
  <c r="I9" i="18"/>
  <c r="I59" i="18"/>
  <c r="I116" i="18"/>
  <c r="I142" i="18"/>
  <c r="I164" i="18"/>
  <c r="I140" i="18"/>
  <c r="I69" i="18"/>
  <c r="I43" i="18"/>
  <c r="I62" i="18"/>
  <c r="I51" i="18"/>
  <c r="I136" i="18"/>
  <c r="I141" i="18"/>
  <c r="I16" i="18"/>
  <c r="I12" i="18"/>
  <c r="I7" i="18"/>
  <c r="I30" i="18"/>
  <c r="I105" i="18"/>
  <c r="I22" i="18"/>
  <c r="I133" i="18"/>
  <c r="I54" i="18"/>
  <c r="I52" i="18"/>
  <c r="I165" i="18"/>
  <c r="I34" i="18"/>
  <c r="I89" i="18"/>
  <c r="I153" i="18"/>
  <c r="I176" i="18"/>
  <c r="I32" i="18"/>
  <c r="I120" i="18"/>
  <c r="I110" i="18"/>
  <c r="I174" i="18"/>
  <c r="I11" i="18"/>
  <c r="I25" i="18"/>
  <c r="I112" i="18"/>
  <c r="I128" i="18"/>
  <c r="I15" i="18"/>
  <c r="I70" i="18"/>
  <c r="I64" i="18"/>
  <c r="I10" i="18"/>
  <c r="I145" i="18"/>
  <c r="I23" i="18"/>
  <c r="I109" i="18"/>
  <c r="I80" i="18"/>
  <c r="I169" i="18"/>
  <c r="I74" i="18"/>
  <c r="I63" i="18"/>
  <c r="I103" i="18"/>
  <c r="I53" i="18"/>
  <c r="B58" i="15"/>
  <c r="B50" i="15"/>
  <c r="D47" i="15"/>
  <c r="B135" i="15"/>
  <c r="B16" i="15"/>
  <c r="D53" i="15"/>
  <c r="D104" i="15"/>
  <c r="D72" i="15"/>
  <c r="D54" i="15"/>
  <c r="D74" i="15"/>
  <c r="B66" i="15"/>
  <c r="B70" i="15"/>
  <c r="B78" i="15"/>
  <c r="D122" i="15"/>
  <c r="D43" i="15"/>
  <c r="D146" i="15"/>
  <c r="B132" i="15"/>
  <c r="D94" i="15"/>
  <c r="B81" i="15"/>
  <c r="B53" i="15"/>
  <c r="D105" i="15"/>
  <c r="D38" i="15"/>
  <c r="D70" i="15"/>
  <c r="D56" i="15"/>
  <c r="D129" i="15"/>
  <c r="D134" i="15"/>
  <c r="D121" i="15"/>
  <c r="D78" i="15"/>
  <c r="D26" i="15"/>
  <c r="B105" i="15"/>
  <c r="B112" i="15"/>
  <c r="B146" i="15"/>
  <c r="D81" i="15"/>
  <c r="D96" i="15"/>
  <c r="D51" i="15"/>
  <c r="D115" i="15"/>
  <c r="D50" i="15"/>
  <c r="D100" i="15"/>
  <c r="D132" i="15"/>
  <c r="B38" i="15"/>
  <c r="D80" i="15"/>
  <c r="B56" i="15"/>
  <c r="B134" i="15"/>
  <c r="B122" i="15"/>
  <c r="B26" i="15"/>
  <c r="B121" i="15"/>
  <c r="B115" i="15"/>
  <c r="D130" i="15"/>
  <c r="D58" i="15"/>
  <c r="D65" i="15"/>
  <c r="D112" i="15"/>
  <c r="D16" i="15"/>
  <c r="D76" i="15"/>
  <c r="D108" i="15"/>
  <c r="B47" i="15"/>
  <c r="D91" i="15"/>
  <c r="Q41" i="2"/>
  <c r="B54" i="15" s="1"/>
  <c r="B74" i="15"/>
  <c r="B96" i="15"/>
  <c r="B129" i="15"/>
  <c r="B101" i="15"/>
  <c r="D83" i="15"/>
  <c r="D101" i="15"/>
  <c r="D88" i="15"/>
  <c r="D85" i="15"/>
  <c r="D135" i="15"/>
  <c r="D66" i="15"/>
  <c r="D103" i="15"/>
  <c r="D137" i="15"/>
  <c r="D99" i="15"/>
  <c r="I173" i="18"/>
  <c r="I166" i="18"/>
  <c r="I100" i="18"/>
  <c r="I72" i="18"/>
  <c r="I49" i="18"/>
  <c r="I33" i="18"/>
  <c r="I163" i="18"/>
  <c r="I101" i="18"/>
  <c r="I121" i="18"/>
  <c r="I45" i="18"/>
  <c r="I95" i="18"/>
  <c r="I8" i="18"/>
  <c r="I113" i="18"/>
  <c r="I26" i="18"/>
  <c r="I58" i="18"/>
  <c r="I115" i="18"/>
  <c r="I159" i="18"/>
  <c r="I139" i="18"/>
  <c r="I96" i="18"/>
  <c r="I157" i="18"/>
  <c r="I152" i="18"/>
  <c r="I172" i="18"/>
  <c r="I127" i="18"/>
  <c r="I18" i="18"/>
  <c r="I73" i="18"/>
  <c r="I91" i="18"/>
  <c r="I4" i="18"/>
  <c r="I41" i="18"/>
  <c r="I175" i="18"/>
  <c r="I122" i="18"/>
  <c r="I156" i="18"/>
  <c r="I71" i="18"/>
  <c r="I92" i="18"/>
  <c r="I20" i="18"/>
  <c r="I177" i="18"/>
  <c r="I125" i="18"/>
  <c r="I81" i="18"/>
  <c r="I106" i="18"/>
  <c r="P57" i="2"/>
  <c r="Q57" i="2" s="1"/>
  <c r="B93" i="15"/>
  <c r="B61" i="15"/>
  <c r="B154" i="15"/>
  <c r="B4" i="15"/>
  <c r="B114" i="15"/>
  <c r="B156" i="15"/>
  <c r="B144" i="15"/>
  <c r="B140" i="15"/>
  <c r="B51" i="15"/>
  <c r="B85" i="15"/>
  <c r="B92" i="15"/>
  <c r="B95" i="15"/>
  <c r="B79" i="15"/>
  <c r="B41" i="15"/>
  <c r="B150" i="15"/>
  <c r="B83" i="15"/>
  <c r="B10" i="15"/>
  <c r="B12" i="15"/>
  <c r="B119" i="15"/>
  <c r="B80" i="15"/>
  <c r="B152" i="15"/>
  <c r="B36" i="15"/>
  <c r="B117" i="15"/>
  <c r="B108" i="15"/>
  <c r="B44" i="15"/>
  <c r="B43" i="15"/>
  <c r="B125" i="15"/>
  <c r="B72" i="15"/>
  <c r="B75" i="15"/>
  <c r="B139" i="15"/>
  <c r="B3" i="15"/>
  <c r="B35" i="15"/>
  <c r="B48" i="15"/>
  <c r="B29" i="15"/>
  <c r="B130" i="15"/>
  <c r="B170" i="15"/>
  <c r="B162" i="15"/>
  <c r="B32" i="15"/>
  <c r="B62" i="15"/>
  <c r="B97" i="15"/>
  <c r="B14" i="15"/>
  <c r="B99" i="15"/>
  <c r="B52" i="15"/>
  <c r="B103" i="15"/>
  <c r="B161" i="15"/>
  <c r="B116" i="15"/>
  <c r="B128" i="15"/>
  <c r="B137" i="15"/>
  <c r="B126" i="15"/>
  <c r="B65" i="15"/>
  <c r="B163" i="15"/>
  <c r="B5" i="15"/>
  <c r="B153" i="15"/>
  <c r="B69" i="15"/>
  <c r="B157" i="15"/>
  <c r="B59" i="15"/>
  <c r="B127" i="15"/>
  <c r="B94" i="15"/>
  <c r="B76" i="15"/>
  <c r="B88" i="15"/>
  <c r="B138" i="15"/>
  <c r="B77" i="15"/>
  <c r="B98" i="15"/>
  <c r="B100" i="15"/>
  <c r="B104" i="15"/>
  <c r="B91" i="15" l="1"/>
  <c r="I177" i="30"/>
  <c r="AE181" i="2" s="1"/>
  <c r="AH181" i="2" s="1"/>
  <c r="AI181" i="2" s="1"/>
  <c r="AR181" i="2" l="1"/>
  <c r="C166" i="15"/>
  <c r="E166" i="15" s="1"/>
  <c r="G182" i="30" l="1"/>
  <c r="I168" i="30"/>
  <c r="AE172" i="2" s="1"/>
  <c r="AH172" i="2" s="1"/>
  <c r="AI172" i="2" s="1"/>
  <c r="I29" i="30"/>
  <c r="AE33" i="2" s="1"/>
  <c r="AH33" i="2" s="1"/>
  <c r="AI33" i="2" s="1"/>
  <c r="I68" i="30"/>
  <c r="AE72" i="2" s="1"/>
  <c r="AH72" i="2" s="1"/>
  <c r="AI72" i="2" s="1"/>
  <c r="I47" i="30"/>
  <c r="AE51" i="2" s="1"/>
  <c r="AH51" i="2" s="1"/>
  <c r="AI51" i="2" s="1"/>
  <c r="I148" i="30"/>
  <c r="AE152" i="2" s="1"/>
  <c r="AH152" i="2" s="1"/>
  <c r="AI152" i="2" s="1"/>
  <c r="I84" i="30"/>
  <c r="AE88" i="2" s="1"/>
  <c r="AH88" i="2" s="1"/>
  <c r="AI88" i="2" s="1"/>
  <c r="I50" i="30"/>
  <c r="AE54" i="2" s="1"/>
  <c r="AH54" i="2" s="1"/>
  <c r="AI54" i="2" s="1"/>
  <c r="I75" i="30"/>
  <c r="AE79" i="2" s="1"/>
  <c r="AH79" i="2" s="1"/>
  <c r="AI79" i="2" s="1"/>
  <c r="I104" i="30"/>
  <c r="AE108" i="2" s="1"/>
  <c r="AH108" i="2" s="1"/>
  <c r="AI108" i="2" s="1"/>
  <c r="I150" i="30"/>
  <c r="AE154" i="2" s="1"/>
  <c r="AH154" i="2" s="1"/>
  <c r="AI154" i="2" s="1"/>
  <c r="I82" i="30"/>
  <c r="AE86" i="2" s="1"/>
  <c r="AH86" i="2" s="1"/>
  <c r="AI86" i="2" s="1"/>
  <c r="I152" i="30"/>
  <c r="AE156" i="2" s="1"/>
  <c r="AH156" i="2" s="1"/>
  <c r="AI156" i="2" s="1"/>
  <c r="I88" i="30"/>
  <c r="AE92" i="2" s="1"/>
  <c r="AH92" i="2" s="1"/>
  <c r="AI92" i="2" s="1"/>
  <c r="I12" i="30"/>
  <c r="AE16" i="2" s="1"/>
  <c r="AH16" i="2" s="1"/>
  <c r="AI16" i="2" s="1"/>
  <c r="I132" i="30"/>
  <c r="AE136" i="2" s="1"/>
  <c r="AH136" i="2" s="1"/>
  <c r="AI136" i="2" s="1"/>
  <c r="I14" i="30"/>
  <c r="AE18" i="2" s="1"/>
  <c r="AH18" i="2" s="1"/>
  <c r="AI18" i="2" s="1"/>
  <c r="I164" i="30"/>
  <c r="AE168" i="2" s="1"/>
  <c r="AH168" i="2" s="1"/>
  <c r="AI168" i="2" s="1"/>
  <c r="I25" i="30"/>
  <c r="AE29" i="2" s="1"/>
  <c r="AH29" i="2" s="1"/>
  <c r="AI29" i="2" s="1"/>
  <c r="I65" i="30"/>
  <c r="AE69" i="2" s="1"/>
  <c r="AH69" i="2" s="1"/>
  <c r="AI69" i="2" s="1"/>
  <c r="I19" i="30"/>
  <c r="AE23" i="2" s="1"/>
  <c r="AH23" i="2" s="1"/>
  <c r="AI23" i="2" s="1"/>
  <c r="I21" i="30"/>
  <c r="AE25" i="2" s="1"/>
  <c r="AH25" i="2" s="1"/>
  <c r="AI25" i="2" s="1"/>
  <c r="I143" i="30"/>
  <c r="AE147" i="2" s="1"/>
  <c r="AH147" i="2" s="1"/>
  <c r="AI147" i="2" s="1"/>
  <c r="I165" i="30"/>
  <c r="AE169" i="2" s="1"/>
  <c r="AH169" i="2" s="1"/>
  <c r="AI169" i="2" s="1"/>
  <c r="I16" i="30"/>
  <c r="AE20" i="2" s="1"/>
  <c r="AH20" i="2" s="1"/>
  <c r="AI20" i="2" s="1"/>
  <c r="I39" i="30"/>
  <c r="AE43" i="2" s="1"/>
  <c r="AH43" i="2" s="1"/>
  <c r="AI43" i="2" s="1"/>
  <c r="I154" i="30"/>
  <c r="AE158" i="2" s="1"/>
  <c r="AH158" i="2" s="1"/>
  <c r="AI158" i="2" s="1"/>
  <c r="I7" i="30"/>
  <c r="AE11" i="2" s="1"/>
  <c r="AH11" i="2" s="1"/>
  <c r="AI11" i="2" s="1"/>
  <c r="I118" i="30"/>
  <c r="AE122" i="2" s="1"/>
  <c r="AH122" i="2" s="1"/>
  <c r="AI122" i="2" s="1"/>
  <c r="I26" i="30"/>
  <c r="AE30" i="2" s="1"/>
  <c r="AH30" i="2" s="1"/>
  <c r="AI30" i="2" s="1"/>
  <c r="I46" i="30"/>
  <c r="AE50" i="2" s="1"/>
  <c r="AH50" i="2" s="1"/>
  <c r="AI50" i="2" s="1"/>
  <c r="I137" i="30"/>
  <c r="AE141" i="2" s="1"/>
  <c r="AH141" i="2" s="1"/>
  <c r="AI141" i="2" s="1"/>
  <c r="I93" i="30"/>
  <c r="AE97" i="2" s="1"/>
  <c r="AH97" i="2" s="1"/>
  <c r="AI97" i="2" s="1"/>
  <c r="I48" i="30"/>
  <c r="AE52" i="2" s="1"/>
  <c r="AH52" i="2" s="1"/>
  <c r="AI52" i="2" s="1"/>
  <c r="AR52" i="2" s="1"/>
  <c r="I145" i="30"/>
  <c r="AE149" i="2" s="1"/>
  <c r="AH149" i="2" s="1"/>
  <c r="AI149" i="2" s="1"/>
  <c r="I109" i="30"/>
  <c r="AE113" i="2" s="1"/>
  <c r="AH113" i="2" s="1"/>
  <c r="AI113" i="2" s="1"/>
  <c r="I81" i="30"/>
  <c r="AE85" i="2" s="1"/>
  <c r="AH85" i="2" s="1"/>
  <c r="AI85" i="2" s="1"/>
  <c r="AR85" i="2" s="1"/>
  <c r="I141" i="30"/>
  <c r="AE145" i="2" s="1"/>
  <c r="AH145" i="2" s="1"/>
  <c r="AI145" i="2" s="1"/>
  <c r="I62" i="30"/>
  <c r="AE66" i="2" s="1"/>
  <c r="AH66" i="2" s="1"/>
  <c r="AI66" i="2" s="1"/>
  <c r="I101" i="30"/>
  <c r="AE105" i="2" s="1"/>
  <c r="AH105" i="2" s="1"/>
  <c r="AI105" i="2" s="1"/>
  <c r="I76" i="30"/>
  <c r="AE80" i="2" s="1"/>
  <c r="AH80" i="2" s="1"/>
  <c r="AI80" i="2" s="1"/>
  <c r="I138" i="30"/>
  <c r="AE142" i="2" s="1"/>
  <c r="AH142" i="2" s="1"/>
  <c r="AI142" i="2" s="1"/>
  <c r="I57" i="30"/>
  <c r="AE61" i="2" s="1"/>
  <c r="AH61" i="2" s="1"/>
  <c r="AI61" i="2" s="1"/>
  <c r="I129" i="30"/>
  <c r="AE133" i="2" s="1"/>
  <c r="AH133" i="2" s="1"/>
  <c r="AI133" i="2" s="1"/>
  <c r="I20" i="30"/>
  <c r="AE24" i="2" s="1"/>
  <c r="AH24" i="2" s="1"/>
  <c r="AI24" i="2" s="1"/>
  <c r="I77" i="30"/>
  <c r="AE81" i="2" s="1"/>
  <c r="AH81" i="2" s="1"/>
  <c r="AI81" i="2" s="1"/>
  <c r="I58" i="30"/>
  <c r="AE62" i="2" s="1"/>
  <c r="AH62" i="2" s="1"/>
  <c r="AI62" i="2" s="1"/>
  <c r="I11" i="30"/>
  <c r="AE15" i="2" s="1"/>
  <c r="AH15" i="2" s="1"/>
  <c r="AI15" i="2" s="1"/>
  <c r="I170" i="30"/>
  <c r="AE174" i="2" s="1"/>
  <c r="AH174" i="2" s="1"/>
  <c r="AI174" i="2" s="1"/>
  <c r="I87" i="30"/>
  <c r="AE91" i="2" s="1"/>
  <c r="AH91" i="2" s="1"/>
  <c r="AI91" i="2" s="1"/>
  <c r="I133" i="30"/>
  <c r="AE137" i="2" s="1"/>
  <c r="AH137" i="2" s="1"/>
  <c r="AI137" i="2" s="1"/>
  <c r="I162" i="30"/>
  <c r="AE166" i="2" s="1"/>
  <c r="AH166" i="2" s="1"/>
  <c r="AI166" i="2" s="1"/>
  <c r="I24" i="30"/>
  <c r="AE28" i="2" s="1"/>
  <c r="AH28" i="2" s="1"/>
  <c r="AI28" i="2" s="1"/>
  <c r="I38" i="30"/>
  <c r="AE42" i="2" s="1"/>
  <c r="AH42" i="2" s="1"/>
  <c r="AI42" i="2" s="1"/>
  <c r="I31" i="30"/>
  <c r="AE35" i="2" s="1"/>
  <c r="AH35" i="2" s="1"/>
  <c r="AI35" i="2" s="1"/>
  <c r="I171" i="30"/>
  <c r="AE175" i="2" s="1"/>
  <c r="AH175" i="2" s="1"/>
  <c r="AI175" i="2" s="1"/>
  <c r="I166" i="30"/>
  <c r="AE170" i="2" s="1"/>
  <c r="AH170" i="2" s="1"/>
  <c r="AI170" i="2" s="1"/>
  <c r="I35" i="30"/>
  <c r="AE39" i="2" s="1"/>
  <c r="AH39" i="2" s="1"/>
  <c r="AI39" i="2" s="1"/>
  <c r="I99" i="30"/>
  <c r="AE103" i="2" s="1"/>
  <c r="AH103" i="2" s="1"/>
  <c r="AI103" i="2" s="1"/>
  <c r="I44" i="30"/>
  <c r="AE48" i="2" s="1"/>
  <c r="AH48" i="2" s="1"/>
  <c r="AI48" i="2" s="1"/>
  <c r="I69" i="30"/>
  <c r="AE73" i="2" s="1"/>
  <c r="AH73" i="2" s="1"/>
  <c r="AI73" i="2" s="1"/>
  <c r="I67" i="30"/>
  <c r="AE71" i="2" s="1"/>
  <c r="AH71" i="2" s="1"/>
  <c r="AI71" i="2" s="1"/>
  <c r="I155" i="30"/>
  <c r="AE159" i="2" s="1"/>
  <c r="AH159" i="2" s="1"/>
  <c r="AI159" i="2" s="1"/>
  <c r="I49" i="30"/>
  <c r="AE53" i="2" s="1"/>
  <c r="AH53" i="2" s="1"/>
  <c r="AI53" i="2" s="1"/>
  <c r="I97" i="30"/>
  <c r="AE101" i="2" s="1"/>
  <c r="AH101" i="2" s="1"/>
  <c r="AI101" i="2" s="1"/>
  <c r="I64" i="30"/>
  <c r="AE68" i="2" s="1"/>
  <c r="AH68" i="2" s="1"/>
  <c r="AI68" i="2" s="1"/>
  <c r="I172" i="30"/>
  <c r="AE176" i="2" s="1"/>
  <c r="AH176" i="2" s="1"/>
  <c r="AI176" i="2" s="1"/>
  <c r="I85" i="30"/>
  <c r="AE89" i="2" s="1"/>
  <c r="AH89" i="2" s="1"/>
  <c r="AI89" i="2" s="1"/>
  <c r="I123" i="30"/>
  <c r="AE127" i="2" s="1"/>
  <c r="AH127" i="2" s="1"/>
  <c r="AI127" i="2" s="1"/>
  <c r="I36" i="30"/>
  <c r="AE40" i="2" s="1"/>
  <c r="AH40" i="2" s="1"/>
  <c r="AI40" i="2" s="1"/>
  <c r="I83" i="30"/>
  <c r="AE87" i="2" s="1"/>
  <c r="AH87" i="2" s="1"/>
  <c r="AI87" i="2" s="1"/>
  <c r="I61" i="30"/>
  <c r="AE65" i="2" s="1"/>
  <c r="AH65" i="2" s="1"/>
  <c r="AI65" i="2" s="1"/>
  <c r="I45" i="30"/>
  <c r="AE49" i="2" s="1"/>
  <c r="AH49" i="2" s="1"/>
  <c r="AI49" i="2" s="1"/>
  <c r="I147" i="30"/>
  <c r="AE151" i="2" s="1"/>
  <c r="AH151" i="2" s="1"/>
  <c r="AI151" i="2" s="1"/>
  <c r="I13" i="30"/>
  <c r="AE17" i="2" s="1"/>
  <c r="AH17" i="2" s="1"/>
  <c r="AI17" i="2" s="1"/>
  <c r="I136" i="30"/>
  <c r="AE140" i="2" s="1"/>
  <c r="AH140" i="2" s="1"/>
  <c r="AI140" i="2" s="1"/>
  <c r="I10" i="30"/>
  <c r="AE14" i="2" s="1"/>
  <c r="AH14" i="2" s="1"/>
  <c r="AI14" i="2" s="1"/>
  <c r="I42" i="30"/>
  <c r="AE46" i="2" s="1"/>
  <c r="AH46" i="2" s="1"/>
  <c r="AI46" i="2" s="1"/>
  <c r="I116" i="30"/>
  <c r="AE120" i="2" s="1"/>
  <c r="AH120" i="2" s="1"/>
  <c r="AI120" i="2" s="1"/>
  <c r="I142" i="30"/>
  <c r="AE146" i="2" s="1"/>
  <c r="AH146" i="2" s="1"/>
  <c r="AI146" i="2" s="1"/>
  <c r="I103" i="30"/>
  <c r="AE107" i="2" s="1"/>
  <c r="AH107" i="2" s="1"/>
  <c r="AI107" i="2" s="1"/>
  <c r="I98" i="30"/>
  <c r="AE102" i="2" s="1"/>
  <c r="AH102" i="2" s="1"/>
  <c r="AI102" i="2" s="1"/>
  <c r="I112" i="30"/>
  <c r="AE116" i="2" s="1"/>
  <c r="AH116" i="2" s="1"/>
  <c r="AI116" i="2" s="1"/>
  <c r="I117" i="30"/>
  <c r="AE121" i="2" s="1"/>
  <c r="AH121" i="2" s="1"/>
  <c r="AI121" i="2" s="1"/>
  <c r="I119" i="30"/>
  <c r="AE123" i="2" s="1"/>
  <c r="AH123" i="2" s="1"/>
  <c r="AI123" i="2" s="1"/>
  <c r="I15" i="30"/>
  <c r="AE19" i="2" s="1"/>
  <c r="AH19" i="2" s="1"/>
  <c r="AI19" i="2" s="1"/>
  <c r="AR19" i="2" l="1"/>
  <c r="C77" i="15"/>
  <c r="E77" i="15" s="1"/>
  <c r="AR65" i="2"/>
  <c r="C27" i="15"/>
  <c r="E27" i="15" s="1"/>
  <c r="AR87" i="2"/>
  <c r="C21" i="15"/>
  <c r="E21" i="15" s="1"/>
  <c r="AR35" i="2"/>
  <c r="C52" i="15"/>
  <c r="E52" i="15" s="1"/>
  <c r="AR123" i="2"/>
  <c r="C9" i="15"/>
  <c r="E9" i="15" s="1"/>
  <c r="AR49" i="2"/>
  <c r="C56" i="15"/>
  <c r="E56" i="15" s="1"/>
  <c r="AR116" i="2"/>
  <c r="C164" i="15"/>
  <c r="E164" i="15" s="1"/>
  <c r="AR140" i="2"/>
  <c r="C102" i="15"/>
  <c r="E102" i="15" s="1"/>
  <c r="AR127" i="2"/>
  <c r="C5" i="15"/>
  <c r="E5" i="15" s="1"/>
  <c r="AR73" i="2"/>
  <c r="C94" i="15"/>
  <c r="E94" i="15" s="1"/>
  <c r="AR175" i="2"/>
  <c r="C28" i="15"/>
  <c r="E28" i="15" s="1"/>
  <c r="AR28" i="2"/>
  <c r="C83" i="15"/>
  <c r="E83" i="15" s="1"/>
  <c r="AR137" i="2"/>
  <c r="C104" i="15"/>
  <c r="E104" i="15" s="1"/>
  <c r="AR133" i="2"/>
  <c r="C105" i="15"/>
  <c r="E105" i="15" s="1"/>
  <c r="AR80" i="2"/>
  <c r="C41" i="15"/>
  <c r="E41" i="15" s="1"/>
  <c r="AR145" i="2"/>
  <c r="C70" i="15"/>
  <c r="E70" i="15" s="1"/>
  <c r="AR86" i="2"/>
  <c r="C10" i="15"/>
  <c r="E10" i="15" s="1"/>
  <c r="AR121" i="2"/>
  <c r="C7" i="15"/>
  <c r="E7" i="15" s="1"/>
  <c r="AR102" i="2"/>
  <c r="C2" i="15"/>
  <c r="E2" i="15" s="1"/>
  <c r="AR146" i="2"/>
  <c r="C96" i="15"/>
  <c r="E96" i="15" s="1"/>
  <c r="AR103" i="2"/>
  <c r="C63" i="15"/>
  <c r="E63" i="15" s="1"/>
  <c r="AR62" i="2"/>
  <c r="C133" i="15"/>
  <c r="E133" i="15" s="1"/>
  <c r="AR61" i="2"/>
  <c r="C13" i="15"/>
  <c r="E13" i="15" s="1"/>
  <c r="AR43" i="2"/>
  <c r="C64" i="15"/>
  <c r="E64" i="15" s="1"/>
  <c r="AR147" i="2"/>
  <c r="C48" i="15"/>
  <c r="E48" i="15" s="1"/>
  <c r="AR18" i="2"/>
  <c r="C18" i="15"/>
  <c r="E18" i="15" s="1"/>
  <c r="AR92" i="2"/>
  <c r="C62" i="15"/>
  <c r="E62" i="15" s="1"/>
  <c r="C171" i="15"/>
  <c r="E171" i="15" s="1"/>
  <c r="AR107" i="2"/>
  <c r="AR46" i="2"/>
  <c r="C47" i="15"/>
  <c r="E47" i="15" s="1"/>
  <c r="AR17" i="2"/>
  <c r="C16" i="15"/>
  <c r="E16" i="15" s="1"/>
  <c r="AR53" i="2"/>
  <c r="C144" i="15"/>
  <c r="E144" i="15" s="1"/>
  <c r="AR48" i="2"/>
  <c r="C34" i="15"/>
  <c r="E34" i="15" s="1"/>
  <c r="AR105" i="2"/>
  <c r="C165" i="15"/>
  <c r="E165" i="15" s="1"/>
  <c r="AR113" i="2"/>
  <c r="C89" i="15"/>
  <c r="E89" i="15" s="1"/>
  <c r="AR97" i="2"/>
  <c r="C33" i="15"/>
  <c r="E33" i="15" s="1"/>
  <c r="AR11" i="2"/>
  <c r="C12" i="15"/>
  <c r="E12" i="15" s="1"/>
  <c r="AR20" i="2"/>
  <c r="C43" i="15"/>
  <c r="E43" i="15" s="1"/>
  <c r="AR69" i="2"/>
  <c r="C14" i="15"/>
  <c r="E14" i="15" s="1"/>
  <c r="AR136" i="2"/>
  <c r="C35" i="15"/>
  <c r="E35" i="15" s="1"/>
  <c r="AR120" i="2"/>
  <c r="C101" i="15"/>
  <c r="E101" i="15" s="1"/>
  <c r="AR151" i="2"/>
  <c r="C23" i="15"/>
  <c r="E23" i="15" s="1"/>
  <c r="AR68" i="2"/>
  <c r="C75" i="15"/>
  <c r="E75" i="15" s="1"/>
  <c r="AR15" i="2"/>
  <c r="C92" i="15"/>
  <c r="E92" i="15" s="1"/>
  <c r="AR14" i="2"/>
  <c r="C66" i="15"/>
  <c r="E66" i="15" s="1"/>
  <c r="AR89" i="2"/>
  <c r="C121" i="15"/>
  <c r="E121" i="15" s="1"/>
  <c r="AR101" i="2"/>
  <c r="C22" i="15"/>
  <c r="E22" i="15" s="1"/>
  <c r="AR39" i="2"/>
  <c r="C26" i="15"/>
  <c r="E26" i="15" s="1"/>
  <c r="AR42" i="2"/>
  <c r="C119" i="15"/>
  <c r="E119" i="15" s="1"/>
  <c r="AR91" i="2"/>
  <c r="C71" i="15"/>
  <c r="E71" i="15" s="1"/>
  <c r="AR81" i="2"/>
  <c r="C3" i="15"/>
  <c r="E3" i="15" s="1"/>
  <c r="AR142" i="2"/>
  <c r="C86" i="15"/>
  <c r="E86" i="15" s="1"/>
  <c r="AR40" i="2"/>
  <c r="C74" i="15"/>
  <c r="E74" i="15" s="1"/>
  <c r="AR176" i="2"/>
  <c r="C111" i="15"/>
  <c r="E111" i="15" s="1"/>
  <c r="AR159" i="2"/>
  <c r="C4" i="15"/>
  <c r="E4" i="15" s="1"/>
  <c r="AR71" i="2"/>
  <c r="C82" i="15"/>
  <c r="E82" i="15" s="1"/>
  <c r="AR170" i="2"/>
  <c r="C106" i="15"/>
  <c r="E106" i="15" s="1"/>
  <c r="AR166" i="2"/>
  <c r="C95" i="15"/>
  <c r="E95" i="15" s="1"/>
  <c r="AR174" i="2"/>
  <c r="C51" i="15"/>
  <c r="E51" i="15" s="1"/>
  <c r="AR24" i="2"/>
  <c r="C59" i="15"/>
  <c r="E59" i="15" s="1"/>
  <c r="AR66" i="2"/>
  <c r="C80" i="15"/>
  <c r="E80" i="15" s="1"/>
  <c r="AR149" i="2"/>
  <c r="C60" i="15"/>
  <c r="E60" i="15" s="1"/>
  <c r="AR141" i="2"/>
  <c r="C55" i="15"/>
  <c r="E55" i="15" s="1"/>
  <c r="AR158" i="2"/>
  <c r="C11" i="15"/>
  <c r="E11" i="15" s="1"/>
  <c r="AR25" i="2"/>
  <c r="C17" i="15"/>
  <c r="E17" i="15" s="1"/>
  <c r="AR29" i="2"/>
  <c r="C129" i="15"/>
  <c r="E129" i="15" s="1"/>
  <c r="AR156" i="2"/>
  <c r="C142" i="15"/>
  <c r="E142" i="15" s="1"/>
  <c r="AR169" i="2"/>
  <c r="C174" i="15"/>
  <c r="E174" i="15" s="1"/>
  <c r="I28" i="30"/>
  <c r="AE32" i="2" s="1"/>
  <c r="AH32" i="2" s="1"/>
  <c r="AI32" i="2" s="1"/>
  <c r="I27" i="30"/>
  <c r="AE31" i="2" s="1"/>
  <c r="AH31" i="2" s="1"/>
  <c r="AI31" i="2" s="1"/>
  <c r="I131" i="30"/>
  <c r="AE135" i="2" s="1"/>
  <c r="AH135" i="2" s="1"/>
  <c r="AI135" i="2" s="1"/>
  <c r="I173" i="30"/>
  <c r="AE177" i="2" s="1"/>
  <c r="AH177" i="2" s="1"/>
  <c r="AI177" i="2" s="1"/>
  <c r="I5" i="30"/>
  <c r="AE9" i="2" s="1"/>
  <c r="AH9" i="2" s="1"/>
  <c r="AI9" i="2" s="1"/>
  <c r="I90" i="30"/>
  <c r="AE94" i="2" s="1"/>
  <c r="AH94" i="2" s="1"/>
  <c r="AI94" i="2" s="1"/>
  <c r="I23" i="30"/>
  <c r="AE27" i="2" s="1"/>
  <c r="AH27" i="2" s="1"/>
  <c r="AI27" i="2" s="1"/>
  <c r="I175" i="30"/>
  <c r="AE179" i="2" s="1"/>
  <c r="AH179" i="2" s="1"/>
  <c r="AI179" i="2" s="1"/>
  <c r="I124" i="30"/>
  <c r="AE128" i="2" s="1"/>
  <c r="AH128" i="2" s="1"/>
  <c r="AI128" i="2" s="1"/>
  <c r="I157" i="30"/>
  <c r="AE161" i="2" s="1"/>
  <c r="AH161" i="2" s="1"/>
  <c r="AI161" i="2" s="1"/>
  <c r="I100" i="30"/>
  <c r="AE104" i="2" s="1"/>
  <c r="AH104" i="2" s="1"/>
  <c r="AI104" i="2" s="1"/>
  <c r="I106" i="30"/>
  <c r="AE110" i="2" s="1"/>
  <c r="AH110" i="2" s="1"/>
  <c r="AI110" i="2" s="1"/>
  <c r="I108" i="30"/>
  <c r="AE112" i="2" s="1"/>
  <c r="AH112" i="2" s="1"/>
  <c r="AI112" i="2" s="1"/>
  <c r="I111" i="30"/>
  <c r="AE115" i="2" s="1"/>
  <c r="AH115" i="2" s="1"/>
  <c r="AI115" i="2" s="1"/>
  <c r="I59" i="30"/>
  <c r="AE63" i="2" s="1"/>
  <c r="AH63" i="2" s="1"/>
  <c r="AI63" i="2" s="1"/>
  <c r="I113" i="30"/>
  <c r="AE117" i="2" s="1"/>
  <c r="AH117" i="2" s="1"/>
  <c r="AI117" i="2" s="1"/>
  <c r="I86" i="30"/>
  <c r="AE90" i="2" s="1"/>
  <c r="AH90" i="2" s="1"/>
  <c r="AI90" i="2" s="1"/>
  <c r="I121" i="30"/>
  <c r="AE125" i="2" s="1"/>
  <c r="AH125" i="2" s="1"/>
  <c r="AI125" i="2" s="1"/>
  <c r="I89" i="30"/>
  <c r="AE93" i="2" s="1"/>
  <c r="AH93" i="2" s="1"/>
  <c r="AI93" i="2" s="1"/>
  <c r="I6" i="30"/>
  <c r="AE10" i="2" s="1"/>
  <c r="AH10" i="2" s="1"/>
  <c r="AI10" i="2" s="1"/>
  <c r="I122" i="30"/>
  <c r="AE126" i="2" s="1"/>
  <c r="AH126" i="2" s="1"/>
  <c r="AI126" i="2" s="1"/>
  <c r="I144" i="30"/>
  <c r="AE148" i="2" s="1"/>
  <c r="AH148" i="2" s="1"/>
  <c r="AI148" i="2" s="1"/>
  <c r="I22" i="30"/>
  <c r="AE26" i="2" s="1"/>
  <c r="AH26" i="2" s="1"/>
  <c r="AI26" i="2" s="1"/>
  <c r="I34" i="30"/>
  <c r="AE38" i="2" s="1"/>
  <c r="AH38" i="2" s="1"/>
  <c r="AI38" i="2" s="1"/>
  <c r="I55" i="30"/>
  <c r="AE59" i="2" s="1"/>
  <c r="AH59" i="2" s="1"/>
  <c r="AI59" i="2" s="1"/>
  <c r="I78" i="30"/>
  <c r="AE82" i="2" s="1"/>
  <c r="AH82" i="2" s="1"/>
  <c r="AI82" i="2" s="1"/>
  <c r="I127" i="30"/>
  <c r="AE131" i="2" s="1"/>
  <c r="AH131" i="2" s="1"/>
  <c r="AI131" i="2" s="1"/>
  <c r="I94" i="30"/>
  <c r="AE98" i="2" s="1"/>
  <c r="AH98" i="2" s="1"/>
  <c r="AI98" i="2" s="1"/>
  <c r="I151" i="30"/>
  <c r="AE155" i="2" s="1"/>
  <c r="AH155" i="2" s="1"/>
  <c r="AI155" i="2" s="1"/>
  <c r="I160" i="30"/>
  <c r="AE164" i="2" s="1"/>
  <c r="AH164" i="2" s="1"/>
  <c r="AI164" i="2" s="1"/>
  <c r="I63" i="30"/>
  <c r="AE67" i="2" s="1"/>
  <c r="AH67" i="2" s="1"/>
  <c r="AI67" i="2" s="1"/>
  <c r="I43" i="30"/>
  <c r="AE47" i="2" s="1"/>
  <c r="AH47" i="2" s="1"/>
  <c r="AI47" i="2" s="1"/>
  <c r="I130" i="30"/>
  <c r="AE134" i="2" s="1"/>
  <c r="AH134" i="2" s="1"/>
  <c r="AI134" i="2" s="1"/>
  <c r="I96" i="30"/>
  <c r="AE100" i="2" s="1"/>
  <c r="AH100" i="2" s="1"/>
  <c r="AI100" i="2" s="1"/>
  <c r="I105" i="30"/>
  <c r="AE109" i="2" s="1"/>
  <c r="AH109" i="2" s="1"/>
  <c r="AI109" i="2" s="1"/>
  <c r="I53" i="30"/>
  <c r="AE57" i="2" s="1"/>
  <c r="AH57" i="2" s="1"/>
  <c r="AI57" i="2" s="1"/>
  <c r="I176" i="30"/>
  <c r="AE180" i="2" s="1"/>
  <c r="AH180" i="2" s="1"/>
  <c r="AI180" i="2" s="1"/>
  <c r="I79" i="30"/>
  <c r="AE83" i="2" s="1"/>
  <c r="AH83" i="2" s="1"/>
  <c r="AI83" i="2" s="1"/>
  <c r="I128" i="30"/>
  <c r="AE132" i="2" s="1"/>
  <c r="AH132" i="2" s="1"/>
  <c r="AI132" i="2" s="1"/>
  <c r="I95" i="30"/>
  <c r="AE99" i="2" s="1"/>
  <c r="AH99" i="2" s="1"/>
  <c r="AI99" i="2" s="1"/>
  <c r="I149" i="30"/>
  <c r="AE153" i="2" s="1"/>
  <c r="AH153" i="2" s="1"/>
  <c r="AI153" i="2" s="1"/>
  <c r="I169" i="30"/>
  <c r="AE173" i="2" s="1"/>
  <c r="AH173" i="2" s="1"/>
  <c r="AI173" i="2" s="1"/>
  <c r="I80" i="30"/>
  <c r="AE84" i="2" s="1"/>
  <c r="AH84" i="2" s="1"/>
  <c r="AI84" i="2" s="1"/>
  <c r="I8" i="30"/>
  <c r="AE12" i="2" s="1"/>
  <c r="AH12" i="2" s="1"/>
  <c r="AI12" i="2" s="1"/>
  <c r="I9" i="30"/>
  <c r="AE13" i="2" s="1"/>
  <c r="AH13" i="2" s="1"/>
  <c r="AI13" i="2" s="1"/>
  <c r="I140" i="30"/>
  <c r="AE144" i="2" s="1"/>
  <c r="AH144" i="2" s="1"/>
  <c r="AI144" i="2" s="1"/>
  <c r="I161" i="30"/>
  <c r="AE165" i="2" s="1"/>
  <c r="AH165" i="2" s="1"/>
  <c r="AI165" i="2" s="1"/>
  <c r="I92" i="30"/>
  <c r="AE96" i="2" s="1"/>
  <c r="AH96" i="2" s="1"/>
  <c r="AI96" i="2" s="1"/>
  <c r="I153" i="30"/>
  <c r="AE157" i="2" s="1"/>
  <c r="AH157" i="2" s="1"/>
  <c r="AI157" i="2" s="1"/>
  <c r="AR50" i="2"/>
  <c r="C37" i="15"/>
  <c r="E37" i="15" s="1"/>
  <c r="AR30" i="2"/>
  <c r="C67" i="15"/>
  <c r="E67" i="15" s="1"/>
  <c r="I56" i="30"/>
  <c r="AE60" i="2" s="1"/>
  <c r="AH60" i="2" s="1"/>
  <c r="AI60" i="2" s="1"/>
  <c r="I163" i="30"/>
  <c r="AE167" i="2" s="1"/>
  <c r="AH167" i="2" s="1"/>
  <c r="AI167" i="2" s="1"/>
  <c r="I110" i="30"/>
  <c r="AE114" i="2" s="1"/>
  <c r="AH114" i="2" s="1"/>
  <c r="AI114" i="2" s="1"/>
  <c r="C107" i="15"/>
  <c r="E107" i="15" s="1"/>
  <c r="I17" i="30"/>
  <c r="AE21" i="2" s="1"/>
  <c r="AH21" i="2" s="1"/>
  <c r="AI21" i="2" s="1"/>
  <c r="AR79" i="2"/>
  <c r="C45" i="15"/>
  <c r="E45" i="15" s="1"/>
  <c r="AR51" i="2"/>
  <c r="C24" i="15"/>
  <c r="E24" i="15" s="1"/>
  <c r="I33" i="30"/>
  <c r="AE37" i="2" s="1"/>
  <c r="AH37" i="2" s="1"/>
  <c r="AI37" i="2" s="1"/>
  <c r="I18" i="30"/>
  <c r="AE22" i="2" s="1"/>
  <c r="AH22" i="2" s="1"/>
  <c r="AI22" i="2" s="1"/>
  <c r="I41" i="30"/>
  <c r="AE45" i="2" s="1"/>
  <c r="AH45" i="2" s="1"/>
  <c r="AI45" i="2" s="1"/>
  <c r="I91" i="30"/>
  <c r="AE95" i="2" s="1"/>
  <c r="AH95" i="2" s="1"/>
  <c r="AI95" i="2" s="1"/>
  <c r="I74" i="30"/>
  <c r="AE78" i="2" s="1"/>
  <c r="AH78" i="2" s="1"/>
  <c r="AI78" i="2" s="1"/>
  <c r="I102" i="30"/>
  <c r="AE106" i="2" s="1"/>
  <c r="AH106" i="2" s="1"/>
  <c r="AI106" i="2" s="1"/>
  <c r="I139" i="30"/>
  <c r="AE143" i="2" s="1"/>
  <c r="AH143" i="2" s="1"/>
  <c r="AI143" i="2" s="1"/>
  <c r="I70" i="30"/>
  <c r="AE74" i="2" s="1"/>
  <c r="AH74" i="2" s="1"/>
  <c r="AI74" i="2" s="1"/>
  <c r="I4" i="30"/>
  <c r="AE8" i="2" s="1"/>
  <c r="AH8" i="2" s="1"/>
  <c r="AI8" i="2" s="1"/>
  <c r="I158" i="30"/>
  <c r="AE162" i="2" s="1"/>
  <c r="AH162" i="2" s="1"/>
  <c r="AI162" i="2" s="1"/>
  <c r="I52" i="30"/>
  <c r="AE56" i="2" s="1"/>
  <c r="AH56" i="2" s="1"/>
  <c r="AI56" i="2" s="1"/>
  <c r="I120" i="30"/>
  <c r="AE124" i="2" s="1"/>
  <c r="AH124" i="2" s="1"/>
  <c r="AI124" i="2" s="1"/>
  <c r="I134" i="30"/>
  <c r="AE138" i="2" s="1"/>
  <c r="AH138" i="2" s="1"/>
  <c r="AI138" i="2" s="1"/>
  <c r="I51" i="30"/>
  <c r="AE55" i="2" s="1"/>
  <c r="AH55" i="2" s="1"/>
  <c r="AI55" i="2" s="1"/>
  <c r="AR122" i="2"/>
  <c r="C87" i="15"/>
  <c r="E87" i="15" s="1"/>
  <c r="I32" i="30"/>
  <c r="AE36" i="2" s="1"/>
  <c r="AH36" i="2" s="1"/>
  <c r="AI36" i="2" s="1"/>
  <c r="I156" i="30"/>
  <c r="AE160" i="2" s="1"/>
  <c r="AH160" i="2" s="1"/>
  <c r="AI160" i="2" s="1"/>
  <c r="AR54" i="2"/>
  <c r="C6" i="15"/>
  <c r="E6" i="15" s="1"/>
  <c r="AR72" i="2"/>
  <c r="C32" i="15"/>
  <c r="E32" i="15" s="1"/>
  <c r="AR33" i="2"/>
  <c r="C72" i="15"/>
  <c r="E72" i="15" s="1"/>
  <c r="AR23" i="2"/>
  <c r="C38" i="15"/>
  <c r="E38" i="15" s="1"/>
  <c r="AR168" i="2"/>
  <c r="C81" i="15"/>
  <c r="E81" i="15" s="1"/>
  <c r="C88" i="15"/>
  <c r="E88" i="15" s="1"/>
  <c r="AR16" i="2"/>
  <c r="AR154" i="2"/>
  <c r="C39" i="15"/>
  <c r="E39" i="15" s="1"/>
  <c r="AR88" i="2"/>
  <c r="C42" i="15"/>
  <c r="E42" i="15" s="1"/>
  <c r="AR152" i="2"/>
  <c r="C20" i="15"/>
  <c r="E20" i="15" s="1"/>
  <c r="I72" i="30"/>
  <c r="AE76" i="2" s="1"/>
  <c r="AH76" i="2" s="1"/>
  <c r="AI76" i="2" s="1"/>
  <c r="I37" i="30"/>
  <c r="AE41" i="2" s="1"/>
  <c r="AH41" i="2" s="1"/>
  <c r="AI41" i="2" s="1"/>
  <c r="I126" i="30"/>
  <c r="AE130" i="2" s="1"/>
  <c r="AH130" i="2" s="1"/>
  <c r="AI130" i="2" s="1"/>
  <c r="I135" i="30"/>
  <c r="AE139" i="2" s="1"/>
  <c r="AH139" i="2" s="1"/>
  <c r="AI139" i="2" s="1"/>
  <c r="I114" i="30"/>
  <c r="AE118" i="2" s="1"/>
  <c r="AH118" i="2" s="1"/>
  <c r="AI118" i="2" s="1"/>
  <c r="I125" i="30"/>
  <c r="AE129" i="2" s="1"/>
  <c r="AH129" i="2" s="1"/>
  <c r="AI129" i="2" s="1"/>
  <c r="I40" i="30"/>
  <c r="AE44" i="2" s="1"/>
  <c r="AH44" i="2" s="1"/>
  <c r="AI44" i="2" s="1"/>
  <c r="I30" i="30"/>
  <c r="AE34" i="2" s="1"/>
  <c r="AH34" i="2" s="1"/>
  <c r="AI34" i="2" s="1"/>
  <c r="I167" i="30"/>
  <c r="AE171" i="2" s="1"/>
  <c r="AH171" i="2" s="1"/>
  <c r="AI171" i="2" s="1"/>
  <c r="I107" i="30"/>
  <c r="AE111" i="2" s="1"/>
  <c r="AH111" i="2" s="1"/>
  <c r="AI111" i="2" s="1"/>
  <c r="I174" i="30"/>
  <c r="AE178" i="2" s="1"/>
  <c r="AH178" i="2" s="1"/>
  <c r="AI178" i="2" s="1"/>
  <c r="I115" i="30"/>
  <c r="AE119" i="2" s="1"/>
  <c r="AH119" i="2" s="1"/>
  <c r="AI119" i="2" s="1"/>
  <c r="I159" i="30"/>
  <c r="AE163" i="2" s="1"/>
  <c r="AH163" i="2" s="1"/>
  <c r="AI163" i="2" s="1"/>
  <c r="I60" i="30"/>
  <c r="AE64" i="2" s="1"/>
  <c r="AH64" i="2" s="1"/>
  <c r="AI64" i="2" s="1"/>
  <c r="I54" i="30"/>
  <c r="AE58" i="2" s="1"/>
  <c r="AH58" i="2" s="1"/>
  <c r="AI58" i="2" s="1"/>
  <c r="I66" i="30"/>
  <c r="AE70" i="2" s="1"/>
  <c r="AH70" i="2" s="1"/>
  <c r="AI70" i="2" s="1"/>
  <c r="I71" i="30"/>
  <c r="AE75" i="2" s="1"/>
  <c r="AH75" i="2" s="1"/>
  <c r="AI75" i="2" s="1"/>
  <c r="AR108" i="2"/>
  <c r="C8" i="15"/>
  <c r="E8" i="15" s="1"/>
  <c r="I73" i="30"/>
  <c r="AE77" i="2" s="1"/>
  <c r="AH77" i="2" s="1"/>
  <c r="AI77" i="2" s="1"/>
  <c r="I146" i="30"/>
  <c r="AE150" i="2" s="1"/>
  <c r="AH150" i="2" s="1"/>
  <c r="AI150" i="2" s="1"/>
  <c r="C116" i="15"/>
  <c r="E116" i="15" s="1"/>
  <c r="AR172" i="2"/>
  <c r="C25" i="15"/>
  <c r="E25" i="15" s="1"/>
  <c r="C146" i="15" l="1"/>
  <c r="E146" i="15" s="1"/>
  <c r="AR77" i="2"/>
  <c r="AR119" i="2"/>
  <c r="C159" i="15"/>
  <c r="E159" i="15" s="1"/>
  <c r="AR95" i="2"/>
  <c r="C114" i="15"/>
  <c r="E114" i="15" s="1"/>
  <c r="AR173" i="2"/>
  <c r="C161" i="15"/>
  <c r="E161" i="15" s="1"/>
  <c r="AR164" i="2"/>
  <c r="C53" i="15"/>
  <c r="E53" i="15" s="1"/>
  <c r="AR125" i="2"/>
  <c r="C172" i="15"/>
  <c r="E172" i="15" s="1"/>
  <c r="AR31" i="2"/>
  <c r="C123" i="15"/>
  <c r="E123" i="15" s="1"/>
  <c r="AR58" i="2"/>
  <c r="C138" i="15"/>
  <c r="E138" i="15" s="1"/>
  <c r="AR178" i="2"/>
  <c r="C126" i="15"/>
  <c r="E126" i="15" s="1"/>
  <c r="AR44" i="2"/>
  <c r="C76" i="15"/>
  <c r="E76" i="15" s="1"/>
  <c r="AR130" i="2"/>
  <c r="C50" i="15"/>
  <c r="E50" i="15" s="1"/>
  <c r="AR56" i="2"/>
  <c r="C85" i="15"/>
  <c r="E85" i="15" s="1"/>
  <c r="AR143" i="2"/>
  <c r="C157" i="15"/>
  <c r="E157" i="15" s="1"/>
  <c r="AR45" i="2"/>
  <c r="C141" i="15"/>
  <c r="E141" i="15" s="1"/>
  <c r="AR157" i="2"/>
  <c r="C97" i="15"/>
  <c r="E97" i="15" s="1"/>
  <c r="AR13" i="2"/>
  <c r="C78" i="15"/>
  <c r="E78" i="15" s="1"/>
  <c r="AR153" i="2"/>
  <c r="C120" i="15"/>
  <c r="E120" i="15" s="1"/>
  <c r="AR180" i="2"/>
  <c r="C149" i="15"/>
  <c r="E149" i="15" s="1"/>
  <c r="AR134" i="2"/>
  <c r="C130" i="15"/>
  <c r="E130" i="15" s="1"/>
  <c r="AR155" i="2"/>
  <c r="C125" i="15"/>
  <c r="E125" i="15" s="1"/>
  <c r="AR59" i="2"/>
  <c r="C99" i="15"/>
  <c r="E99" i="15" s="1"/>
  <c r="AR126" i="2"/>
  <c r="C169" i="15"/>
  <c r="E169" i="15" s="1"/>
  <c r="AR90" i="2"/>
  <c r="C29" i="15"/>
  <c r="E29" i="15" s="1"/>
  <c r="AR112" i="2"/>
  <c r="C103" i="15"/>
  <c r="E103" i="15" s="1"/>
  <c r="AR128" i="2"/>
  <c r="C49" i="15"/>
  <c r="E49" i="15" s="1"/>
  <c r="AR9" i="2"/>
  <c r="C98" i="15"/>
  <c r="E98" i="15" s="1"/>
  <c r="C100" i="15"/>
  <c r="E100" i="15" s="1"/>
  <c r="AR32" i="2"/>
  <c r="AR34" i="2"/>
  <c r="C46" i="15"/>
  <c r="E46" i="15" s="1"/>
  <c r="AR124" i="2"/>
  <c r="C134" i="15"/>
  <c r="E134" i="15" s="1"/>
  <c r="AR60" i="2"/>
  <c r="C117" i="15"/>
  <c r="E117" i="15" s="1"/>
  <c r="AR83" i="2"/>
  <c r="C154" i="15"/>
  <c r="E154" i="15" s="1"/>
  <c r="C175" i="15"/>
  <c r="E175" i="15" s="1"/>
  <c r="AR82" i="2"/>
  <c r="AR115" i="2"/>
  <c r="C131" i="15"/>
  <c r="E131" i="15" s="1"/>
  <c r="AR161" i="2"/>
  <c r="C118" i="15"/>
  <c r="E118" i="15" s="1"/>
  <c r="AR64" i="2"/>
  <c r="C36" i="15"/>
  <c r="E36" i="15" s="1"/>
  <c r="AR129" i="2"/>
  <c r="C150" i="15"/>
  <c r="E150" i="15" s="1"/>
  <c r="AR41" i="2"/>
  <c r="C54" i="15"/>
  <c r="E54" i="15" s="1"/>
  <c r="AR160" i="2"/>
  <c r="C136" i="15"/>
  <c r="E136" i="15" s="1"/>
  <c r="AR55" i="2"/>
  <c r="C65" i="15"/>
  <c r="E65" i="15" s="1"/>
  <c r="AR162" i="2"/>
  <c r="C113" i="15"/>
  <c r="E113" i="15" s="1"/>
  <c r="AR106" i="2"/>
  <c r="C68" i="15"/>
  <c r="E68" i="15" s="1"/>
  <c r="AR22" i="2"/>
  <c r="C160" i="15"/>
  <c r="E160" i="15" s="1"/>
  <c r="AR114" i="2"/>
  <c r="C61" i="15"/>
  <c r="E61" i="15" s="1"/>
  <c r="AR96" i="2"/>
  <c r="C145" i="15"/>
  <c r="E145" i="15" s="1"/>
  <c r="AR12" i="2"/>
  <c r="C148" i="15"/>
  <c r="E148" i="15" s="1"/>
  <c r="AR99" i="2"/>
  <c r="C170" i="15"/>
  <c r="E170" i="15" s="1"/>
  <c r="AR57" i="2"/>
  <c r="C91" i="15"/>
  <c r="E91" i="15" s="1"/>
  <c r="AR47" i="2"/>
  <c r="C151" i="15"/>
  <c r="E151" i="15" s="1"/>
  <c r="AR98" i="2"/>
  <c r="C69" i="15"/>
  <c r="E69" i="15" s="1"/>
  <c r="AR38" i="2"/>
  <c r="C168" i="15"/>
  <c r="E168" i="15" s="1"/>
  <c r="AR10" i="2"/>
  <c r="C109" i="15"/>
  <c r="E109" i="15" s="1"/>
  <c r="AR117" i="2"/>
  <c r="C147" i="15"/>
  <c r="E147" i="15" s="1"/>
  <c r="AR110" i="2"/>
  <c r="C158" i="15"/>
  <c r="E158" i="15" s="1"/>
  <c r="AR179" i="2"/>
  <c r="C173" i="15"/>
  <c r="E173" i="15" s="1"/>
  <c r="AR177" i="2"/>
  <c r="C115" i="15"/>
  <c r="E115" i="15" s="1"/>
  <c r="AR70" i="2"/>
  <c r="C139" i="15"/>
  <c r="E139" i="15" s="1"/>
  <c r="AR139" i="2"/>
  <c r="C44" i="15"/>
  <c r="E44" i="15" s="1"/>
  <c r="AR74" i="2"/>
  <c r="C135" i="15"/>
  <c r="E135" i="15" s="1"/>
  <c r="AR21" i="2"/>
  <c r="C40" i="15"/>
  <c r="E40" i="15" s="1"/>
  <c r="AR144" i="2"/>
  <c r="C58" i="15"/>
  <c r="E58" i="15" s="1"/>
  <c r="AR100" i="2"/>
  <c r="C79" i="15"/>
  <c r="E79" i="15" s="1"/>
  <c r="AR148" i="2"/>
  <c r="C143" i="15"/>
  <c r="E143" i="15" s="1"/>
  <c r="AR94" i="2"/>
  <c r="C30" i="15"/>
  <c r="E30" i="15" s="1"/>
  <c r="AR111" i="2"/>
  <c r="C73" i="15"/>
  <c r="E73" i="15" s="1"/>
  <c r="AR150" i="2"/>
  <c r="C19" i="15"/>
  <c r="E19" i="15" s="1"/>
  <c r="C162" i="15"/>
  <c r="E162" i="15" s="1"/>
  <c r="AR75" i="2"/>
  <c r="AR163" i="2"/>
  <c r="C156" i="15"/>
  <c r="E156" i="15" s="1"/>
  <c r="AR171" i="2"/>
  <c r="C31" i="15"/>
  <c r="E31" i="15" s="1"/>
  <c r="AR118" i="2"/>
  <c r="C110" i="15"/>
  <c r="E110" i="15" s="1"/>
  <c r="AR76" i="2"/>
  <c r="C132" i="15"/>
  <c r="E132" i="15" s="1"/>
  <c r="C152" i="15"/>
  <c r="E152" i="15" s="1"/>
  <c r="AR36" i="2"/>
  <c r="AR138" i="2"/>
  <c r="C15" i="15"/>
  <c r="E15" i="15" s="1"/>
  <c r="AR8" i="2"/>
  <c r="C167" i="15"/>
  <c r="E167" i="15" s="1"/>
  <c r="AR78" i="2"/>
  <c r="C137" i="15"/>
  <c r="E137" i="15" s="1"/>
  <c r="AR37" i="2"/>
  <c r="C155" i="15"/>
  <c r="E155" i="15" s="1"/>
  <c r="AR167" i="2"/>
  <c r="C84" i="15"/>
  <c r="E84" i="15" s="1"/>
  <c r="AR165" i="2"/>
  <c r="C93" i="15"/>
  <c r="E93" i="15" s="1"/>
  <c r="AR84" i="2"/>
  <c r="C128" i="15"/>
  <c r="E128" i="15" s="1"/>
  <c r="AR132" i="2"/>
  <c r="C108" i="15"/>
  <c r="E108" i="15" s="1"/>
  <c r="AR109" i="2"/>
  <c r="C90" i="15"/>
  <c r="E90" i="15" s="1"/>
  <c r="AR67" i="2"/>
  <c r="C127" i="15"/>
  <c r="E127" i="15" s="1"/>
  <c r="AR131" i="2"/>
  <c r="C122" i="15"/>
  <c r="E122" i="15" s="1"/>
  <c r="AR26" i="2"/>
  <c r="C112" i="15"/>
  <c r="E112" i="15" s="1"/>
  <c r="AR93" i="2"/>
  <c r="C140" i="15"/>
  <c r="E140" i="15" s="1"/>
  <c r="C124" i="15"/>
  <c r="E124" i="15" s="1"/>
  <c r="AR63" i="2"/>
  <c r="AR104" i="2"/>
  <c r="C163" i="15"/>
  <c r="E163" i="15" s="1"/>
  <c r="AR27" i="2"/>
  <c r="C153" i="15"/>
  <c r="E153" i="15" s="1"/>
  <c r="AR135" i="2"/>
  <c r="C57" i="15"/>
  <c r="E57" i="15" s="1"/>
  <c r="R170" i="15" l="1"/>
  <c r="G80" i="15" s="1"/>
  <c r="I80" i="15" s="1"/>
  <c r="R169" i="15"/>
  <c r="G125" i="15" l="1"/>
  <c r="I125" i="15" s="1"/>
  <c r="G143" i="15"/>
  <c r="I143" i="15" s="1"/>
  <c r="G118" i="15"/>
  <c r="I118" i="15" s="1"/>
  <c r="G84" i="15"/>
  <c r="I84" i="15" s="1"/>
  <c r="G61" i="15"/>
  <c r="I61" i="15" s="1"/>
  <c r="G153" i="15"/>
  <c r="I153" i="15" s="1"/>
  <c r="G76" i="15"/>
  <c r="I76" i="15" s="1"/>
  <c r="G158" i="15"/>
  <c r="I158" i="15" s="1"/>
  <c r="G100" i="15"/>
  <c r="I100" i="15" s="1"/>
  <c r="G97" i="15"/>
  <c r="I97" i="15" s="1"/>
  <c r="G85" i="15"/>
  <c r="I85" i="15" s="1"/>
  <c r="G54" i="15"/>
  <c r="I54" i="15" s="1"/>
  <c r="G115" i="15"/>
  <c r="I115" i="15" s="1"/>
  <c r="G93" i="15"/>
  <c r="I93" i="15" s="1"/>
  <c r="G122" i="15"/>
  <c r="I122" i="15" s="1"/>
  <c r="G120" i="15"/>
  <c r="I120" i="15" s="1"/>
  <c r="G6" i="15"/>
  <c r="I6" i="15" s="1"/>
  <c r="G13" i="15"/>
  <c r="I13" i="15" s="1"/>
  <c r="G74" i="15"/>
  <c r="I74" i="15" s="1"/>
  <c r="G70" i="15"/>
  <c r="I70" i="15" s="1"/>
  <c r="G53" i="15"/>
  <c r="I53" i="15" s="1"/>
  <c r="G141" i="15"/>
  <c r="I141" i="15" s="1"/>
  <c r="G98" i="15"/>
  <c r="I98" i="15" s="1"/>
  <c r="G136" i="15"/>
  <c r="I136" i="15" s="1"/>
  <c r="G91" i="15"/>
  <c r="I91" i="15" s="1"/>
  <c r="G135" i="15"/>
  <c r="I135" i="15" s="1"/>
  <c r="G110" i="15"/>
  <c r="I110" i="15" s="1"/>
  <c r="G108" i="15"/>
  <c r="I108" i="15" s="1"/>
  <c r="G163" i="15"/>
  <c r="I163" i="15" s="1"/>
  <c r="G57" i="15"/>
  <c r="I57" i="15" s="1"/>
  <c r="G126" i="15"/>
  <c r="I126" i="15" s="1"/>
  <c r="G49" i="15"/>
  <c r="I49" i="15" s="1"/>
  <c r="G151" i="15"/>
  <c r="I151" i="15" s="1"/>
  <c r="G144" i="15"/>
  <c r="I144" i="15" s="1"/>
  <c r="G82" i="15"/>
  <c r="I82" i="15" s="1"/>
  <c r="G5" i="15"/>
  <c r="I5" i="15" s="1"/>
  <c r="G105" i="15"/>
  <c r="I105" i="15" s="1"/>
  <c r="G161" i="15"/>
  <c r="I161" i="15" s="1"/>
  <c r="G175" i="15"/>
  <c r="I175" i="15" s="1"/>
  <c r="G169" i="15"/>
  <c r="I169" i="15" s="1"/>
  <c r="G148" i="15"/>
  <c r="I148" i="15" s="1"/>
  <c r="G156" i="15"/>
  <c r="I156" i="15" s="1"/>
  <c r="G162" i="15"/>
  <c r="I162" i="15" s="1"/>
  <c r="G172" i="15"/>
  <c r="I172" i="15" s="1"/>
  <c r="G150" i="15"/>
  <c r="I150" i="15" s="1"/>
  <c r="G123" i="15"/>
  <c r="I123" i="15" s="1"/>
  <c r="G149" i="15"/>
  <c r="I149" i="15" s="1"/>
  <c r="G117" i="15"/>
  <c r="I117" i="15" s="1"/>
  <c r="G113" i="15"/>
  <c r="I113" i="15" s="1"/>
  <c r="G109" i="15"/>
  <c r="I109" i="15" s="1"/>
  <c r="G58" i="15"/>
  <c r="I58" i="15" s="1"/>
  <c r="G15" i="15"/>
  <c r="I15" i="15" s="1"/>
  <c r="G112" i="15"/>
  <c r="I112" i="15" s="1"/>
  <c r="G124" i="15"/>
  <c r="I124" i="15" s="1"/>
  <c r="G159" i="15"/>
  <c r="I159" i="15" s="1"/>
  <c r="G157" i="15"/>
  <c r="I157" i="15" s="1"/>
  <c r="G134" i="15"/>
  <c r="I134" i="15" s="1"/>
  <c r="G40" i="15"/>
  <c r="I40" i="15" s="1"/>
  <c r="G8" i="15"/>
  <c r="I8" i="15" s="1"/>
  <c r="G66" i="15"/>
  <c r="I66" i="15" s="1"/>
  <c r="G43" i="15"/>
  <c r="I43" i="15" s="1"/>
  <c r="G71" i="15"/>
  <c r="I71" i="15" s="1"/>
  <c r="G167" i="15"/>
  <c r="I167" i="15" s="1"/>
  <c r="G12" i="15"/>
  <c r="I12" i="15" s="1"/>
  <c r="G96" i="15"/>
  <c r="I96" i="15" s="1"/>
  <c r="G3" i="15"/>
  <c r="I3" i="15" s="1"/>
  <c r="G16" i="15"/>
  <c r="I16" i="15" s="1"/>
  <c r="G99" i="15"/>
  <c r="I99" i="15" s="1"/>
  <c r="G154" i="15"/>
  <c r="I154" i="15" s="1"/>
  <c r="G65" i="15"/>
  <c r="I65" i="15" s="1"/>
  <c r="G168" i="15"/>
  <c r="I168" i="15" s="1"/>
  <c r="G30" i="15"/>
  <c r="I30" i="15" s="1"/>
  <c r="G155" i="15"/>
  <c r="I155" i="15" s="1"/>
  <c r="G25" i="15"/>
  <c r="I25" i="15" s="1"/>
  <c r="G59" i="15"/>
  <c r="I59" i="15" s="1"/>
  <c r="G18" i="15"/>
  <c r="I18" i="15" s="1"/>
  <c r="G22" i="15"/>
  <c r="I22" i="15" s="1"/>
  <c r="G35" i="15"/>
  <c r="I35" i="15" s="1"/>
  <c r="G11" i="15"/>
  <c r="I11" i="15" s="1"/>
  <c r="G142" i="15"/>
  <c r="I142" i="15" s="1"/>
  <c r="G17" i="15"/>
  <c r="I17" i="15" s="1"/>
  <c r="G55" i="15"/>
  <c r="I55" i="15" s="1"/>
  <c r="G10" i="15"/>
  <c r="I10" i="15" s="1"/>
  <c r="G60" i="15"/>
  <c r="I60" i="15" s="1"/>
  <c r="G51" i="15"/>
  <c r="I51" i="15" s="1"/>
  <c r="G133" i="15"/>
  <c r="I133" i="15" s="1"/>
  <c r="G104" i="15"/>
  <c r="I104" i="15" s="1"/>
  <c r="G95" i="15"/>
  <c r="I95" i="15" s="1"/>
  <c r="G119" i="15"/>
  <c r="I119" i="15" s="1"/>
  <c r="G29" i="15"/>
  <c r="I29" i="15" s="1"/>
  <c r="G131" i="15"/>
  <c r="I131" i="15" s="1"/>
  <c r="G68" i="15"/>
  <c r="I68" i="15" s="1"/>
  <c r="G173" i="15"/>
  <c r="I173" i="15" s="1"/>
  <c r="G73" i="15"/>
  <c r="I73" i="15" s="1"/>
  <c r="G128" i="15"/>
  <c r="I128" i="15" s="1"/>
  <c r="G41" i="15"/>
  <c r="I41" i="15" s="1"/>
  <c r="G32" i="15"/>
  <c r="I32" i="15" s="1"/>
  <c r="G75" i="15"/>
  <c r="I75" i="15" s="1"/>
  <c r="G21" i="15"/>
  <c r="I21" i="15" s="1"/>
  <c r="G92" i="15"/>
  <c r="I92" i="15" s="1"/>
  <c r="G174" i="15"/>
  <c r="I174" i="15" s="1"/>
  <c r="G102" i="15"/>
  <c r="I102" i="15" s="1"/>
  <c r="G37" i="15"/>
  <c r="I37" i="15" s="1"/>
  <c r="G39" i="15"/>
  <c r="I39" i="15" s="1"/>
  <c r="G47" i="15"/>
  <c r="I47" i="15" s="1"/>
  <c r="G129" i="15"/>
  <c r="I129" i="15" s="1"/>
  <c r="G81" i="15"/>
  <c r="I81" i="15" s="1"/>
  <c r="G24" i="15"/>
  <c r="I24" i="15" s="1"/>
  <c r="G63" i="15"/>
  <c r="I63" i="15" s="1"/>
  <c r="G67" i="15"/>
  <c r="I67" i="15" s="1"/>
  <c r="G87" i="15"/>
  <c r="I87" i="15" s="1"/>
  <c r="G170" i="15"/>
  <c r="I170" i="15" s="1"/>
  <c r="G44" i="15"/>
  <c r="I44" i="15" s="1"/>
  <c r="G31" i="15"/>
  <c r="I31" i="15" s="1"/>
  <c r="G64" i="15"/>
  <c r="I64" i="15" s="1"/>
  <c r="G2" i="15"/>
  <c r="I2" i="15" s="1"/>
  <c r="G42" i="15"/>
  <c r="I42" i="15" s="1"/>
  <c r="G72" i="15"/>
  <c r="I72" i="15" s="1"/>
  <c r="G28" i="15"/>
  <c r="I28" i="15" s="1"/>
  <c r="G26" i="15"/>
  <c r="I26" i="15" s="1"/>
  <c r="G116" i="15"/>
  <c r="I116" i="15" s="1"/>
  <c r="G83" i="15"/>
  <c r="I83" i="15" s="1"/>
  <c r="G88" i="15"/>
  <c r="I88" i="15" s="1"/>
  <c r="G9" i="15"/>
  <c r="I9" i="15" s="1"/>
  <c r="G165" i="15"/>
  <c r="I165" i="15" s="1"/>
  <c r="G38" i="15"/>
  <c r="I38" i="15" s="1"/>
  <c r="G27" i="15"/>
  <c r="I27" i="15" s="1"/>
  <c r="G20" i="15"/>
  <c r="I20" i="15" s="1"/>
  <c r="G23" i="15"/>
  <c r="I23" i="15" s="1"/>
  <c r="G94" i="15"/>
  <c r="I94" i="15" s="1"/>
  <c r="G166" i="15"/>
  <c r="I166" i="15" s="1"/>
  <c r="G146" i="15"/>
  <c r="I146" i="15" s="1"/>
  <c r="G138" i="15"/>
  <c r="I138" i="15" s="1"/>
  <c r="G78" i="15"/>
  <c r="I78" i="15" s="1"/>
  <c r="G103" i="15"/>
  <c r="I103" i="15" s="1"/>
  <c r="G36" i="15"/>
  <c r="I36" i="15" s="1"/>
  <c r="G160" i="15"/>
  <c r="I160" i="15" s="1"/>
  <c r="G69" i="15"/>
  <c r="I69" i="15" s="1"/>
  <c r="G139" i="15"/>
  <c r="I139" i="15" s="1"/>
  <c r="G19" i="15"/>
  <c r="I19" i="15" s="1"/>
  <c r="G137" i="15"/>
  <c r="I137" i="15" s="1"/>
  <c r="G127" i="15"/>
  <c r="I127" i="15" s="1"/>
  <c r="G90" i="15"/>
  <c r="I90" i="15" s="1"/>
  <c r="G152" i="15"/>
  <c r="I152" i="15" s="1"/>
  <c r="G114" i="15"/>
  <c r="I114" i="15" s="1"/>
  <c r="G50" i="15"/>
  <c r="I50" i="15" s="1"/>
  <c r="G130" i="15"/>
  <c r="I130" i="15" s="1"/>
  <c r="G46" i="15"/>
  <c r="I46" i="15" s="1"/>
  <c r="G145" i="15"/>
  <c r="I145" i="15" s="1"/>
  <c r="G147" i="15"/>
  <c r="I147" i="15" s="1"/>
  <c r="G79" i="15"/>
  <c r="I79" i="15" s="1"/>
  <c r="G132" i="15"/>
  <c r="I132" i="15" s="1"/>
  <c r="G140" i="15"/>
  <c r="I140" i="15" s="1"/>
  <c r="G164" i="15"/>
  <c r="I164" i="15" s="1"/>
  <c r="G33" i="15"/>
  <c r="I33" i="15" s="1"/>
  <c r="G107" i="15"/>
  <c r="I107" i="15" s="1"/>
  <c r="G4" i="15"/>
  <c r="I4" i="15" s="1"/>
  <c r="G106" i="15"/>
  <c r="I106" i="15" s="1"/>
  <c r="G62" i="15"/>
  <c r="I62" i="15" s="1"/>
  <c r="G86" i="15"/>
  <c r="I86" i="15" s="1"/>
  <c r="G45" i="15"/>
  <c r="I45" i="15" s="1"/>
  <c r="G52" i="15"/>
  <c r="I52" i="15" s="1"/>
  <c r="G89" i="15"/>
  <c r="I89" i="15" s="1"/>
  <c r="G34" i="15"/>
  <c r="I34" i="15" s="1"/>
  <c r="G77" i="15"/>
  <c r="I77" i="15" s="1"/>
  <c r="G48" i="15"/>
  <c r="I48" i="15" s="1"/>
  <c r="G111" i="15"/>
  <c r="I111" i="15" s="1"/>
  <c r="G7" i="15"/>
  <c r="I7" i="15" s="1"/>
  <c r="G171" i="15"/>
  <c r="I171" i="15" s="1"/>
  <c r="G14" i="15"/>
  <c r="I14" i="15" s="1"/>
  <c r="G101" i="15"/>
  <c r="I101" i="15" s="1"/>
  <c r="G121" i="15"/>
  <c r="I121" i="15" s="1"/>
  <c r="G56" i="15"/>
  <c r="I56" i="15" s="1"/>
  <c r="F166" i="15"/>
  <c r="H166" i="15" s="1"/>
  <c r="F20" i="15"/>
  <c r="H20" i="15" s="1"/>
  <c r="F24" i="15"/>
  <c r="H24" i="15" s="1"/>
  <c r="F14" i="15"/>
  <c r="H14" i="15" s="1"/>
  <c r="F133" i="15"/>
  <c r="H133" i="15" s="1"/>
  <c r="F70" i="15"/>
  <c r="H70" i="15" s="1"/>
  <c r="F27" i="15"/>
  <c r="H27" i="15" s="1"/>
  <c r="F171" i="15"/>
  <c r="H171" i="15" s="1"/>
  <c r="F81" i="15"/>
  <c r="H81" i="15" s="1"/>
  <c r="F51" i="15"/>
  <c r="H51" i="15" s="1"/>
  <c r="F3" i="15"/>
  <c r="H3" i="15" s="1"/>
  <c r="F7" i="15"/>
  <c r="H7" i="15" s="1"/>
  <c r="F38" i="15"/>
  <c r="H38" i="15" s="1"/>
  <c r="F129" i="15"/>
  <c r="H129" i="15" s="1"/>
  <c r="F60" i="15"/>
  <c r="H60" i="15" s="1"/>
  <c r="F111" i="15"/>
  <c r="H111" i="15" s="1"/>
  <c r="F43" i="15"/>
  <c r="H43" i="15" s="1"/>
  <c r="F165" i="15"/>
  <c r="H165" i="15" s="1"/>
  <c r="F47" i="15"/>
  <c r="H47" i="15" s="1"/>
  <c r="F48" i="15"/>
  <c r="H48" i="15" s="1"/>
  <c r="F10" i="15"/>
  <c r="H10" i="15" s="1"/>
  <c r="F5" i="15"/>
  <c r="H5" i="15" s="1"/>
  <c r="F9" i="15"/>
  <c r="H9" i="15" s="1"/>
  <c r="F77" i="15"/>
  <c r="H77" i="15" s="1"/>
  <c r="F39" i="15"/>
  <c r="H39" i="15" s="1"/>
  <c r="F55" i="15"/>
  <c r="H55" i="15" s="1"/>
  <c r="F74" i="15"/>
  <c r="H74" i="15" s="1"/>
  <c r="F34" i="15"/>
  <c r="H34" i="15" s="1"/>
  <c r="F88" i="15"/>
  <c r="H88" i="15" s="1"/>
  <c r="F87" i="15"/>
  <c r="H87" i="15" s="1"/>
  <c r="F80" i="15"/>
  <c r="H80" i="15" s="1"/>
  <c r="F119" i="15"/>
  <c r="H119" i="15" s="1"/>
  <c r="F16" i="15"/>
  <c r="H16" i="15" s="1"/>
  <c r="F94" i="15"/>
  <c r="H94" i="15" s="1"/>
  <c r="F56" i="15"/>
  <c r="H56" i="15" s="1"/>
  <c r="F67" i="15"/>
  <c r="H67" i="15" s="1"/>
  <c r="F95" i="15"/>
  <c r="H95" i="15" s="1"/>
  <c r="F71" i="15"/>
  <c r="H71" i="15" s="1"/>
  <c r="F121" i="15"/>
  <c r="H121" i="15" s="1"/>
  <c r="F23" i="15"/>
  <c r="H23" i="15" s="1"/>
  <c r="F63" i="15"/>
  <c r="H63" i="15" s="1"/>
  <c r="F104" i="15"/>
  <c r="H104" i="15" s="1"/>
  <c r="F101" i="15"/>
  <c r="H101" i="15" s="1"/>
  <c r="F105" i="15"/>
  <c r="H105" i="15" s="1"/>
  <c r="F37" i="15"/>
  <c r="H37" i="15" s="1"/>
  <c r="F72" i="15"/>
  <c r="H72" i="15" s="1"/>
  <c r="F4" i="15"/>
  <c r="H4" i="15" s="1"/>
  <c r="F75" i="15"/>
  <c r="H75" i="15" s="1"/>
  <c r="F18" i="15"/>
  <c r="H18" i="15" s="1"/>
  <c r="F8" i="15"/>
  <c r="H8" i="15" s="1"/>
  <c r="F107" i="15"/>
  <c r="H107" i="15" s="1"/>
  <c r="F42" i="15"/>
  <c r="H42" i="15" s="1"/>
  <c r="F32" i="15"/>
  <c r="H32" i="15" s="1"/>
  <c r="F59" i="15"/>
  <c r="H59" i="15" s="1"/>
  <c r="F33" i="15"/>
  <c r="H33" i="15" s="1"/>
  <c r="F144" i="15"/>
  <c r="H144" i="15" s="1"/>
  <c r="F2" i="15"/>
  <c r="H2" i="15" s="1"/>
  <c r="F41" i="15"/>
  <c r="H41" i="15" s="1"/>
  <c r="F164" i="15"/>
  <c r="H164" i="15" s="1"/>
  <c r="F25" i="15"/>
  <c r="H25" i="15" s="1"/>
  <c r="F6" i="15"/>
  <c r="H6" i="15" s="1"/>
  <c r="F64" i="15"/>
  <c r="H64" i="15" s="1"/>
  <c r="F17" i="15"/>
  <c r="H17" i="15" s="1"/>
  <c r="F89" i="15"/>
  <c r="H89" i="15" s="1"/>
  <c r="F96" i="15"/>
  <c r="H96" i="15" s="1"/>
  <c r="F83" i="15"/>
  <c r="H83" i="15" s="1"/>
  <c r="F102" i="15"/>
  <c r="H102" i="15" s="1"/>
  <c r="F52" i="15"/>
  <c r="H52" i="15" s="1"/>
  <c r="F142" i="15"/>
  <c r="H142" i="15" s="1"/>
  <c r="F66" i="15"/>
  <c r="H66" i="15" s="1"/>
  <c r="F116" i="15"/>
  <c r="H116" i="15" s="1"/>
  <c r="F45" i="15"/>
  <c r="H45" i="15" s="1"/>
  <c r="F174" i="15"/>
  <c r="H174" i="15" s="1"/>
  <c r="F11" i="15"/>
  <c r="H11" i="15" s="1"/>
  <c r="F82" i="15"/>
  <c r="H82" i="15" s="1"/>
  <c r="F86" i="15"/>
  <c r="H86" i="15" s="1"/>
  <c r="F26" i="15"/>
  <c r="H26" i="15" s="1"/>
  <c r="F92" i="15"/>
  <c r="H92" i="15" s="1"/>
  <c r="F35" i="15"/>
  <c r="H35" i="15" s="1"/>
  <c r="F62" i="15"/>
  <c r="H62" i="15" s="1"/>
  <c r="F13" i="15"/>
  <c r="H13" i="15" s="1"/>
  <c r="F28" i="15"/>
  <c r="H28" i="15" s="1"/>
  <c r="F21" i="15"/>
  <c r="H21" i="15" s="1"/>
  <c r="F106" i="15"/>
  <c r="H106" i="15" s="1"/>
  <c r="F22" i="15"/>
  <c r="H22" i="15" s="1"/>
  <c r="F12" i="15"/>
  <c r="H12" i="15" s="1"/>
  <c r="F65" i="15"/>
  <c r="H65" i="15" s="1"/>
  <c r="F147" i="15"/>
  <c r="H147" i="15" s="1"/>
  <c r="F44" i="15"/>
  <c r="H44" i="15" s="1"/>
  <c r="F79" i="15"/>
  <c r="H79" i="15" s="1"/>
  <c r="F73" i="15"/>
  <c r="H73" i="15" s="1"/>
  <c r="F140" i="15"/>
  <c r="H140" i="15" s="1"/>
  <c r="F141" i="15"/>
  <c r="H141" i="15" s="1"/>
  <c r="F118" i="15"/>
  <c r="H118" i="15" s="1"/>
  <c r="F143" i="15"/>
  <c r="H143" i="15" s="1"/>
  <c r="F120" i="15"/>
  <c r="H120" i="15" s="1"/>
  <c r="F99" i="15"/>
  <c r="H99" i="15" s="1"/>
  <c r="F134" i="15"/>
  <c r="H134" i="15" s="1"/>
  <c r="F132" i="15"/>
  <c r="H132" i="15" s="1"/>
  <c r="F53" i="15"/>
  <c r="H53" i="15" s="1"/>
  <c r="F117" i="15"/>
  <c r="H117" i="15" s="1"/>
  <c r="F160" i="15"/>
  <c r="H160" i="15" s="1"/>
  <c r="F69" i="15"/>
  <c r="H69" i="15" s="1"/>
  <c r="F110" i="15"/>
  <c r="H110" i="15" s="1"/>
  <c r="F152" i="15"/>
  <c r="H152" i="15" s="1"/>
  <c r="F114" i="15"/>
  <c r="H114" i="15" s="1"/>
  <c r="F97" i="15"/>
  <c r="H97" i="15" s="1"/>
  <c r="F29" i="15"/>
  <c r="H29" i="15" s="1"/>
  <c r="F46" i="15"/>
  <c r="H46" i="15" s="1"/>
  <c r="F138" i="15"/>
  <c r="H138" i="15" s="1"/>
  <c r="F78" i="15"/>
  <c r="H78" i="15" s="1"/>
  <c r="F103" i="15"/>
  <c r="H103" i="15" s="1"/>
  <c r="F136" i="15"/>
  <c r="H136" i="15" s="1"/>
  <c r="F93" i="15"/>
  <c r="H93" i="15" s="1"/>
  <c r="F127" i="15"/>
  <c r="H127" i="15" s="1"/>
  <c r="F90" i="15"/>
  <c r="H90" i="15" s="1"/>
  <c r="F154" i="15"/>
  <c r="H154" i="15" s="1"/>
  <c r="F68" i="15"/>
  <c r="H68" i="15" s="1"/>
  <c r="F30" i="15"/>
  <c r="H30" i="15" s="1"/>
  <c r="F167" i="15"/>
  <c r="H167" i="15" s="1"/>
  <c r="F128" i="15"/>
  <c r="H128" i="15" s="1"/>
  <c r="F123" i="15"/>
  <c r="H123" i="15" s="1"/>
  <c r="F169" i="15"/>
  <c r="H169" i="15" s="1"/>
  <c r="F113" i="15"/>
  <c r="H113" i="15" s="1"/>
  <c r="F61" i="15"/>
  <c r="H61" i="15" s="1"/>
  <c r="F135" i="15"/>
  <c r="H135" i="15" s="1"/>
  <c r="F84" i="15"/>
  <c r="H84" i="15" s="1"/>
  <c r="F108" i="15"/>
  <c r="H108" i="15" s="1"/>
  <c r="F163" i="15"/>
  <c r="H163" i="15" s="1"/>
  <c r="F157" i="15"/>
  <c r="H157" i="15" s="1"/>
  <c r="F145" i="15"/>
  <c r="H145" i="15" s="1"/>
  <c r="F151" i="15"/>
  <c r="H151" i="15" s="1"/>
  <c r="F155" i="15"/>
  <c r="H155" i="15" s="1"/>
  <c r="F85" i="15"/>
  <c r="H85" i="15" s="1"/>
  <c r="F153" i="15"/>
  <c r="H153" i="15" s="1"/>
  <c r="F124" i="15"/>
  <c r="H124" i="15" s="1"/>
  <c r="F57" i="15"/>
  <c r="H57" i="15" s="1"/>
  <c r="F172" i="15"/>
  <c r="H172" i="15" s="1"/>
  <c r="F50" i="15"/>
  <c r="H50" i="15" s="1"/>
  <c r="F130" i="15"/>
  <c r="H130" i="15" s="1"/>
  <c r="F146" i="15"/>
  <c r="H146" i="15" s="1"/>
  <c r="F125" i="15"/>
  <c r="H125" i="15" s="1"/>
  <c r="F36" i="15"/>
  <c r="H36" i="15" s="1"/>
  <c r="F148" i="15"/>
  <c r="H148" i="15" s="1"/>
  <c r="F158" i="15"/>
  <c r="H158" i="15" s="1"/>
  <c r="F139" i="15"/>
  <c r="H139" i="15" s="1"/>
  <c r="F58" i="15"/>
  <c r="H58" i="15" s="1"/>
  <c r="F19" i="15"/>
  <c r="H19" i="15" s="1"/>
  <c r="F137" i="15"/>
  <c r="H137" i="15" s="1"/>
  <c r="F175" i="15"/>
  <c r="H175" i="15" s="1"/>
  <c r="F76" i="15"/>
  <c r="H76" i="15" s="1"/>
  <c r="F149" i="15"/>
  <c r="H149" i="15" s="1"/>
  <c r="F98" i="15"/>
  <c r="H98" i="15" s="1"/>
  <c r="F54" i="15"/>
  <c r="H54" i="15" s="1"/>
  <c r="F91" i="15"/>
  <c r="H91" i="15" s="1"/>
  <c r="F109" i="15"/>
  <c r="H109" i="15" s="1"/>
  <c r="F115" i="15"/>
  <c r="H115" i="15" s="1"/>
  <c r="F156" i="15"/>
  <c r="H156" i="15" s="1"/>
  <c r="F15" i="15"/>
  <c r="H15" i="15" s="1"/>
  <c r="F112" i="15"/>
  <c r="H112" i="15" s="1"/>
  <c r="F162" i="15"/>
  <c r="H162" i="15" s="1"/>
  <c r="F100" i="15"/>
  <c r="H100" i="15" s="1"/>
  <c r="F122" i="15"/>
  <c r="H122" i="15" s="1"/>
  <c r="F159" i="15"/>
  <c r="H159" i="15" s="1"/>
  <c r="F161" i="15"/>
  <c r="H161" i="15" s="1"/>
  <c r="F126" i="15"/>
  <c r="H126" i="15" s="1"/>
  <c r="F49" i="15"/>
  <c r="H49" i="15" s="1"/>
  <c r="F131" i="15"/>
  <c r="H131" i="15" s="1"/>
  <c r="F150" i="15"/>
  <c r="H150" i="15" s="1"/>
  <c r="F170" i="15"/>
  <c r="H170" i="15" s="1"/>
  <c r="F168" i="15"/>
  <c r="H168" i="15" s="1"/>
  <c r="F173" i="15"/>
  <c r="H173" i="15" s="1"/>
  <c r="F40" i="15"/>
  <c r="H40" i="15" s="1"/>
  <c r="F31" i="15"/>
  <c r="H31" i="15" s="1"/>
  <c r="S174" i="15" l="1"/>
  <c r="S175" i="15"/>
  <c r="R174" i="15"/>
  <c r="R175" i="15"/>
  <c r="K166" i="15" s="1"/>
  <c r="L111" i="15" l="1"/>
  <c r="K25" i="15"/>
  <c r="L14" i="15"/>
  <c r="K40" i="15"/>
  <c r="L48" i="15"/>
  <c r="L25" i="15"/>
  <c r="L19" i="15"/>
  <c r="L9" i="15"/>
  <c r="L39" i="15"/>
  <c r="L32" i="15"/>
  <c r="L133" i="15"/>
  <c r="L52" i="15"/>
  <c r="L65" i="15"/>
  <c r="L53" i="15"/>
  <c r="L72" i="15"/>
  <c r="L149" i="15"/>
  <c r="L84" i="15"/>
  <c r="L70" i="15"/>
  <c r="L115" i="15"/>
  <c r="L145" i="15"/>
  <c r="L50" i="15"/>
  <c r="L116" i="15"/>
  <c r="L122" i="15"/>
  <c r="L125" i="15"/>
  <c r="L163" i="15"/>
  <c r="L10" i="15"/>
  <c r="L4" i="15"/>
  <c r="L80" i="15"/>
  <c r="L46" i="15"/>
  <c r="L73" i="15"/>
  <c r="L114" i="15"/>
  <c r="L164" i="15"/>
  <c r="L126" i="15"/>
  <c r="L78" i="15"/>
  <c r="L170" i="15"/>
  <c r="L94" i="15"/>
  <c r="L75" i="15"/>
  <c r="L61" i="15"/>
  <c r="L92" i="15"/>
  <c r="L62" i="15"/>
  <c r="L162" i="15"/>
  <c r="L86" i="15"/>
  <c r="L110" i="15"/>
  <c r="L134" i="15"/>
  <c r="L18" i="15"/>
  <c r="L33" i="15"/>
  <c r="L100" i="15"/>
  <c r="L173" i="15"/>
  <c r="L165" i="15"/>
  <c r="L34" i="15"/>
  <c r="L146" i="15"/>
  <c r="L54" i="15"/>
  <c r="L58" i="15"/>
  <c r="L36" i="15"/>
  <c r="L59" i="15"/>
  <c r="L6" i="15"/>
  <c r="L41" i="15"/>
  <c r="L51" i="15"/>
  <c r="K88" i="15"/>
  <c r="L155" i="15"/>
  <c r="L7" i="15"/>
  <c r="L79" i="15"/>
  <c r="L139" i="15"/>
  <c r="L130" i="15"/>
  <c r="L35" i="15"/>
  <c r="L81" i="15"/>
  <c r="L66" i="15"/>
  <c r="L8" i="15"/>
  <c r="L47" i="15"/>
  <c r="L26" i="15"/>
  <c r="L2" i="15"/>
  <c r="L99" i="15"/>
  <c r="L37" i="15"/>
  <c r="L106" i="15"/>
  <c r="L156" i="15"/>
  <c r="L142" i="15"/>
  <c r="L152" i="15"/>
  <c r="L64" i="15"/>
  <c r="L27" i="15"/>
  <c r="L131" i="15"/>
  <c r="L23" i="15"/>
  <c r="L135" i="15"/>
  <c r="L167" i="15"/>
  <c r="L129" i="15"/>
  <c r="L132" i="15"/>
  <c r="L107" i="15"/>
  <c r="L121" i="15"/>
  <c r="L22" i="15"/>
  <c r="L90" i="15"/>
  <c r="L150" i="15"/>
  <c r="L17" i="15"/>
  <c r="L157" i="15"/>
  <c r="L5" i="15"/>
  <c r="L71" i="15"/>
  <c r="L42" i="15"/>
  <c r="L45" i="15"/>
  <c r="L44" i="15"/>
  <c r="K38" i="15"/>
  <c r="L60" i="15"/>
  <c r="L138" i="15"/>
  <c r="L12" i="15"/>
  <c r="L98" i="15"/>
  <c r="L96" i="15"/>
  <c r="L11" i="15"/>
  <c r="L29" i="15"/>
  <c r="L16" i="15"/>
  <c r="L77" i="15"/>
  <c r="L159" i="15"/>
  <c r="L124" i="15"/>
  <c r="L82" i="15"/>
  <c r="L15" i="15"/>
  <c r="L85" i="15"/>
  <c r="L109" i="15"/>
  <c r="L143" i="15"/>
  <c r="L88" i="15"/>
  <c r="L104" i="15"/>
  <c r="L140" i="15"/>
  <c r="L148" i="15"/>
  <c r="L30" i="15"/>
  <c r="L171" i="15"/>
  <c r="L38" i="15"/>
  <c r="L172" i="15"/>
  <c r="L74" i="15"/>
  <c r="L49" i="15"/>
  <c r="L160" i="15"/>
  <c r="L166" i="15"/>
  <c r="L108" i="15"/>
  <c r="L147" i="15"/>
  <c r="L175" i="15"/>
  <c r="L174" i="15"/>
  <c r="L127" i="15"/>
  <c r="L63" i="15"/>
  <c r="L56" i="15"/>
  <c r="L136" i="15"/>
  <c r="L40" i="15"/>
  <c r="L3" i="15"/>
  <c r="L144" i="15"/>
  <c r="L113" i="15"/>
  <c r="L91" i="15"/>
  <c r="L69" i="15"/>
  <c r="K6" i="15"/>
  <c r="L120" i="15"/>
  <c r="L20" i="15"/>
  <c r="L102" i="15"/>
  <c r="L13" i="15"/>
  <c r="L68" i="15"/>
  <c r="L153" i="15"/>
  <c r="L141" i="15"/>
  <c r="L118" i="15"/>
  <c r="L95" i="15"/>
  <c r="L168" i="15"/>
  <c r="L112" i="15"/>
  <c r="K16" i="15"/>
  <c r="K37" i="15"/>
  <c r="L105" i="15"/>
  <c r="L123" i="15"/>
  <c r="L28" i="15"/>
  <c r="L128" i="15"/>
  <c r="L103" i="15"/>
  <c r="L87" i="15"/>
  <c r="L117" i="15"/>
  <c r="L67" i="15"/>
  <c r="L43" i="15"/>
  <c r="L154" i="15"/>
  <c r="L119" i="15"/>
  <c r="L97" i="15"/>
  <c r="L151" i="15"/>
  <c r="L89" i="15"/>
  <c r="L158" i="15"/>
  <c r="L169" i="15"/>
  <c r="L83" i="15"/>
  <c r="L137" i="15"/>
  <c r="L76" i="15"/>
  <c r="L31" i="15"/>
  <c r="L24" i="15"/>
  <c r="L55" i="15"/>
  <c r="L57" i="15"/>
  <c r="L21" i="15"/>
  <c r="L161" i="15"/>
  <c r="L93" i="15"/>
  <c r="L101" i="15"/>
  <c r="K26" i="15"/>
  <c r="K27" i="15"/>
  <c r="K18" i="15"/>
  <c r="K9" i="15"/>
  <c r="K84" i="15"/>
  <c r="K148" i="15"/>
  <c r="K161" i="15"/>
  <c r="K165" i="15"/>
  <c r="K8" i="15"/>
  <c r="K28" i="15"/>
  <c r="K121" i="15"/>
  <c r="K116" i="15"/>
  <c r="K65" i="15"/>
  <c r="K141" i="15"/>
  <c r="K117" i="15"/>
  <c r="K139" i="15"/>
  <c r="K119" i="15"/>
  <c r="K89" i="15"/>
  <c r="K132" i="15"/>
  <c r="K113" i="15"/>
  <c r="K31" i="15"/>
  <c r="K169" i="15"/>
  <c r="K91" i="15"/>
  <c r="K43" i="15"/>
  <c r="K96" i="15"/>
  <c r="K118" i="15"/>
  <c r="K160" i="15"/>
  <c r="K136" i="15"/>
  <c r="K124" i="15"/>
  <c r="K19" i="15"/>
  <c r="K5" i="15"/>
  <c r="K59" i="15"/>
  <c r="K74" i="15"/>
  <c r="K164" i="15"/>
  <c r="K44" i="15"/>
  <c r="K175" i="15"/>
  <c r="K14" i="15"/>
  <c r="K67" i="15"/>
  <c r="K52" i="15"/>
  <c r="K106" i="15"/>
  <c r="K58" i="15"/>
  <c r="K97" i="15"/>
  <c r="K158" i="15"/>
  <c r="K133" i="15"/>
  <c r="K10" i="15"/>
  <c r="K95" i="15"/>
  <c r="K32" i="15"/>
  <c r="K142" i="15"/>
  <c r="K22" i="15"/>
  <c r="K110" i="15"/>
  <c r="K127" i="15"/>
  <c r="K130" i="15"/>
  <c r="K76" i="15"/>
  <c r="K150" i="15"/>
  <c r="K20" i="15"/>
  <c r="K51" i="15"/>
  <c r="K55" i="15"/>
  <c r="K104" i="15"/>
  <c r="K41" i="15"/>
  <c r="K11" i="15"/>
  <c r="K147" i="15"/>
  <c r="K120" i="15"/>
  <c r="K60" i="15"/>
  <c r="K80" i="15"/>
  <c r="K4" i="15"/>
  <c r="K17" i="15"/>
  <c r="K35" i="15"/>
  <c r="K90" i="15"/>
  <c r="K151" i="15"/>
  <c r="K146" i="15"/>
  <c r="K149" i="15"/>
  <c r="K112" i="15"/>
  <c r="K170" i="15"/>
  <c r="K171" i="15"/>
  <c r="K77" i="15"/>
  <c r="K23" i="15"/>
  <c r="K144" i="15"/>
  <c r="K45" i="15"/>
  <c r="K53" i="15"/>
  <c r="K46" i="15"/>
  <c r="K163" i="15"/>
  <c r="K50" i="15"/>
  <c r="K15" i="15"/>
  <c r="K131" i="15"/>
  <c r="K138" i="15"/>
  <c r="K145" i="15"/>
  <c r="K100" i="15"/>
  <c r="K126" i="15"/>
  <c r="K94" i="15"/>
  <c r="K83" i="15"/>
  <c r="K33" i="15"/>
  <c r="K78" i="15"/>
  <c r="K109" i="15"/>
  <c r="K111" i="15"/>
  <c r="K75" i="15"/>
  <c r="K62" i="15"/>
  <c r="K140" i="15"/>
  <c r="K93" i="15"/>
  <c r="K159" i="15"/>
  <c r="K69" i="15"/>
  <c r="K49" i="15"/>
  <c r="K13" i="15"/>
  <c r="K71" i="15"/>
  <c r="K66" i="15"/>
  <c r="K12" i="15"/>
  <c r="K3" i="15"/>
  <c r="K101" i="15"/>
  <c r="K82" i="15"/>
  <c r="K157" i="15"/>
  <c r="K172" i="15"/>
  <c r="K156" i="15"/>
  <c r="K48" i="15"/>
  <c r="K42" i="15"/>
  <c r="K143" i="15"/>
  <c r="K152" i="15"/>
  <c r="K128" i="15"/>
  <c r="K153" i="15"/>
  <c r="K115" i="15"/>
  <c r="K108" i="15"/>
  <c r="K155" i="15"/>
  <c r="K81" i="15"/>
  <c r="K39" i="15"/>
  <c r="K63" i="15"/>
  <c r="K2" i="15"/>
  <c r="K174" i="15"/>
  <c r="K73" i="15"/>
  <c r="K114" i="15"/>
  <c r="K30" i="15"/>
  <c r="K61" i="15"/>
  <c r="K125" i="15"/>
  <c r="K98" i="15"/>
  <c r="K173" i="15"/>
  <c r="K70" i="15"/>
  <c r="K129" i="15"/>
  <c r="K87" i="15"/>
  <c r="K72" i="15"/>
  <c r="K64" i="15"/>
  <c r="K92" i="15"/>
  <c r="K24" i="15"/>
  <c r="K47" i="15"/>
  <c r="K56" i="15"/>
  <c r="K107" i="15"/>
  <c r="K102" i="15"/>
  <c r="K21" i="15"/>
  <c r="K99" i="15"/>
  <c r="K29" i="15"/>
  <c r="K167" i="15"/>
  <c r="K135" i="15"/>
  <c r="K36" i="15"/>
  <c r="K54" i="15"/>
  <c r="K122" i="15"/>
  <c r="K7" i="15"/>
  <c r="K34" i="15"/>
  <c r="K105" i="15"/>
  <c r="K86" i="15"/>
  <c r="K79" i="15"/>
  <c r="K134" i="15"/>
  <c r="K103" i="15"/>
  <c r="K68" i="15"/>
  <c r="K123" i="15"/>
  <c r="K85" i="15"/>
  <c r="K162" i="15"/>
  <c r="K168" i="15"/>
  <c r="K154" i="15"/>
  <c r="K57" i="15"/>
  <c r="K137" i="15"/>
</calcChain>
</file>

<file path=xl/sharedStrings.xml><?xml version="1.0" encoding="utf-8"?>
<sst xmlns="http://schemas.openxmlformats.org/spreadsheetml/2006/main" count="7844" uniqueCount="696">
  <si>
    <t>Country</t>
  </si>
  <si>
    <t>Score</t>
  </si>
  <si>
    <t>Wealth</t>
  </si>
  <si>
    <t>GDP %</t>
  </si>
  <si>
    <t>Growth</t>
  </si>
  <si>
    <t>Letter</t>
  </si>
  <si>
    <t>SCORE</t>
  </si>
  <si>
    <t>% Urban</t>
  </si>
  <si>
    <t>Scoring Adjustment</t>
  </si>
  <si>
    <t>(Raw Data/ Mean)</t>
  </si>
  <si>
    <t>Reciprocal</t>
  </si>
  <si>
    <r>
      <t xml:space="preserve">Weight   </t>
    </r>
    <r>
      <rPr>
        <sz val="8"/>
        <rFont val="Verdana"/>
        <family val="2"/>
      </rPr>
      <t xml:space="preserve"> (copied from master chart)</t>
    </r>
  </si>
  <si>
    <t>Country Risk</t>
  </si>
  <si>
    <t>Enter here values for letter conversion to numbers</t>
  </si>
  <si>
    <t>MIN w/ mean = 0&gt;</t>
  </si>
  <si>
    <t>MAX w/ mean = 0 &gt;</t>
  </si>
  <si>
    <r>
      <t>Adjusted so range is +100 to</t>
    </r>
    <r>
      <rPr>
        <sz val="9"/>
        <color indexed="10"/>
        <rFont val="Verdana"/>
        <family val="2"/>
      </rPr>
      <t xml:space="preserve"> -100</t>
    </r>
  </si>
  <si>
    <t>Weight    (copied from master chart)</t>
  </si>
  <si>
    <t>Data</t>
  </si>
  <si>
    <r>
      <rPr>
        <b/>
        <u/>
        <sz val="11"/>
        <color indexed="12"/>
        <rFont val="Calibri"/>
        <family val="2"/>
      </rPr>
      <t>SOURCE Population:</t>
    </r>
    <r>
      <rPr>
        <u/>
        <sz val="11"/>
        <color indexed="12"/>
        <rFont val="Calibri"/>
        <family val="2"/>
      </rPr>
      <t xml:space="preserve"> https://www.cia.gov/library/publications/the-world-factbook/rankorder/2119rank.html</t>
    </r>
  </si>
  <si>
    <t>SOURCE Urbination: http://www.nationmaster.com/graph/peo_urb-people-urbanization</t>
  </si>
  <si>
    <t>Note: Taiwan uses China data in urbanization.  Cayman Islands uses Virgin Islands urbanization data.</t>
  </si>
  <si>
    <t>Weighted Macro Score</t>
  </si>
  <si>
    <t>Macro Score Total</t>
  </si>
  <si>
    <t>Weighted Risk Score</t>
  </si>
  <si>
    <t>Risk Score Total</t>
  </si>
  <si>
    <t>GDP Per capita</t>
  </si>
  <si>
    <r>
      <t>Adjusted so range is +100 to</t>
    </r>
    <r>
      <rPr>
        <sz val="8"/>
        <color indexed="10"/>
        <rFont val="Verdana"/>
        <family val="2"/>
      </rPr>
      <t xml:space="preserve"> -100</t>
    </r>
  </si>
  <si>
    <t>SOURCE: https://www.cia.gov/library/publications/the-world-factbook/rankorder/2003rank.html</t>
  </si>
  <si>
    <t>GDP Real Growth %</t>
  </si>
  <si>
    <t xml:space="preserve">   Take larger max or min variation for column "G"</t>
  </si>
  <si>
    <t>Algeria</t>
  </si>
  <si>
    <t>MAX =</t>
  </si>
  <si>
    <t>MIN =</t>
  </si>
  <si>
    <t>GDP Real Growth % (capped at 9%)</t>
  </si>
  <si>
    <t>Bolivia</t>
  </si>
  <si>
    <t>Nicaragua</t>
  </si>
  <si>
    <t xml:space="preserve">Construction Value </t>
  </si>
  <si>
    <t>Oman</t>
  </si>
  <si>
    <t>Commercial &amp; Trade Data</t>
  </si>
  <si>
    <t>Argentina</t>
  </si>
  <si>
    <t>Australia</t>
  </si>
  <si>
    <t>Austria</t>
  </si>
  <si>
    <t>Azerbaijan</t>
  </si>
  <si>
    <t>Bahrain</t>
  </si>
  <si>
    <t>Bangladesh</t>
  </si>
  <si>
    <t>Brazil</t>
  </si>
  <si>
    <t>Bulgaria</t>
  </si>
  <si>
    <t>Canada</t>
  </si>
  <si>
    <t>Chile</t>
  </si>
  <si>
    <t>China</t>
  </si>
  <si>
    <t>Colombia</t>
  </si>
  <si>
    <t>Costa Rica</t>
  </si>
  <si>
    <t>Cyprus</t>
  </si>
  <si>
    <t>Czech Republic</t>
  </si>
  <si>
    <t>Denmark</t>
  </si>
  <si>
    <t>Ecuador</t>
  </si>
  <si>
    <t>Egypt</t>
  </si>
  <si>
    <t>El Salvador</t>
  </si>
  <si>
    <t>France</t>
  </si>
  <si>
    <t>Germany</t>
  </si>
  <si>
    <t>Greece</t>
  </si>
  <si>
    <t>Guatemala</t>
  </si>
  <si>
    <t>Honduras</t>
  </si>
  <si>
    <t>Hong Kong</t>
  </si>
  <si>
    <t>Hungary</t>
  </si>
  <si>
    <t>India</t>
  </si>
  <si>
    <t>Indonesia</t>
  </si>
  <si>
    <t>Ireland</t>
  </si>
  <si>
    <t>Israel</t>
  </si>
  <si>
    <t>Italy</t>
  </si>
  <si>
    <t>Jamaica</t>
  </si>
  <si>
    <t>Japan</t>
  </si>
  <si>
    <t>Jordan</t>
  </si>
  <si>
    <t>Kuwait</t>
  </si>
  <si>
    <t>Lebanon</t>
  </si>
  <si>
    <t>Libya</t>
  </si>
  <si>
    <t>Malaysia</t>
  </si>
  <si>
    <t>Mexico</t>
  </si>
  <si>
    <t>Morocco</t>
  </si>
  <si>
    <t>Netherlands</t>
  </si>
  <si>
    <t>New Zealand</t>
  </si>
  <si>
    <t>Pakistan</t>
  </si>
  <si>
    <t>Panama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</si>
  <si>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</si>
  <si>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</si>
  <si>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</si>
  <si>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</si>
  <si>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</si>
  <si>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</si>
  <si>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</si>
  <si>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</si>
  <si>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Saudi Arabia</t>
  </si>
  <si>
    <t>Singapore</t>
  </si>
  <si>
    <t>Slovakia</t>
  </si>
  <si>
    <t>Slovenia</t>
  </si>
  <si>
    <t>South Africa</t>
  </si>
  <si>
    <t>Spain</t>
  </si>
  <si>
    <t>Switzerland</t>
  </si>
  <si>
    <t>Syria</t>
  </si>
  <si>
    <t>Thailand</t>
  </si>
  <si>
    <t>Tunisia</t>
  </si>
  <si>
    <t>Turkey</t>
  </si>
  <si>
    <t>Ukraine</t>
  </si>
  <si>
    <t>United Kingdom</t>
  </si>
  <si>
    <t>Uruguay</t>
  </si>
  <si>
    <t>USA</t>
  </si>
  <si>
    <t>Venezuela</t>
  </si>
  <si>
    <t>Vietnam</t>
  </si>
  <si>
    <t>Yemen</t>
  </si>
  <si>
    <t>Business Climate</t>
  </si>
  <si>
    <t>Projected Growth</t>
  </si>
  <si>
    <t>Antigua and Barbuda</t>
  </si>
  <si>
    <t>The Bahamas</t>
  </si>
  <si>
    <t>Barbados</t>
  </si>
  <si>
    <t>Dominica</t>
  </si>
  <si>
    <t>Dominican Republic</t>
  </si>
  <si>
    <t>Grenada</t>
  </si>
  <si>
    <t>Haiti</t>
  </si>
  <si>
    <t>Hong Kong SAR</t>
  </si>
  <si>
    <t>Korea</t>
  </si>
  <si>
    <t>Mauritius</t>
  </si>
  <si>
    <t>Slovak Republic</t>
  </si>
  <si>
    <t>Syrian Arab Republic</t>
  </si>
  <si>
    <t>Trinidad and Tobago</t>
  </si>
  <si>
    <t>United Arab Emirates</t>
  </si>
  <si>
    <t>United States</t>
  </si>
  <si>
    <t>Republic of Yemen</t>
  </si>
  <si>
    <t>Afghanistan</t>
  </si>
  <si>
    <t>Albania</t>
  </si>
  <si>
    <t>Andorra</t>
  </si>
  <si>
    <t>Angola</t>
  </si>
  <si>
    <t>Armenia</t>
  </si>
  <si>
    <t>Aruba</t>
  </si>
  <si>
    <t>Bahamas</t>
  </si>
  <si>
    <t>Belarus</t>
  </si>
  <si>
    <t>Belgium</t>
  </si>
  <si>
    <t>Belize</t>
  </si>
  <si>
    <t>Benin</t>
  </si>
  <si>
    <t>Bermuda</t>
  </si>
  <si>
    <t>Bosnia and Herzegovina</t>
  </si>
  <si>
    <t>Botswana</t>
  </si>
  <si>
    <t>British Virgin Islands</t>
  </si>
  <si>
    <t>Brunei Darussalam</t>
  </si>
  <si>
    <t>Burkina Faso</t>
  </si>
  <si>
    <t>Cambodia</t>
  </si>
  <si>
    <t>Cameroon</t>
  </si>
  <si>
    <t>Cayman Islands</t>
  </si>
  <si>
    <t>Chinese Taipei</t>
  </si>
  <si>
    <t>Congo</t>
  </si>
  <si>
    <t>Côte d'Ivoire</t>
  </si>
  <si>
    <t>Croatia</t>
  </si>
  <si>
    <t>Cuba</t>
  </si>
  <si>
    <t>Equatorial Guinea</t>
  </si>
  <si>
    <t>Estonia</t>
  </si>
  <si>
    <t>Ethiopia</t>
  </si>
  <si>
    <t>Fiji</t>
  </si>
  <si>
    <t>Finland</t>
  </si>
  <si>
    <t>French Polynesia</t>
  </si>
  <si>
    <t>Gabon</t>
  </si>
  <si>
    <t>Georgia</t>
  </si>
  <si>
    <t>Ghana</t>
  </si>
  <si>
    <t>Gibraltar</t>
  </si>
  <si>
    <t>Guinea</t>
  </si>
  <si>
    <t>Guyana</t>
  </si>
  <si>
    <t>Hong Kong, China</t>
  </si>
  <si>
    <t>Iceland</t>
  </si>
  <si>
    <t>Iraq</t>
  </si>
  <si>
    <t>Kazakhstan</t>
  </si>
  <si>
    <t>Kenya</t>
  </si>
  <si>
    <t>Kyrgyzstan</t>
  </si>
  <si>
    <t>Latvia</t>
  </si>
  <si>
    <t>Liberia</t>
  </si>
  <si>
    <t>Lithuania</t>
  </si>
  <si>
    <t>Luxembourg</t>
  </si>
  <si>
    <t>Macao, China</t>
  </si>
  <si>
    <t>Madagascar</t>
  </si>
  <si>
    <t>Malawi</t>
  </si>
  <si>
    <t>Mali</t>
  </si>
  <si>
    <t>Malta</t>
  </si>
  <si>
    <t>Marshall Islands</t>
  </si>
  <si>
    <t>Mauritania</t>
  </si>
  <si>
    <t>Mongolia</t>
  </si>
  <si>
    <t>Montenegro</t>
  </si>
  <si>
    <t>Mozambique</t>
  </si>
  <si>
    <t>Myanmar</t>
  </si>
  <si>
    <t>Namibia</t>
  </si>
  <si>
    <t>Nepal</t>
  </si>
  <si>
    <t>Netherland Antilles</t>
  </si>
  <si>
    <t>New Caledonia</t>
  </si>
  <si>
    <t>Niger</t>
  </si>
  <si>
    <t>Nigeria</t>
  </si>
  <si>
    <t>Norway</t>
  </si>
  <si>
    <t>Papua New Guinea</t>
  </si>
  <si>
    <t>Republic of Korea</t>
  </si>
  <si>
    <t>Republic of Moldova</t>
  </si>
  <si>
    <t>Russian Federation</t>
  </si>
  <si>
    <t>Rwanda</t>
  </si>
  <si>
    <t>Saint Kitts and Nevis</t>
  </si>
  <si>
    <t>Saint Lucia</t>
  </si>
  <si>
    <t>Saint Vincent and the Grenadines</t>
  </si>
  <si>
    <t>Senegal</t>
  </si>
  <si>
    <t>Serbia</t>
  </si>
  <si>
    <t>Sri Lanka</t>
  </si>
  <si>
    <t>Sudan</t>
  </si>
  <si>
    <t>Suriname</t>
  </si>
  <si>
    <t>Sweden</t>
  </si>
  <si>
    <t>Tajikistan</t>
  </si>
  <si>
    <t>Togo</t>
  </si>
  <si>
    <t>Turkmenistan</t>
  </si>
  <si>
    <t>Turks and Caicos Islands</t>
  </si>
  <si>
    <t>Uganda</t>
  </si>
  <si>
    <t>Uzbekistan</t>
  </si>
  <si>
    <t>Viet Nam</t>
  </si>
  <si>
    <t>Zambia</t>
  </si>
  <si>
    <t>Zimbabwe</t>
  </si>
  <si>
    <t>Bahamas, The</t>
  </si>
  <si>
    <t>Brunei</t>
  </si>
  <si>
    <t>Burma</t>
  </si>
  <si>
    <t>Congo, Democratic Republic of the</t>
  </si>
  <si>
    <t>Congo, Republic of the</t>
  </si>
  <si>
    <t>Cote d'Ivoire</t>
  </si>
  <si>
    <t>Iran</t>
  </si>
  <si>
    <t>Korea, North</t>
  </si>
  <si>
    <t>Korea, South</t>
  </si>
  <si>
    <t>Laos</t>
  </si>
  <si>
    <t>Macau</t>
  </si>
  <si>
    <t>Moldova</t>
  </si>
  <si>
    <t>Puerto Rico</t>
  </si>
  <si>
    <t>Taiwan</t>
  </si>
  <si>
    <t>Tanzania</t>
  </si>
  <si>
    <t>Bosnia &amp; Herzegovina</t>
  </si>
  <si>
    <t>North Korea</t>
  </si>
  <si>
    <t>Dem Rep of  Congo</t>
  </si>
  <si>
    <t xml:space="preserve">Iran </t>
  </si>
  <si>
    <t>Saint V. &amp; Grenadines</t>
  </si>
  <si>
    <t>United Rep of Tanzania</t>
  </si>
  <si>
    <t>Lao People's Democratic Republic</t>
  </si>
  <si>
    <t>GDP%/ppp 2012-2014</t>
  </si>
  <si>
    <t>Netherlands Antilles</t>
  </si>
  <si>
    <t xml:space="preserve">SOURCE: http://esa.un.org/unpd/wup/Documents/WUP2009_Highlights_Final.pdf </t>
  </si>
  <si>
    <t>China, Hong Kong SAR</t>
  </si>
  <si>
    <t>China, Macao SAR</t>
  </si>
  <si>
    <t>Dem. People's Republic of Korea</t>
  </si>
  <si>
    <t>Democratic Republic of the Congo</t>
  </si>
  <si>
    <t>Iran (Islamic Republic of)</t>
  </si>
  <si>
    <t>United Republic of Tanzania</t>
  </si>
  <si>
    <t>United States of America</t>
  </si>
  <si>
    <t>Venezuela (Bolivarian Republic of)</t>
  </si>
  <si>
    <t>All data capped at max 300M/ country to keep chart range manageable</t>
  </si>
  <si>
    <t>&lt;</t>
  </si>
  <si>
    <t>Bolivia (Plurinational State of)</t>
  </si>
  <si>
    <t>SOURCE: http://en.wikipedia.org/wiki/List_of_sovereign_states_and_dependent_territories_by_population_density</t>
  </si>
  <si>
    <t>Macau (China)</t>
  </si>
  <si>
    <t>Hong Kong (China)</t>
  </si>
  <si>
    <t>Gibraltar (UK)</t>
  </si>
  <si>
    <t>Bermuda (UK)</t>
  </si>
  <si>
    <t>Aruba (Netherlands)</t>
  </si>
  <si>
    <t>South Korea</t>
  </si>
  <si>
    <t>Puerto Rico (US)</t>
  </si>
  <si>
    <t>Cayman Islands (UK)</t>
  </si>
  <si>
    <t>British Virgin Islands (UK)</t>
  </si>
  <si>
    <t>France (Metropolitan)</t>
  </si>
  <si>
    <t>Serbia (excluding Kosovo)</t>
  </si>
  <si>
    <t>Turks and Caicos Islands (UK)</t>
  </si>
  <si>
    <t>French Polynesia (France)</t>
  </si>
  <si>
    <t>New Caledonia (France)</t>
  </si>
  <si>
    <t>Republic of the Congo</t>
  </si>
  <si>
    <t>Chinese Taipei (Taiwan)</t>
  </si>
  <si>
    <t>Larger variation so use in column "I"</t>
  </si>
  <si>
    <t>max  (L)  =</t>
  </si>
  <si>
    <t>min  (m) =</t>
  </si>
  <si>
    <t>Adjusted so range is +100 to -100</t>
  </si>
  <si>
    <t>SOURCE: www.TradeMap.org</t>
  </si>
  <si>
    <t xml:space="preserve">   Take larger max or min variation for divisor in column "I"</t>
  </si>
  <si>
    <t>Country Rating Letter</t>
  </si>
  <si>
    <t>Business Climate Risk</t>
  </si>
  <si>
    <t>Dem. Rep. of Congo</t>
  </si>
  <si>
    <r>
      <t>GDP Growth Projection PPP</t>
    </r>
    <r>
      <rPr>
        <sz val="12"/>
        <color indexed="8"/>
        <rFont val="Verdana"/>
        <family val="2"/>
      </rPr>
      <t xml:space="preserve"> (IMF)</t>
    </r>
  </si>
  <si>
    <t>C &amp; T Total Score</t>
  </si>
  <si>
    <t>Weighted C &amp; T Score</t>
  </si>
  <si>
    <t>country</t>
  </si>
  <si>
    <t>Urban Pop (millions)</t>
  </si>
  <si>
    <t>flaw noted as not differentiating between no data and "0".</t>
  </si>
  <si>
    <r>
      <t xml:space="preserve">Derived Rating Number       </t>
    </r>
    <r>
      <rPr>
        <sz val="10"/>
        <color indexed="10"/>
        <rFont val="Arial"/>
        <family val="2"/>
      </rPr>
      <t xml:space="preserve"> (key at right)</t>
    </r>
  </si>
  <si>
    <t>SOURCE: http://www.coface.com/CofacePortal/COM_en_EN/pages/home/risks_home/country_risks</t>
  </si>
  <si>
    <t>Macroeconomic Data</t>
  </si>
  <si>
    <t>Risk Data</t>
  </si>
  <si>
    <t>A1</t>
  </si>
  <si>
    <t>A2</t>
  </si>
  <si>
    <t>A3</t>
  </si>
  <si>
    <t>A4</t>
  </si>
  <si>
    <t>B</t>
  </si>
  <si>
    <t>C</t>
  </si>
  <si>
    <t>D</t>
  </si>
  <si>
    <t>na</t>
  </si>
  <si>
    <t>Dem Rep of Congo</t>
  </si>
  <si>
    <t>AAA</t>
  </si>
  <si>
    <t>A</t>
  </si>
  <si>
    <t>AA</t>
  </si>
  <si>
    <t>BBB</t>
  </si>
  <si>
    <t>CCC</t>
  </si>
  <si>
    <t>BB</t>
  </si>
  <si>
    <t>CC</t>
  </si>
  <si>
    <t>-</t>
  </si>
  <si>
    <t>Letter Rating</t>
  </si>
  <si>
    <t>Banking</t>
  </si>
  <si>
    <t>weights &gt;</t>
  </si>
  <si>
    <t>GDP/ppp per Capita</t>
  </si>
  <si>
    <r>
      <t>Desirability Score</t>
    </r>
    <r>
      <rPr>
        <sz val="8"/>
        <rFont val="Verdana"/>
        <family val="2"/>
      </rPr>
      <t xml:space="preserve">               (sum of weighted attribute scores)</t>
    </r>
  </si>
  <si>
    <t>&lt;-- Note: Please resort this chart after criteria changes.</t>
  </si>
  <si>
    <t>Urban Population</t>
  </si>
  <si>
    <t>Turks and Caicos</t>
  </si>
  <si>
    <t xml:space="preserve">France </t>
  </si>
  <si>
    <t>Growth %</t>
  </si>
  <si>
    <t>https://www.cia.gov/library/publications/the-world-factbook/rankorder/2003rank.html</t>
  </si>
  <si>
    <t>DATA SOURCE:</t>
  </si>
  <si>
    <t>2012 est.</t>
  </si>
  <si>
    <t>2011 est.</t>
  </si>
  <si>
    <t>2010 est.</t>
  </si>
  <si>
    <t>2004 est.</t>
  </si>
  <si>
    <t>Dem. Republic (North) of Korea</t>
  </si>
  <si>
    <t xml:space="preserve">     Data Download Columns</t>
  </si>
  <si>
    <t>2008 est.</t>
  </si>
  <si>
    <t>Serbia (excl. Kosovo)</t>
  </si>
  <si>
    <t>2007 est.</t>
  </si>
  <si>
    <t>2005 est.</t>
  </si>
  <si>
    <t>Dem. Republic of (North) Korea</t>
  </si>
  <si>
    <t>Dem. Republic of the Congo</t>
  </si>
  <si>
    <t>Dem. Rep of Korea (North)</t>
  </si>
  <si>
    <t>Dem Rep (North) Korea</t>
  </si>
  <si>
    <t xml:space="preserve">http://upload.wikimedia.org/wikipedia/commons/b/b1/Urbanized_population_2006.png </t>
  </si>
  <si>
    <t xml:space="preserve">http://en.wikipedia.org/wiki/Urbanization_by_country </t>
  </si>
  <si>
    <t xml:space="preserve">Primary Source: http://esa.un.org/unpd/wup/CD-ROM/Urban-Rural-Population.htm </t>
  </si>
  <si>
    <t>Tanzania, United Rep.</t>
  </si>
  <si>
    <t>Korea, North (Dem P. Rep.)</t>
  </si>
  <si>
    <t>Congo (Dem P. Rep.)</t>
  </si>
  <si>
    <t>Caribbean Netherlands</t>
  </si>
  <si>
    <t>http://esa.un.org/wpp/</t>
  </si>
  <si>
    <t xml:space="preserve">Hidden Data Entry Columns </t>
  </si>
  <si>
    <t>Korea, Republic of</t>
  </si>
  <si>
    <t>median =</t>
  </si>
  <si>
    <t>Weighted Score</t>
  </si>
  <si>
    <t>(Raw Data/ Median)</t>
  </si>
  <si>
    <t>Source: www.trademap.org</t>
  </si>
  <si>
    <t>North Korea (Dem. Rep. of)</t>
  </si>
  <si>
    <t xml:space="preserve">Hidden data entry columns   </t>
  </si>
  <si>
    <t>(Data/ Median)</t>
  </si>
  <si>
    <t>Median = 0</t>
  </si>
  <si>
    <t>MIN w/ median = 0&gt;</t>
  </si>
  <si>
    <t>MAX w/ median = 0 &gt;</t>
  </si>
  <si>
    <t>SCORE      +100 to -100</t>
  </si>
  <si>
    <t xml:space="preserve">MIN w/ mean = 0&gt; </t>
  </si>
  <si>
    <r>
      <rPr>
        <b/>
        <sz val="9"/>
        <rFont val="Verdana"/>
        <family val="2"/>
      </rPr>
      <t>SCORE</t>
    </r>
    <r>
      <rPr>
        <sz val="9"/>
        <rFont val="Verdana"/>
        <family val="2"/>
      </rPr>
      <t xml:space="preserve"> +100 to -100</t>
    </r>
  </si>
  <si>
    <t xml:space="preserve">MIN w/ median = 0&gt; </t>
  </si>
  <si>
    <t>Business Climate Rating</t>
  </si>
  <si>
    <t>Risk Rating</t>
  </si>
  <si>
    <r>
      <rPr>
        <b/>
        <sz val="11"/>
        <rFont val="Verdana"/>
        <family val="2"/>
      </rPr>
      <t>SCORE</t>
    </r>
    <r>
      <rPr>
        <b/>
        <sz val="10"/>
        <rFont val="Verdana"/>
        <family val="2"/>
      </rPr>
      <t xml:space="preserve"> </t>
    </r>
    <r>
      <rPr>
        <sz val="9"/>
        <rFont val="Verdana"/>
        <family val="2"/>
      </rPr>
      <t>+100 to -100</t>
    </r>
  </si>
  <si>
    <t>letter rating from previous tab</t>
  </si>
  <si>
    <t>MIN w/ mean =  0 &gt;</t>
  </si>
  <si>
    <t>Common Country Ceiling</t>
  </si>
  <si>
    <t>median=</t>
  </si>
  <si>
    <t>Adjusted so range is +100 to 0100</t>
  </si>
  <si>
    <t>Median =</t>
  </si>
  <si>
    <r>
      <rPr>
        <b/>
        <sz val="9"/>
        <rFont val="Verdana"/>
        <family val="2"/>
      </rPr>
      <t>SCORE</t>
    </r>
    <r>
      <rPr>
        <sz val="9"/>
        <rFont val="Verdana"/>
        <family val="2"/>
      </rPr>
      <t xml:space="preserve">  +100 to -100</t>
    </r>
  </si>
  <si>
    <t>median growth =</t>
  </si>
  <si>
    <t>median urban =</t>
  </si>
  <si>
    <t>use median</t>
  </si>
  <si>
    <t>Score/ median</t>
  </si>
  <si>
    <t>Total</t>
  </si>
  <si>
    <t>max =</t>
  </si>
  <si>
    <t>min =</t>
  </si>
  <si>
    <t>In US $M</t>
  </si>
  <si>
    <t>2013 est.</t>
  </si>
  <si>
    <t>South Korea (Rep. of)</t>
  </si>
  <si>
    <t xml:space="preserve">2ndary source: http://en.wikipedia.org/wiki/List_of_countries_by_future_GDP_(PPP)_estimates </t>
  </si>
  <si>
    <r>
      <rPr>
        <b/>
        <u/>
        <sz val="11"/>
        <color theme="10"/>
        <rFont val="Calibri"/>
        <family val="2"/>
      </rPr>
      <t>PRIMARY SOURCE:</t>
    </r>
    <r>
      <rPr>
        <u/>
        <sz val="11"/>
        <color theme="10"/>
        <rFont val="Calibri"/>
        <family val="2"/>
      </rPr>
      <t xml:space="preserve">  http://www.imf.org/external/data.htm</t>
    </r>
  </si>
  <si>
    <t>Republic of Congo</t>
  </si>
  <si>
    <t>Islamic Republic of Iran</t>
  </si>
  <si>
    <t>Kyrgyz Republic</t>
  </si>
  <si>
    <t>Lao P.D.R.</t>
  </si>
  <si>
    <t>Taiwan Province of China</t>
  </si>
  <si>
    <t xml:space="preserve">http://esa.un.org/unpd/wup/CD-ROM/Default.aspx </t>
  </si>
  <si>
    <t>Total Population in 2014 (000)</t>
  </si>
  <si>
    <t>Urban  (000)</t>
  </si>
  <si>
    <r>
      <rPr>
        <b/>
        <sz val="14"/>
        <color indexed="8"/>
        <rFont val="Calibri"/>
        <family val="2"/>
      </rPr>
      <t xml:space="preserve">Data </t>
    </r>
    <r>
      <rPr>
        <sz val="11"/>
        <color theme="1"/>
        <rFont val="Calibri"/>
        <family val="2"/>
        <scheme val="minor"/>
      </rPr>
      <t xml:space="preserve">                (000 people)</t>
    </r>
  </si>
  <si>
    <t xml:space="preserve">http://esa.un.org/unpd/wpp/Documentation/pdf/WPP2012_Volume-I_Comprehensive-Tables.pdf </t>
  </si>
  <si>
    <t>NOTES</t>
  </si>
  <si>
    <t>This is my assumption =</t>
  </si>
  <si>
    <t xml:space="preserve">https://www.fitchratings.com/gws/en/sector/entity/sovereigns </t>
  </si>
  <si>
    <t>AA+</t>
  </si>
  <si>
    <t>B+</t>
  </si>
  <si>
    <t>A-</t>
  </si>
  <si>
    <t>BB+</t>
  </si>
  <si>
    <t>BBB-</t>
  </si>
  <si>
    <t>Seychelles</t>
  </si>
  <si>
    <t>BB-</t>
  </si>
  <si>
    <t>AA-</t>
  </si>
  <si>
    <t>BBB+</t>
  </si>
  <si>
    <t>San Marino</t>
  </si>
  <si>
    <t>A+</t>
  </si>
  <si>
    <t>Cote D'Ivoire</t>
  </si>
  <si>
    <t>Lesotho</t>
  </si>
  <si>
    <t>Cape Verde</t>
  </si>
  <si>
    <t>Macedonia</t>
  </si>
  <si>
    <t>Macao</t>
  </si>
  <si>
    <t>Turks &amp; Caicos Islands</t>
  </si>
  <si>
    <t>Comments</t>
  </si>
  <si>
    <t>Fitch Score</t>
  </si>
  <si>
    <t>(Raw Growth/ Median)</t>
  </si>
  <si>
    <t>Macro Economics (weighted)</t>
  </si>
  <si>
    <t>Commerce &amp; Trade (weighted)</t>
  </si>
  <si>
    <t>Risk (weighted)</t>
  </si>
  <si>
    <t>mean =</t>
  </si>
  <si>
    <t>median would result in division by 0 error</t>
  </si>
  <si>
    <t>MAX w/ median = 0&gt;</t>
  </si>
  <si>
    <r>
      <t xml:space="preserve">Countries                                      </t>
    </r>
    <r>
      <rPr>
        <sz val="9"/>
        <rFont val="Verdana"/>
        <family val="2"/>
      </rPr>
      <t xml:space="preserve">(w/ live links to Wikipedia)  </t>
    </r>
    <r>
      <rPr>
        <b/>
        <sz val="11"/>
        <rFont val="Verdana"/>
        <family val="2"/>
      </rPr>
      <t xml:space="preserve">  </t>
    </r>
  </si>
  <si>
    <t xml:space="preserve">Hidden Data Entry Columns   </t>
  </si>
  <si>
    <t xml:space="preserve">Hidden Data Entry Column  </t>
  </si>
  <si>
    <r>
      <t xml:space="preserve">Data Entry Columns                                                                              </t>
    </r>
    <r>
      <rPr>
        <sz val="11"/>
        <color theme="1"/>
        <rFont val="Calibri"/>
        <family val="2"/>
        <scheme val="minor"/>
      </rPr>
      <t>(updated 3/15)</t>
    </r>
  </si>
  <si>
    <t>SOURCES:</t>
  </si>
  <si>
    <r>
      <t xml:space="preserve">Assigned Numeric Equivalent   </t>
    </r>
    <r>
      <rPr>
        <sz val="11"/>
        <color theme="1"/>
        <rFont val="Calibri"/>
        <family val="2"/>
        <scheme val="minor"/>
      </rPr>
      <t xml:space="preserve">    (adjustable)</t>
    </r>
  </si>
  <si>
    <t>% of population in urban areas</t>
  </si>
  <si>
    <t>mean=</t>
  </si>
  <si>
    <t>Score/     mean</t>
  </si>
  <si>
    <t>Mean = 0</t>
  </si>
  <si>
    <r>
      <t xml:space="preserve">Score from median         </t>
    </r>
    <r>
      <rPr>
        <b/>
        <sz val="12"/>
        <rFont val="Calibri"/>
        <family val="2"/>
      </rPr>
      <t xml:space="preserve">  (range = +/- 100)</t>
    </r>
  </si>
  <si>
    <r>
      <t xml:space="preserve">Score from mean         </t>
    </r>
    <r>
      <rPr>
        <b/>
        <sz val="12"/>
        <rFont val="Calibri"/>
        <family val="2"/>
      </rPr>
      <t xml:space="preserve">  (range = +/- 100)</t>
    </r>
  </si>
  <si>
    <t>sum</t>
  </si>
  <si>
    <t>countries</t>
  </si>
  <si>
    <t>sum/ countries</t>
  </si>
  <si>
    <t>(Data/ Mean)</t>
  </si>
  <si>
    <t>in US$M</t>
  </si>
  <si>
    <t>mean = 0</t>
  </si>
  <si>
    <t>median = 0</t>
  </si>
  <si>
    <t>Environmental Performance Rating</t>
  </si>
  <si>
    <t>Sector</t>
  </si>
  <si>
    <t>Sector Weight (%)</t>
  </si>
  <si>
    <t>Indicator</t>
  </si>
  <si>
    <t>Indicator Weight (%)</t>
  </si>
  <si>
    <t>Macroeconomics</t>
  </si>
  <si>
    <t>automatically calculated as remainder</t>
  </si>
  <si>
    <t>Commerce &amp; Trade</t>
  </si>
  <si>
    <t>Risk</t>
  </si>
  <si>
    <t>Banking Risk</t>
  </si>
  <si>
    <t>$ x 1000</t>
  </si>
  <si>
    <r>
      <rPr>
        <b/>
        <sz val="14"/>
        <color theme="1"/>
        <rFont val="Calibri"/>
        <family val="2"/>
        <scheme val="minor"/>
      </rPr>
      <t>Alphabetic Data</t>
    </r>
    <r>
      <rPr>
        <sz val="14"/>
        <color theme="1"/>
        <rFont val="Calibri"/>
        <family val="2"/>
        <scheme val="minor"/>
      </rPr>
      <t xml:space="preserve">        </t>
    </r>
  </si>
  <si>
    <t xml:space="preserve"> (For display on the Master Chart)</t>
  </si>
  <si>
    <t>Enter Weights Here</t>
  </si>
  <si>
    <t>Congo, Rep.</t>
  </si>
  <si>
    <t>Egypt, Arab Rep.</t>
  </si>
  <si>
    <t>Hong Kong SAR, China</t>
  </si>
  <si>
    <t>Iran, Islamic Rep.</t>
  </si>
  <si>
    <t>Korea, Rep.</t>
  </si>
  <si>
    <t>Lao PDR</t>
  </si>
  <si>
    <t>Macao SAR, China</t>
  </si>
  <si>
    <t>Venezuela, RB</t>
  </si>
  <si>
    <t>Yemen, Rep.</t>
  </si>
  <si>
    <t>Congo, Dem. Rep.</t>
  </si>
  <si>
    <t>Iran, Islamic Republic of</t>
  </si>
  <si>
    <t>Korea, Democratic People's Republic of</t>
  </si>
  <si>
    <t>Taipei, Chinese</t>
  </si>
  <si>
    <t>Tanzania, United Republic of</t>
  </si>
  <si>
    <t>Bolivia, Plurinational State of</t>
  </si>
  <si>
    <t>Libya, State of</t>
  </si>
  <si>
    <t>Sudan (North + South)</t>
  </si>
  <si>
    <t>Venezuela, Bolivarian Republic of</t>
  </si>
  <si>
    <t>This is with regard to column "E"</t>
  </si>
  <si>
    <t>$US (current)</t>
  </si>
  <si>
    <t>St. Kitts and Nevis</t>
  </si>
  <si>
    <t>St. Lucia</t>
  </si>
  <si>
    <t>St. Vincent and the Grenadines</t>
  </si>
  <si>
    <t xml:space="preserve">SOURCE Health Spending: http://data.worldbank.org/indicator/SH.XPD.PCAP </t>
  </si>
  <si>
    <t xml:space="preserve"> </t>
  </si>
  <si>
    <t xml:space="preserve">SOURCE GDP: http://data.worldbank.org/indicator/NY.GDP.MKTP.CD </t>
  </si>
  <si>
    <r>
      <t>Spending Per Capita</t>
    </r>
    <r>
      <rPr>
        <sz val="10"/>
        <color theme="1"/>
        <rFont val="Calibri"/>
        <family val="2"/>
        <scheme val="minor"/>
      </rPr>
      <t xml:space="preserve"> (previous tab)</t>
    </r>
  </si>
  <si>
    <t>Population in 2014 (000)</t>
  </si>
  <si>
    <t>US$B</t>
  </si>
  <si>
    <r>
      <t xml:space="preserve">Total Spending </t>
    </r>
    <r>
      <rPr>
        <sz val="10"/>
        <color theme="1"/>
        <rFont val="Calibri"/>
        <family val="2"/>
        <scheme val="minor"/>
      </rPr>
      <t>(Calculated, US$ B)</t>
    </r>
  </si>
  <si>
    <t>2-Total Health Care Spending</t>
  </si>
  <si>
    <t>US $/ Year</t>
  </si>
  <si>
    <t>In US $B</t>
  </si>
  <si>
    <r>
      <t>1-Health Care Spending Per Capita</t>
    </r>
    <r>
      <rPr>
        <sz val="9"/>
        <color theme="1"/>
        <rFont val="Verdana"/>
        <family val="2"/>
      </rPr>
      <t xml:space="preserve">     </t>
    </r>
  </si>
  <si>
    <t>Moldova, Republic of</t>
  </si>
  <si>
    <t xml:space="preserve">2-Total Healthcare Spending </t>
  </si>
  <si>
    <r>
      <rPr>
        <b/>
        <sz val="20"/>
        <color theme="1"/>
        <rFont val="Calibri"/>
        <family val="2"/>
        <scheme val="minor"/>
      </rPr>
      <t>1-Healthcare Spending Per Capita</t>
    </r>
    <r>
      <rPr>
        <sz val="16"/>
        <color theme="1"/>
        <rFont val="Calibri"/>
        <family val="2"/>
        <scheme val="minor"/>
      </rPr>
      <t xml:space="preserve">                                  </t>
    </r>
  </si>
  <si>
    <t>1-Health Spending Per capita</t>
  </si>
  <si>
    <t>2-Total Healthcare Spending</t>
  </si>
  <si>
    <t>Surgeries/YR</t>
  </si>
  <si>
    <t>* When taking those countries with estimated data, I used the upper range estimate.</t>
  </si>
  <si>
    <t>IO Opportunity Matrix 2017</t>
  </si>
  <si>
    <t>edited: 5/17</t>
  </si>
  <si>
    <t>Population</t>
  </si>
  <si>
    <t>Population (M)</t>
  </si>
  <si>
    <t xml:space="preserve">        (hide when done inserting data, updated 5/17)</t>
  </si>
  <si>
    <t>2016 est.</t>
  </si>
  <si>
    <t>2009 est.</t>
  </si>
  <si>
    <t>2014 est.</t>
  </si>
  <si>
    <t>Curacao</t>
  </si>
  <si>
    <t>Czechia</t>
  </si>
  <si>
    <t>2015 est.</t>
  </si>
  <si>
    <t>Economy Size</t>
  </si>
  <si>
    <r>
      <t xml:space="preserve">Economy Size </t>
    </r>
    <r>
      <rPr>
        <sz val="12"/>
        <color theme="1"/>
        <rFont val="Calibri"/>
        <family val="2"/>
        <scheme val="minor"/>
      </rPr>
      <t>(GDP ppp)</t>
    </r>
  </si>
  <si>
    <t>GDP ppp</t>
  </si>
  <si>
    <t>date</t>
  </si>
  <si>
    <r>
      <rPr>
        <b/>
        <sz val="14"/>
        <color theme="1"/>
        <rFont val="Calibri"/>
        <family val="2"/>
        <scheme val="minor"/>
      </rPr>
      <t>Hidden Data Entry Columns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                      </t>
    </r>
    <r>
      <rPr>
        <sz val="11"/>
        <color indexed="8"/>
        <rFont val="Calibri"/>
        <family val="2"/>
        <scheme val="minor"/>
      </rPr>
      <t xml:space="preserve">                                     (updated 2/5/15, from latest UN data)</t>
    </r>
  </si>
  <si>
    <t>Congo, Democratic Republic of</t>
  </si>
  <si>
    <t>Macao SAR</t>
  </si>
  <si>
    <r>
      <t xml:space="preserve">Hidden columns for GDP/ppp data entry                                    </t>
    </r>
    <r>
      <rPr>
        <sz val="11"/>
        <rFont val="Verdana"/>
        <family val="2"/>
      </rPr>
      <t>($B international, 5/2017)</t>
    </r>
  </si>
  <si>
    <t>Total Projected % GDP Growth  2017 - 2020</t>
  </si>
  <si>
    <t>n.a.</t>
  </si>
  <si>
    <r>
      <rPr>
        <b/>
        <sz val="14"/>
        <color theme="1"/>
        <rFont val="Arial"/>
        <family val="2"/>
      </rPr>
      <t>Hidden Data Entry Columns</t>
    </r>
    <r>
      <rPr>
        <b/>
        <sz val="11"/>
        <color theme="1"/>
        <rFont val="Arial"/>
        <family val="2"/>
      </rPr>
      <t xml:space="preserve">                                                                     </t>
    </r>
    <r>
      <rPr>
        <sz val="10"/>
        <color theme="1"/>
        <rFont val="Arial"/>
        <family val="2"/>
      </rPr>
      <t xml:space="preserve">(Verified current 5/17, </t>
    </r>
    <r>
      <rPr>
        <sz val="10"/>
        <rFont val="Arial"/>
        <family val="2"/>
      </rPr>
      <t xml:space="preserve">Note: Score is based upon urban population numbers.) </t>
    </r>
  </si>
  <si>
    <r>
      <t xml:space="preserve">Current $US for 2014 </t>
    </r>
    <r>
      <rPr>
        <sz val="9"/>
        <color theme="1"/>
        <rFont val="Calibri"/>
        <family val="2"/>
        <scheme val="minor"/>
      </rPr>
      <t>(latest data as of 5/17)</t>
    </r>
  </si>
  <si>
    <r>
      <t xml:space="preserve">Hidden data entry columns                                                                                              </t>
    </r>
    <r>
      <rPr>
        <sz val="10"/>
        <rFont val="Verdana"/>
        <family val="2"/>
      </rPr>
      <t>(latest available data as of 7/17)</t>
    </r>
  </si>
  <si>
    <t>3-Information &amp; Telecom Development Index</t>
  </si>
  <si>
    <t>Source: http://www.itu.int/net4/ITU-D/idi/2016/</t>
  </si>
  <si>
    <t>IDI 2016 Value</t>
  </si>
  <si>
    <t>Antigua &amp; Barbuda</t>
  </si>
  <si>
    <t>Congo (Dem. Rep.)</t>
  </si>
  <si>
    <t>Dominican Rep.</t>
  </si>
  <si>
    <t>Iran (I.R.)</t>
  </si>
  <si>
    <t>Korea (Rep.)</t>
  </si>
  <si>
    <t>Trinidad &amp; Tobago</t>
  </si>
  <si>
    <t>4-Medical Technology Imports from the US (HS-9018)</t>
  </si>
  <si>
    <t>5-Computer Imports (HS-8471)</t>
  </si>
  <si>
    <t>North Korea (Dem Rep.)</t>
  </si>
  <si>
    <t>3-IT Development Index</t>
  </si>
  <si>
    <t>4-Medical Technology  Imports from US</t>
  </si>
  <si>
    <t>5-Computer Imports</t>
  </si>
  <si>
    <r>
      <t>6-Network Readiness Index</t>
    </r>
    <r>
      <rPr>
        <sz val="16"/>
        <color theme="1"/>
        <rFont val="Calibri"/>
        <family val="2"/>
        <scheme val="minor"/>
      </rPr>
      <t xml:space="preserve"> (World Economic Forum)</t>
    </r>
  </si>
  <si>
    <t xml:space="preserve">Source: http://reports.weforum.org/global-information-technology-report-2016/networked-readiness-index/ </t>
  </si>
  <si>
    <t>6-Network Readiness Index</t>
  </si>
  <si>
    <t xml:space="preserve">Economy Size  </t>
  </si>
  <si>
    <t>4-Medical Technology Imports from US</t>
  </si>
  <si>
    <t xml:space="preserve">Algeria </t>
  </si>
  <si>
    <t xml:space="preserve">Argentina </t>
  </si>
  <si>
    <t xml:space="preserve">Armenia </t>
  </si>
  <si>
    <t xml:space="preserve">Australia </t>
  </si>
  <si>
    <t xml:space="preserve">Austria </t>
  </si>
  <si>
    <t xml:space="preserve">Azerbaijan </t>
  </si>
  <si>
    <t xml:space="preserve">Bahrain </t>
  </si>
  <si>
    <t xml:space="preserve">Bangladesh </t>
  </si>
  <si>
    <t xml:space="preserve">Belgium </t>
  </si>
  <si>
    <t xml:space="preserve">Benin </t>
  </si>
  <si>
    <t xml:space="preserve">Bosnia and Herzegovina </t>
  </si>
  <si>
    <t xml:space="preserve">Botswana </t>
  </si>
  <si>
    <t xml:space="preserve">Brazil  </t>
  </si>
  <si>
    <t xml:space="preserve">Bulgaria  </t>
  </si>
  <si>
    <t xml:space="preserve">Cambodia  </t>
  </si>
  <si>
    <t xml:space="preserve">Cameroon  </t>
  </si>
  <si>
    <t xml:space="preserve">Canada  </t>
  </si>
  <si>
    <t xml:space="preserve">Chile  </t>
  </si>
  <si>
    <t xml:space="preserve">China  </t>
  </si>
  <si>
    <t xml:space="preserve">Colombia  </t>
  </si>
  <si>
    <t xml:space="preserve">Costa Rica  </t>
  </si>
  <si>
    <t xml:space="preserve">Côte d’Ivoire  </t>
  </si>
  <si>
    <t xml:space="preserve">Croatia  </t>
  </si>
  <si>
    <t xml:space="preserve">Cyprus  </t>
  </si>
  <si>
    <t xml:space="preserve">Czech Republic  </t>
  </si>
  <si>
    <t xml:space="preserve">Denmark  </t>
  </si>
  <si>
    <t xml:space="preserve">Dominican Republic  </t>
  </si>
  <si>
    <t xml:space="preserve">Ecuador  </t>
  </si>
  <si>
    <t xml:space="preserve">Egypt  </t>
  </si>
  <si>
    <t xml:space="preserve">El Salvador  </t>
  </si>
  <si>
    <t xml:space="preserve">Estonia  </t>
  </si>
  <si>
    <t xml:space="preserve">Ethiopia  </t>
  </si>
  <si>
    <t xml:space="preserve">Finland  </t>
  </si>
  <si>
    <t xml:space="preserve">France  </t>
  </si>
  <si>
    <t xml:space="preserve">Gabon </t>
  </si>
  <si>
    <t xml:space="preserve">Georgia  </t>
  </si>
  <si>
    <t xml:space="preserve">Germany  </t>
  </si>
  <si>
    <t xml:space="preserve">Ghana  </t>
  </si>
  <si>
    <t xml:space="preserve">Greece </t>
  </si>
  <si>
    <t xml:space="preserve">Guatemala  </t>
  </si>
  <si>
    <t xml:space="preserve">Guinea  </t>
  </si>
  <si>
    <t xml:space="preserve">Guyana  </t>
  </si>
  <si>
    <t xml:space="preserve">Haiti  </t>
  </si>
  <si>
    <t xml:space="preserve">Honduras  </t>
  </si>
  <si>
    <t xml:space="preserve">Hong Kong SAR  </t>
  </si>
  <si>
    <t xml:space="preserve">Hungary  </t>
  </si>
  <si>
    <t xml:space="preserve">Iceland </t>
  </si>
  <si>
    <t xml:space="preserve">India  </t>
  </si>
  <si>
    <t xml:space="preserve">Indonesia  </t>
  </si>
  <si>
    <t xml:space="preserve">Iran, Islamic Rep.  </t>
  </si>
  <si>
    <t xml:space="preserve">Ireland  </t>
  </si>
  <si>
    <t xml:space="preserve">Israel  </t>
  </si>
  <si>
    <t xml:space="preserve">Italy  </t>
  </si>
  <si>
    <t xml:space="preserve">Jamaica  </t>
  </si>
  <si>
    <t xml:space="preserve">Japan  </t>
  </si>
  <si>
    <t xml:space="preserve">Jordan  </t>
  </si>
  <si>
    <t xml:space="preserve">Kazakhstan  </t>
  </si>
  <si>
    <t xml:space="preserve">Kenya  </t>
  </si>
  <si>
    <t xml:space="preserve">Korea, Rep.  </t>
  </si>
  <si>
    <t xml:space="preserve">Kuwait  </t>
  </si>
  <si>
    <t xml:space="preserve">Kyrgyz Republic </t>
  </si>
  <si>
    <t xml:space="preserve">Lao  </t>
  </si>
  <si>
    <t xml:space="preserve">Latvia  </t>
  </si>
  <si>
    <t xml:space="preserve">Lebanon  </t>
  </si>
  <si>
    <t xml:space="preserve">Liberia  </t>
  </si>
  <si>
    <t xml:space="preserve">Lithuania  </t>
  </si>
  <si>
    <t xml:space="preserve">Luxembourg  </t>
  </si>
  <si>
    <t xml:space="preserve">Madagascar  </t>
  </si>
  <si>
    <t xml:space="preserve">Malawi  </t>
  </si>
  <si>
    <t xml:space="preserve">Malaysia  </t>
  </si>
  <si>
    <t xml:space="preserve">Mali  </t>
  </si>
  <si>
    <t xml:space="preserve">Malta  </t>
  </si>
  <si>
    <t xml:space="preserve">Mauritania  </t>
  </si>
  <si>
    <t xml:space="preserve">Mauritius </t>
  </si>
  <si>
    <t xml:space="preserve">Mexico  </t>
  </si>
  <si>
    <t xml:space="preserve">Moldova  </t>
  </si>
  <si>
    <t xml:space="preserve">Mongolia  </t>
  </si>
  <si>
    <t xml:space="preserve">Montenegro  </t>
  </si>
  <si>
    <t xml:space="preserve">Morocco  </t>
  </si>
  <si>
    <t xml:space="preserve">Mozambique  </t>
  </si>
  <si>
    <t xml:space="preserve">Myanmar  </t>
  </si>
  <si>
    <t xml:space="preserve">Namibia  </t>
  </si>
  <si>
    <t xml:space="preserve">Nepal  </t>
  </si>
  <si>
    <t xml:space="preserve">Netherlands  </t>
  </si>
  <si>
    <t xml:space="preserve">New Zealand  </t>
  </si>
  <si>
    <t xml:space="preserve">Nicaragua  </t>
  </si>
  <si>
    <t xml:space="preserve">Nigeria  </t>
  </si>
  <si>
    <t xml:space="preserve">Norway  </t>
  </si>
  <si>
    <t xml:space="preserve">Oman  </t>
  </si>
  <si>
    <t xml:space="preserve">Pakistan  </t>
  </si>
  <si>
    <t xml:space="preserve">Panama  </t>
  </si>
  <si>
    <t xml:space="preserve">Paraguay  </t>
  </si>
  <si>
    <t xml:space="preserve">Peru  </t>
  </si>
  <si>
    <t xml:space="preserve">Philippines  </t>
  </si>
  <si>
    <t xml:space="preserve">Poland  </t>
  </si>
  <si>
    <t xml:space="preserve">Portugal  </t>
  </si>
  <si>
    <t xml:space="preserve">Qatar  </t>
  </si>
  <si>
    <t xml:space="preserve">Romania  </t>
  </si>
  <si>
    <t xml:space="preserve">Russian Federation  </t>
  </si>
  <si>
    <t xml:space="preserve">Rwanda </t>
  </si>
  <si>
    <t xml:space="preserve">Saudi Arabia  </t>
  </si>
  <si>
    <t xml:space="preserve">Senegal  </t>
  </si>
  <si>
    <t xml:space="preserve">Serbia  </t>
  </si>
  <si>
    <t xml:space="preserve">Singapore </t>
  </si>
  <si>
    <t xml:space="preserve">Slovak Republic  </t>
  </si>
  <si>
    <t xml:space="preserve">Slovenia  </t>
  </si>
  <si>
    <t xml:space="preserve">South Africa  </t>
  </si>
  <si>
    <t xml:space="preserve">Spain  </t>
  </si>
  <si>
    <t xml:space="preserve">Sri Lanka  </t>
  </si>
  <si>
    <t xml:space="preserve">Taiwan, China </t>
  </si>
  <si>
    <t xml:space="preserve">Tajikistan  </t>
  </si>
  <si>
    <t xml:space="preserve">Tanzania  </t>
  </si>
  <si>
    <t xml:space="preserve">Thailand  </t>
  </si>
  <si>
    <t xml:space="preserve">Trinidad and Tobago  </t>
  </si>
  <si>
    <t xml:space="preserve">Tunisia  </t>
  </si>
  <si>
    <t xml:space="preserve">Turkey  </t>
  </si>
  <si>
    <t xml:space="preserve">Uganda  </t>
  </si>
  <si>
    <t xml:space="preserve">Ukraine  </t>
  </si>
  <si>
    <t xml:space="preserve">United Arab Emirates  </t>
  </si>
  <si>
    <t xml:space="preserve">United States </t>
  </si>
  <si>
    <t xml:space="preserve">Uruguay  </t>
  </si>
  <si>
    <t xml:space="preserve">Venezuela  </t>
  </si>
  <si>
    <t xml:space="preserve">Vietnam  </t>
  </si>
  <si>
    <t xml:space="preserve">Zambia  </t>
  </si>
  <si>
    <t xml:space="preserve">Zimbabwe  </t>
  </si>
  <si>
    <t>Index</t>
  </si>
  <si>
    <t>Physicians  per 1,000 People</t>
  </si>
  <si>
    <t>Democratic People's Republic of Korea</t>
  </si>
  <si>
    <t>2.343</t>
  </si>
  <si>
    <t>0.618</t>
  </si>
  <si>
    <t xml:space="preserve">United Kingdom </t>
  </si>
  <si>
    <t xml:space="preserve">Venezuela </t>
  </si>
  <si>
    <t xml:space="preserve">Source: http://apps.who.int/gho/data/node.main.A1444?lang=en </t>
  </si>
  <si>
    <t>Docs per 1,000</t>
  </si>
  <si>
    <t>Median=0</t>
  </si>
  <si>
    <t>max w/ median=0</t>
  </si>
  <si>
    <t>min w/ median=0</t>
  </si>
  <si>
    <t>% Public</t>
  </si>
  <si>
    <t>Source: http://data.worldbank.org/indicator/SH.XPD.PUBL?order=wbapi_data_value_2012+wbapi_data_value+wbapi_data_value-last&amp;sort=asc</t>
  </si>
  <si>
    <t>El Savador</t>
  </si>
  <si>
    <t>Tajikstan</t>
  </si>
  <si>
    <t>MAX w/ median = 0</t>
  </si>
  <si>
    <t>MIN w/ median = 0</t>
  </si>
  <si>
    <t>7-Physicians per 1,000 people</t>
  </si>
  <si>
    <t>8-Public Health Spending %</t>
  </si>
  <si>
    <t>Growth Projection</t>
  </si>
  <si>
    <t>E</t>
  </si>
  <si>
    <r>
      <t xml:space="preserve">Hidden data entry columns                                              </t>
    </r>
    <r>
      <rPr>
        <sz val="9"/>
        <rFont val="Verdana"/>
        <family val="2"/>
      </rPr>
      <t>(Coface Data  UPDATED 5/26/17)</t>
    </r>
  </si>
  <si>
    <t>Use UK Rating</t>
  </si>
  <si>
    <t>B-</t>
  </si>
  <si>
    <t>WD</t>
  </si>
  <si>
    <t>Maldives</t>
  </si>
  <si>
    <t>https://www.fitchratings.com/gws/en/sector/entity/sovereigns?Ns=groupName%7c0&amp;Ne=4294281954%2b4294289122%2b11%2b421%2b14%2b1214&amp;N=4294281747%2b416%2b1211&amp;No=100&amp;Details=</t>
  </si>
  <si>
    <t>UK</t>
  </si>
  <si>
    <t>assume UK</t>
  </si>
  <si>
    <t>assume same as US</t>
  </si>
  <si>
    <r>
      <rPr>
        <b/>
        <sz val="12"/>
        <color indexed="8"/>
        <rFont val="Calibri"/>
        <family val="2"/>
      </rPr>
      <t xml:space="preserve">Numerical Risk Rating           </t>
    </r>
    <r>
      <rPr>
        <sz val="10"/>
        <color indexed="8"/>
        <rFont val="Calibri"/>
        <family val="2"/>
      </rPr>
      <t xml:space="preserve"> (ref chart at &gt;)</t>
    </r>
  </si>
  <si>
    <t>Congo, Republic of</t>
  </si>
  <si>
    <r>
      <rPr>
        <b/>
        <sz val="12"/>
        <color indexed="8"/>
        <rFont val="Calibri"/>
        <family val="2"/>
      </rPr>
      <t>Fitch Country Ceiling Rating</t>
    </r>
    <r>
      <rPr>
        <sz val="11"/>
        <color theme="1"/>
        <rFont val="Calibri"/>
        <family val="2"/>
        <scheme val="minor"/>
      </rPr>
      <t xml:space="preserve"> (5/17)</t>
    </r>
  </si>
  <si>
    <t>GDP ppp $B</t>
  </si>
  <si>
    <t>GDP/ppp $B</t>
  </si>
  <si>
    <t>7-Physicians per 1,000 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</si>
</sst>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$&quot;#,##0_);[Red]\(&quot;$&quot;#,##0\)"/>
    <numFmt numFmtId="164" formatCode="#,##0.00;[Red]#,##0.00"/>
    <numFmt numFmtId="165" formatCode="&quot;$&quot;#,##0"/>
    <numFmt numFmtId="166" formatCode="#,##0;[Red]#,##0"/>
    <numFmt numFmtId="167" formatCode="0.00;[Red]0.00"/>
    <numFmt numFmtId="168" formatCode="0;[Red]0"/>
    <numFmt numFmtId="169" formatCode="#,##0.0"/>
    <numFmt numFmtId="170" formatCode="#,##0.0;[Red]#,##0.0"/>
    <numFmt numFmtId="171" formatCode="&quot;$&quot;#,##0.00"/>
    <numFmt numFmtId="172" formatCode="0.0;[Red]0.0"/>
    <numFmt numFmtId="173" formatCode="###,###,##0;\-###,###,##0;_(&quot;—&quot;"/>
    <numFmt numFmtId="174" formatCode="#\ ###\ ###\ ##0;\-#\ ###\ ###\ ##0;0"/>
    <numFmt numFmtId="175" formatCode="#,##0.0_);[Red]\(#,##0.0\)"/>
    <numFmt numFmtId="176" formatCode="0.0_);[Red]\(0.0\)"/>
    <numFmt numFmtId="177" formatCode="##0.0;\-##0.0;0"/>
    <numFmt numFmtId="178" formatCode="&quot;$&quot;#,##0.0"/>
    <numFmt numFmtId="179" formatCode="0.00_);[Red]\(0.00\)"/>
    <numFmt numFmtId="180" formatCode="0.0000_);[Red]\(0.0000\)"/>
  </numFmts>
  <fonts count="132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6"/>
      <name val="Verdana"/>
      <family val="2"/>
    </font>
    <font>
      <b/>
      <sz val="16"/>
      <name val="Verdana"/>
      <family val="2"/>
    </font>
    <font>
      <b/>
      <sz val="14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9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b/>
      <sz val="11"/>
      <name val="Arial"/>
      <family val="2"/>
    </font>
    <font>
      <u/>
      <sz val="11"/>
      <color indexed="12"/>
      <name val="Calibri"/>
      <family val="2"/>
    </font>
    <font>
      <sz val="11"/>
      <name val="Tahoma"/>
      <family val="2"/>
    </font>
    <font>
      <sz val="9"/>
      <color indexed="10"/>
      <name val="Verdana"/>
      <family val="2"/>
    </font>
    <font>
      <b/>
      <sz val="9"/>
      <name val="Arial"/>
      <family val="2"/>
    </font>
    <font>
      <sz val="9"/>
      <name val="Tahoma"/>
      <family val="2"/>
    </font>
    <font>
      <b/>
      <u/>
      <sz val="11"/>
      <color indexed="12"/>
      <name val="Calibri"/>
      <family val="2"/>
    </font>
    <font>
      <sz val="10"/>
      <name val="Courier"/>
      <family val="3"/>
    </font>
    <font>
      <sz val="9"/>
      <name val="Arial"/>
      <family val="2"/>
    </font>
    <font>
      <sz val="10"/>
      <color indexed="8"/>
      <name val="Arial"/>
      <family val="2"/>
    </font>
    <font>
      <sz val="11"/>
      <name val="Verdana"/>
      <family val="2"/>
    </font>
    <font>
      <sz val="11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8"/>
      <name val="Verdana"/>
      <family val="2"/>
    </font>
    <font>
      <sz val="12"/>
      <color indexed="8"/>
      <name val="Verdana"/>
      <family val="2"/>
    </font>
    <font>
      <b/>
      <sz val="14"/>
      <color indexed="8"/>
      <name val="Calibri"/>
      <family val="2"/>
    </font>
    <font>
      <sz val="10"/>
      <color indexed="10"/>
      <name val="Arial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10"/>
      <name val="Tahoma"/>
      <family val="2"/>
    </font>
    <font>
      <b/>
      <sz val="8"/>
      <name val="Verdana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rgb="FF663300"/>
      <name val="Calibri"/>
      <family val="2"/>
      <scheme val="minor"/>
    </font>
    <font>
      <u/>
      <sz val="12"/>
      <color theme="10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name val="Calibri"/>
      <family val="2"/>
      <scheme val="minor"/>
    </font>
    <font>
      <sz val="10.45"/>
      <name val="Calibri"/>
      <family val="2"/>
      <scheme val="minor"/>
    </font>
    <font>
      <sz val="11"/>
      <color theme="1"/>
      <name val="Verdana"/>
      <family val="2"/>
    </font>
    <font>
      <sz val="9"/>
      <color theme="0"/>
      <name val="Verdana"/>
      <family val="2"/>
    </font>
    <font>
      <sz val="12"/>
      <color theme="0"/>
      <name val="Verdana"/>
      <family val="2"/>
    </font>
    <font>
      <sz val="10"/>
      <color theme="1"/>
      <name val="Verdana"/>
      <family val="2"/>
    </font>
    <font>
      <sz val="10.45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.45"/>
      <name val="Calibri"/>
      <family val="2"/>
      <scheme val="minor"/>
    </font>
    <font>
      <b/>
      <sz val="11"/>
      <color theme="1"/>
      <name val="Calibri"/>
      <family val="2"/>
    </font>
    <font>
      <sz val="12"/>
      <color rgb="FF000000"/>
      <name val="Verdana"/>
      <family val="2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000000"/>
      <name val="Verdana"/>
      <family val="2"/>
    </font>
    <font>
      <sz val="9"/>
      <color theme="1"/>
      <name val="Tahoma"/>
      <family val="2"/>
    </font>
    <font>
      <b/>
      <sz val="11"/>
      <color theme="1"/>
      <name val="Arial"/>
      <family val="2"/>
    </font>
    <font>
      <sz val="11"/>
      <color rgb="FF9C0006"/>
      <name val="Arial"/>
      <family val="2"/>
    </font>
    <font>
      <sz val="10"/>
      <color rgb="FF0156AA"/>
      <name val="Arial"/>
      <family val="2"/>
    </font>
    <font>
      <sz val="10"/>
      <color rgb="FF2E2E2E"/>
      <name val="Arial"/>
      <family val="2"/>
    </font>
    <font>
      <u/>
      <sz val="10"/>
      <color theme="10"/>
      <name val="Arial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11"/>
      <color theme="10"/>
      <name val="Calibri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11"/>
      <color rgb="FF9C0006"/>
      <name val="Calibri"/>
      <family val="2"/>
      <scheme val="minor"/>
    </font>
    <font>
      <u/>
      <sz val="11"/>
      <color theme="10"/>
      <name val="Arial"/>
      <family val="2"/>
    </font>
    <font>
      <sz val="12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8"/>
      <color rgb="FF002B54"/>
      <name val="Calibri"/>
      <family val="2"/>
      <scheme val="minor"/>
    </font>
    <font>
      <sz val="14"/>
      <color theme="1"/>
      <name val="Arial"/>
      <family val="2"/>
    </font>
    <font>
      <sz val="14"/>
      <color rgb="FF002B54"/>
      <name val="Arial"/>
      <family val="2"/>
    </font>
  </fonts>
  <fills count="8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DD16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D852"/>
        <bgColor indexed="64"/>
      </patternFill>
    </fill>
    <fill>
      <patternFill patternType="solid">
        <fgColor rgb="FFFF938B"/>
        <bgColor indexed="64"/>
      </patternFill>
    </fill>
    <fill>
      <patternFill patternType="solid">
        <fgColor rgb="FFEEC040"/>
        <bgColor indexed="64"/>
      </patternFill>
    </fill>
    <fill>
      <patternFill patternType="solid">
        <fgColor rgb="FF79E4E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E958A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F09A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EAECEC"/>
        <bgColor indexed="64"/>
      </patternFill>
    </fill>
  </fills>
  <borders count="17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 diagonalUp="1" diagonalDown="1">
      <left/>
      <right style="thin">
        <color indexed="64"/>
      </right>
      <top style="thick">
        <color indexed="64"/>
      </top>
      <bottom style="thick">
        <color indexed="64"/>
      </bottom>
      <diagonal style="hair">
        <color theme="0" tint="-0.499984740745262"/>
      </diagonal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 style="medium">
        <color rgb="FFD7D7D7"/>
      </top>
      <bottom style="medium">
        <color rgb="FFD7D7D7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ck">
        <color indexed="64"/>
      </left>
      <right/>
      <top style="thick">
        <color indexed="64"/>
      </top>
      <bottom style="thick">
        <color indexed="64"/>
      </bottom>
      <diagonal style="hair">
        <color theme="0" tint="-0.34998626667073579"/>
      </diagonal>
    </border>
    <border diagonalUp="1" diagonalDown="1">
      <left/>
      <right style="thick">
        <color indexed="64"/>
      </right>
      <top style="thick">
        <color indexed="64"/>
      </top>
      <bottom style="thick">
        <color indexed="64"/>
      </bottom>
      <diagonal style="hair">
        <color theme="0" tint="-0.34998626667073579"/>
      </diagonal>
    </border>
    <border diagonalUp="1" diagonalDown="1">
      <left style="thick">
        <color indexed="64"/>
      </left>
      <right/>
      <top style="hair">
        <color indexed="64"/>
      </top>
      <bottom style="thick">
        <color indexed="64"/>
      </bottom>
      <diagonal style="hair">
        <color theme="0" tint="-0.24994659260841701"/>
      </diagonal>
    </border>
    <border diagonalUp="1" diagonalDown="1">
      <left/>
      <right style="thick">
        <color indexed="64"/>
      </right>
      <top style="hair">
        <color indexed="64"/>
      </top>
      <bottom style="thick">
        <color indexed="64"/>
      </bottom>
      <diagonal style="hair">
        <color theme="0" tint="-0.24994659260841701"/>
      </diagonal>
    </border>
    <border diagonalUp="1" diagonalDown="1"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 style="thin">
        <color theme="0" tint="-0.34998626667073579"/>
      </diagonal>
    </border>
    <border diagonalUp="1" diagonalDown="1"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n">
        <color theme="0" tint="-0.34998626667073579"/>
      </diagonal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2B5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D7D7D7"/>
      </top>
      <bottom style="medium">
        <color rgb="FFD7D7D7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 diagonalUp="1" diagonalDown="1"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 style="thin">
        <color theme="0" tint="-0.24994659260841701"/>
      </diagonal>
    </border>
    <border diagonalUp="1" diagonalDown="1"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 style="thin">
        <color theme="0" tint="-0.499984740745262"/>
      </diagonal>
    </border>
    <border diagonalUp="1" diagonalDown="1"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 style="thin">
        <color theme="0" tint="-0.34998626667073579"/>
      </diagonal>
    </border>
    <border diagonalUp="1" diagonalDown="1">
      <left style="thin">
        <color indexed="64"/>
      </left>
      <right style="thin">
        <color indexed="64"/>
      </right>
      <top style="thick">
        <color indexed="64"/>
      </top>
      <bottom/>
      <diagonal style="thin">
        <color theme="0" tint="-0.34998626667073579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theme="0" tint="-0.34998626667073579"/>
      </diagonal>
    </border>
    <border diagonalUp="1" diagonalDown="1">
      <left style="thin">
        <color indexed="64"/>
      </left>
      <right style="thin">
        <color indexed="64"/>
      </right>
      <top/>
      <bottom style="thick">
        <color indexed="64"/>
      </bottom>
      <diagonal style="thin">
        <color theme="0" tint="-0.34998626667073579"/>
      </diagonal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2B54"/>
      </left>
      <right style="thin">
        <color rgb="FF000000"/>
      </right>
      <top style="thin">
        <color rgb="FF000000"/>
      </top>
      <bottom style="thin">
        <color rgb="FF002B5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2B5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DDDDDD"/>
      </bottom>
      <diagonal/>
    </border>
  </borders>
  <cellStyleXfs count="100">
    <xf numFmtId="0" fontId="0" fillId="0" borderId="0"/>
    <xf numFmtId="0" fontId="5" fillId="0" borderId="0"/>
    <xf numFmtId="0" fontId="5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3" fillId="28" borderId="0" applyNumberFormat="0" applyBorder="0" applyAlignment="0" applyProtection="0"/>
    <xf numFmtId="0" fontId="44" fillId="29" borderId="122" applyNumberFormat="0" applyAlignment="0" applyProtection="0"/>
    <xf numFmtId="0" fontId="45" fillId="30" borderId="123" applyNumberFormat="0" applyAlignment="0" applyProtection="0"/>
    <xf numFmtId="6" fontId="21" fillId="0" borderId="0"/>
    <xf numFmtId="0" fontId="46" fillId="0" borderId="0" applyNumberFormat="0" applyFill="0" applyBorder="0" applyAlignment="0" applyProtection="0"/>
    <xf numFmtId="0" fontId="47" fillId="31" borderId="0" applyNumberFormat="0" applyBorder="0" applyAlignment="0" applyProtection="0"/>
    <xf numFmtId="0" fontId="5" fillId="0" borderId="0">
      <alignment horizontal="left"/>
    </xf>
    <xf numFmtId="0" fontId="5" fillId="0" borderId="0">
      <alignment horizontal="left"/>
      <protection locked="0"/>
    </xf>
    <xf numFmtId="0" fontId="48" fillId="0" borderId="124" applyNumberFormat="0" applyFill="0" applyAlignment="0" applyProtection="0"/>
    <xf numFmtId="0" fontId="49" fillId="0" borderId="125" applyNumberFormat="0" applyFill="0" applyAlignment="0" applyProtection="0"/>
    <xf numFmtId="0" fontId="50" fillId="0" borderId="126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52" fillId="32" borderId="122" applyNumberFormat="0" applyAlignment="0" applyProtection="0"/>
    <xf numFmtId="0" fontId="53" fillId="0" borderId="127" applyNumberFormat="0" applyFill="0" applyAlignment="0" applyProtection="0"/>
    <xf numFmtId="0" fontId="54" fillId="3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1" fillId="0" borderId="0"/>
    <xf numFmtId="0" fontId="5" fillId="0" borderId="0"/>
    <xf numFmtId="0" fontId="5" fillId="0" borderId="0"/>
    <xf numFmtId="0" fontId="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41" fillId="34" borderId="128" applyNumberFormat="0" applyFont="0" applyAlignment="0" applyProtection="0"/>
    <xf numFmtId="0" fontId="41" fillId="34" borderId="128" applyNumberFormat="0" applyFont="0" applyAlignment="0" applyProtection="0"/>
    <xf numFmtId="0" fontId="55" fillId="29" borderId="129" applyNumberFormat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30" applyNumberFormat="0" applyFill="0" applyAlignment="0" applyProtection="0"/>
    <xf numFmtId="0" fontId="58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4" fillId="0" borderId="89">
      <alignment vertical="top" wrapText="1"/>
    </xf>
    <xf numFmtId="0" fontId="5" fillId="0" borderId="72">
      <alignment vertical="top"/>
    </xf>
  </cellStyleXfs>
  <cellXfs count="1619">
    <xf numFmtId="0" fontId="0" fillId="0" borderId="0" xfId="0"/>
    <xf numFmtId="0" fontId="0" fillId="35" borderId="0" xfId="0" applyFill="1"/>
    <xf numFmtId="0" fontId="0" fillId="36" borderId="0" xfId="0" applyFill="1"/>
    <xf numFmtId="0" fontId="0" fillId="0" borderId="0" xfId="0" applyFill="1"/>
    <xf numFmtId="0" fontId="0" fillId="0" borderId="0" xfId="0" applyAlignment="1">
      <alignment vertical="center"/>
    </xf>
    <xf numFmtId="0" fontId="59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0" fillId="0" borderId="0" xfId="0" applyBorder="1"/>
    <xf numFmtId="0" fontId="60" fillId="0" borderId="0" xfId="0" applyFont="1" applyFill="1" applyBorder="1"/>
    <xf numFmtId="0" fontId="4" fillId="0" borderId="0" xfId="0" applyFont="1" applyFill="1" applyBorder="1" applyAlignment="1"/>
    <xf numFmtId="0" fontId="0" fillId="0" borderId="0" xfId="0" applyFill="1" applyAlignment="1">
      <alignment vertical="center"/>
    </xf>
    <xf numFmtId="165" fontId="7" fillId="0" borderId="0" xfId="53" applyNumberFormat="1" applyFont="1" applyBorder="1" applyAlignment="1">
      <alignment horizontal="center" vertical="center"/>
    </xf>
    <xf numFmtId="2" fontId="7" fillId="0" borderId="0" xfId="53" applyNumberFormat="1" applyFont="1" applyBorder="1" applyAlignment="1">
      <alignment horizontal="center" vertical="center"/>
    </xf>
    <xf numFmtId="3" fontId="7" fillId="0" borderId="0" xfId="53" applyNumberFormat="1" applyFont="1" applyBorder="1" applyAlignment="1">
      <alignment horizontal="center" vertical="center"/>
    </xf>
    <xf numFmtId="166" fontId="7" fillId="0" borderId="0" xfId="53" applyNumberFormat="1" applyFont="1" applyBorder="1" applyAlignment="1">
      <alignment horizontal="center" vertical="center"/>
    </xf>
    <xf numFmtId="0" fontId="3" fillId="0" borderId="0" xfId="53" applyFont="1" applyFill="1" applyBorder="1" applyAlignment="1">
      <alignment horizontal="right" indent="1"/>
    </xf>
    <xf numFmtId="165" fontId="3" fillId="0" borderId="0" xfId="53" applyNumberFormat="1" applyFont="1" applyFill="1" applyBorder="1" applyAlignment="1">
      <alignment horizontal="center" vertical="center"/>
    </xf>
    <xf numFmtId="166" fontId="3" fillId="0" borderId="0" xfId="53" applyNumberFormat="1" applyFont="1" applyFill="1" applyBorder="1" applyAlignment="1">
      <alignment horizontal="center"/>
    </xf>
    <xf numFmtId="0" fontId="3" fillId="0" borderId="0" xfId="53" applyFont="1" applyFill="1" applyBorder="1" applyAlignment="1">
      <alignment horizontal="center"/>
    </xf>
    <xf numFmtId="2" fontId="3" fillId="0" borderId="0" xfId="53" applyNumberFormat="1" applyFont="1" applyFill="1" applyBorder="1" applyAlignment="1">
      <alignment horizontal="center"/>
    </xf>
    <xf numFmtId="165" fontId="3" fillId="0" borderId="1" xfId="53" applyNumberFormat="1" applyFont="1" applyFill="1" applyBorder="1" applyAlignment="1">
      <alignment horizontal="center" vertical="center"/>
    </xf>
    <xf numFmtId="0" fontId="2" fillId="0" borderId="0" xfId="53" applyFont="1" applyFill="1" applyAlignment="1">
      <alignment horizontal="center"/>
    </xf>
    <xf numFmtId="1" fontId="2" fillId="0" borderId="0" xfId="53" applyNumberFormat="1" applyFont="1" applyFill="1" applyBorder="1" applyAlignment="1">
      <alignment horizontal="center"/>
    </xf>
    <xf numFmtId="1" fontId="6" fillId="0" borderId="0" xfId="53" applyNumberFormat="1" applyFont="1" applyBorder="1" applyAlignment="1">
      <alignment horizontal="center"/>
    </xf>
    <xf numFmtId="1" fontId="2" fillId="0" borderId="1" xfId="53" applyNumberFormat="1" applyFont="1" applyFill="1" applyBorder="1" applyAlignment="1">
      <alignment horizontal="center"/>
    </xf>
    <xf numFmtId="165" fontId="9" fillId="0" borderId="2" xfId="53" applyNumberFormat="1" applyFont="1" applyFill="1" applyBorder="1" applyAlignment="1">
      <alignment horizontal="center" vertical="center" wrapText="1"/>
    </xf>
    <xf numFmtId="0" fontId="61" fillId="0" borderId="0" xfId="0" applyFont="1"/>
    <xf numFmtId="165" fontId="9" fillId="0" borderId="3" xfId="53" applyNumberFormat="1" applyFont="1" applyFill="1" applyBorder="1" applyAlignment="1">
      <alignment horizontal="center" vertical="center" wrapText="1"/>
    </xf>
    <xf numFmtId="0" fontId="9" fillId="0" borderId="4" xfId="53" applyFont="1" applyFill="1" applyBorder="1" applyAlignment="1">
      <alignment horizontal="center" vertical="center" wrapText="1"/>
    </xf>
    <xf numFmtId="0" fontId="62" fillId="0" borderId="0" xfId="0" applyFont="1"/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63" fillId="0" borderId="0" xfId="0" applyFont="1" applyFill="1"/>
    <xf numFmtId="0" fontId="63" fillId="0" borderId="0" xfId="0" applyFont="1"/>
    <xf numFmtId="0" fontId="63" fillId="0" borderId="0" xfId="0" applyFont="1" applyFill="1" applyBorder="1"/>
    <xf numFmtId="2" fontId="0" fillId="0" borderId="0" xfId="0" applyNumberFormat="1" applyFill="1" applyAlignment="1">
      <alignment horizontal="center"/>
    </xf>
    <xf numFmtId="2" fontId="63" fillId="0" borderId="0" xfId="0" applyNumberFormat="1" applyFont="1" applyFill="1" applyAlignment="1">
      <alignment horizontal="center"/>
    </xf>
    <xf numFmtId="167" fontId="2" fillId="0" borderId="5" xfId="0" applyNumberFormat="1" applyFont="1" applyFill="1" applyBorder="1" applyAlignment="1">
      <alignment horizontal="center" vertical="center"/>
    </xf>
    <xf numFmtId="0" fontId="64" fillId="0" borderId="6" xfId="0" applyFont="1" applyBorder="1" applyAlignment="1">
      <alignment horizontal="center"/>
    </xf>
    <xf numFmtId="9" fontId="11" fillId="37" borderId="7" xfId="0" applyNumberFormat="1" applyFont="1" applyFill="1" applyBorder="1" applyAlignment="1">
      <alignment horizontal="center" vertical="center" wrapText="1"/>
    </xf>
    <xf numFmtId="167" fontId="2" fillId="37" borderId="6" xfId="0" applyNumberFormat="1" applyFont="1" applyFill="1" applyBorder="1" applyAlignment="1">
      <alignment horizontal="center" vertical="center"/>
    </xf>
    <xf numFmtId="167" fontId="7" fillId="0" borderId="0" xfId="53" applyNumberFormat="1" applyFont="1" applyBorder="1" applyAlignment="1">
      <alignment horizontal="center" vertical="center"/>
    </xf>
    <xf numFmtId="167" fontId="3" fillId="0" borderId="0" xfId="5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8" xfId="0" applyBorder="1"/>
    <xf numFmtId="2" fontId="63" fillId="0" borderId="0" xfId="0" applyNumberFormat="1" applyFont="1" applyFill="1" applyBorder="1" applyAlignment="1">
      <alignment horizontal="center"/>
    </xf>
    <xf numFmtId="0" fontId="63" fillId="0" borderId="0" xfId="0" applyFont="1" applyFill="1" applyBorder="1" applyAlignment="1">
      <alignment horizontal="right"/>
    </xf>
    <xf numFmtId="168" fontId="63" fillId="0" borderId="0" xfId="0" applyNumberFormat="1" applyFont="1" applyFill="1" applyBorder="1" applyAlignment="1">
      <alignment horizontal="center"/>
    </xf>
    <xf numFmtId="168" fontId="63" fillId="0" borderId="0" xfId="0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2" fontId="9" fillId="37" borderId="9" xfId="0" applyNumberFormat="1" applyFont="1" applyFill="1" applyBorder="1" applyAlignment="1">
      <alignment horizontal="center" vertical="center" wrapText="1"/>
    </xf>
    <xf numFmtId="0" fontId="11" fillId="37" borderId="4" xfId="0" applyFont="1" applyFill="1" applyBorder="1" applyAlignment="1">
      <alignment horizontal="center" vertical="center" wrapText="1"/>
    </xf>
    <xf numFmtId="0" fontId="11" fillId="37" borderId="4" xfId="0" applyFont="1" applyFill="1" applyBorder="1" applyAlignment="1">
      <alignment horizontal="center" vertical="center"/>
    </xf>
    <xf numFmtId="167" fontId="2" fillId="37" borderId="10" xfId="0" applyNumberFormat="1" applyFont="1" applyFill="1" applyBorder="1" applyAlignment="1">
      <alignment horizontal="center"/>
    </xf>
    <xf numFmtId="2" fontId="0" fillId="37" borderId="11" xfId="0" applyNumberFormat="1" applyFill="1" applyBorder="1" applyAlignment="1">
      <alignment horizontal="center"/>
    </xf>
    <xf numFmtId="167" fontId="2" fillId="37" borderId="12" xfId="0" applyNumberFormat="1" applyFont="1" applyFill="1" applyBorder="1" applyAlignment="1">
      <alignment horizontal="center"/>
    </xf>
    <xf numFmtId="167" fontId="16" fillId="37" borderId="12" xfId="0" applyNumberFormat="1" applyFont="1" applyFill="1" applyBorder="1" applyAlignment="1">
      <alignment horizontal="center"/>
    </xf>
    <xf numFmtId="167" fontId="16" fillId="37" borderId="4" xfId="0" applyNumberFormat="1" applyFont="1" applyFill="1" applyBorder="1" applyAlignment="1">
      <alignment horizontal="center"/>
    </xf>
    <xf numFmtId="167" fontId="63" fillId="38" borderId="13" xfId="0" applyNumberFormat="1" applyFont="1" applyFill="1" applyBorder="1" applyAlignment="1">
      <alignment horizontal="center"/>
    </xf>
    <xf numFmtId="167" fontId="11" fillId="37" borderId="10" xfId="0" applyNumberFormat="1" applyFont="1" applyFill="1" applyBorder="1" applyAlignment="1">
      <alignment horizontal="center"/>
    </xf>
    <xf numFmtId="2" fontId="11" fillId="37" borderId="9" xfId="0" applyNumberFormat="1" applyFont="1" applyFill="1" applyBorder="1" applyAlignment="1">
      <alignment horizontal="center" vertical="center" wrapText="1"/>
    </xf>
    <xf numFmtId="167" fontId="11" fillId="37" borderId="12" xfId="0" applyNumberFormat="1" applyFont="1" applyFill="1" applyBorder="1" applyAlignment="1">
      <alignment horizontal="center"/>
    </xf>
    <xf numFmtId="167" fontId="11" fillId="37" borderId="7" xfId="0" applyNumberFormat="1" applyFont="1" applyFill="1" applyBorder="1" applyAlignment="1">
      <alignment horizontal="center" vertical="center"/>
    </xf>
    <xf numFmtId="167" fontId="62" fillId="38" borderId="13" xfId="0" applyNumberFormat="1" applyFont="1" applyFill="1" applyBorder="1" applyAlignment="1">
      <alignment horizontal="center"/>
    </xf>
    <xf numFmtId="0" fontId="62" fillId="0" borderId="0" xfId="0" applyFont="1" applyFill="1"/>
    <xf numFmtId="2" fontId="62" fillId="38" borderId="14" xfId="0" applyNumberFormat="1" applyFont="1" applyFill="1" applyBorder="1" applyAlignment="1">
      <alignment horizontal="right"/>
    </xf>
    <xf numFmtId="2" fontId="62" fillId="0" borderId="0" xfId="0" applyNumberFormat="1" applyFont="1" applyFill="1" applyAlignment="1">
      <alignment horizontal="center"/>
    </xf>
    <xf numFmtId="167" fontId="19" fillId="37" borderId="4" xfId="0" applyNumberFormat="1" applyFont="1" applyFill="1" applyBorder="1" applyAlignment="1">
      <alignment horizontal="center"/>
    </xf>
    <xf numFmtId="0" fontId="62" fillId="0" borderId="0" xfId="0" applyFont="1" applyFill="1" applyBorder="1" applyAlignment="1">
      <alignment horizontal="right"/>
    </xf>
    <xf numFmtId="2" fontId="62" fillId="0" borderId="0" xfId="0" applyNumberFormat="1" applyFont="1" applyFill="1" applyBorder="1" applyAlignment="1">
      <alignment horizontal="center"/>
    </xf>
    <xf numFmtId="167" fontId="62" fillId="39" borderId="13" xfId="0" applyNumberFormat="1" applyFont="1" applyFill="1" applyBorder="1" applyAlignment="1">
      <alignment horizontal="center"/>
    </xf>
    <xf numFmtId="167" fontId="19" fillId="37" borderId="12" xfId="0" applyNumberFormat="1" applyFont="1" applyFill="1" applyBorder="1" applyAlignment="1">
      <alignment horizontal="center"/>
    </xf>
    <xf numFmtId="0" fontId="62" fillId="0" borderId="0" xfId="0" applyFont="1" applyFill="1" applyBorder="1"/>
    <xf numFmtId="0" fontId="0" fillId="0" borderId="0" xfId="0" applyAlignment="1">
      <alignment horizontal="center"/>
    </xf>
    <xf numFmtId="2" fontId="62" fillId="37" borderId="11" xfId="0" applyNumberFormat="1" applyFont="1" applyFill="1" applyBorder="1" applyAlignment="1">
      <alignment horizontal="center"/>
    </xf>
    <xf numFmtId="2" fontId="62" fillId="37" borderId="9" xfId="0" applyNumberFormat="1" applyFont="1" applyFill="1" applyBorder="1" applyAlignment="1">
      <alignment horizontal="center"/>
    </xf>
    <xf numFmtId="167" fontId="2" fillId="0" borderId="15" xfId="0" applyNumberFormat="1" applyFont="1" applyFill="1" applyBorder="1" applyAlignment="1">
      <alignment horizontal="center" vertical="center"/>
    </xf>
    <xf numFmtId="0" fontId="0" fillId="0" borderId="0" xfId="0"/>
    <xf numFmtId="0" fontId="63" fillId="0" borderId="0" xfId="0" applyFont="1" applyBorder="1"/>
    <xf numFmtId="164" fontId="0" fillId="0" borderId="0" xfId="0" applyNumberFormat="1"/>
    <xf numFmtId="164" fontId="62" fillId="0" borderId="0" xfId="0" applyNumberFormat="1" applyFont="1" applyFill="1" applyAlignment="1">
      <alignment horizontal="center"/>
    </xf>
    <xf numFmtId="164" fontId="62" fillId="0" borderId="0" xfId="0" applyNumberFormat="1" applyFont="1" applyFill="1" applyBorder="1" applyAlignment="1">
      <alignment horizontal="center"/>
    </xf>
    <xf numFmtId="170" fontId="7" fillId="0" borderId="0" xfId="53" applyNumberFormat="1" applyFont="1" applyBorder="1" applyAlignment="1">
      <alignment horizontal="center" vertical="center"/>
    </xf>
    <xf numFmtId="170" fontId="3" fillId="0" borderId="0" xfId="53" applyNumberFormat="1" applyFont="1" applyFill="1" applyBorder="1" applyAlignment="1">
      <alignment horizontal="center" vertical="center"/>
    </xf>
    <xf numFmtId="170" fontId="9" fillId="0" borderId="16" xfId="53" applyNumberFormat="1" applyFont="1" applyFill="1" applyBorder="1" applyAlignment="1">
      <alignment horizontal="center" vertical="center" wrapText="1"/>
    </xf>
    <xf numFmtId="170" fontId="0" fillId="0" borderId="0" xfId="0" applyNumberFormat="1" applyAlignment="1">
      <alignment horizontal="center"/>
    </xf>
    <xf numFmtId="165" fontId="9" fillId="0" borderId="17" xfId="53" applyNumberFormat="1" applyFont="1" applyFill="1" applyBorder="1" applyAlignment="1">
      <alignment horizontal="center" vertical="center" wrapText="1"/>
    </xf>
    <xf numFmtId="170" fontId="2" fillId="0" borderId="0" xfId="53" applyNumberFormat="1" applyFont="1" applyFill="1" applyBorder="1" applyAlignment="1">
      <alignment horizontal="center"/>
    </xf>
    <xf numFmtId="170" fontId="6" fillId="0" borderId="0" xfId="53" applyNumberFormat="1" applyFont="1" applyBorder="1" applyAlignment="1">
      <alignment horizontal="center"/>
    </xf>
    <xf numFmtId="0" fontId="65" fillId="0" borderId="18" xfId="0" applyFont="1" applyBorder="1" applyAlignment="1">
      <alignment horizontal="center"/>
    </xf>
    <xf numFmtId="170" fontId="2" fillId="0" borderId="1" xfId="53" applyNumberFormat="1" applyFont="1" applyFill="1" applyBorder="1" applyAlignment="1">
      <alignment horizontal="center"/>
    </xf>
    <xf numFmtId="3" fontId="63" fillId="0" borderId="0" xfId="0" applyNumberFormat="1" applyFont="1" applyFill="1" applyBorder="1" applyAlignment="1">
      <alignment horizontal="center"/>
    </xf>
    <xf numFmtId="167" fontId="11" fillId="37" borderId="19" xfId="0" applyNumberFormat="1" applyFont="1" applyFill="1" applyBorder="1" applyAlignment="1">
      <alignment horizontal="center" vertical="center"/>
    </xf>
    <xf numFmtId="170" fontId="9" fillId="0" borderId="20" xfId="53" applyNumberFormat="1" applyFont="1" applyFill="1" applyBorder="1" applyAlignment="1">
      <alignment horizontal="center" vertical="center" wrapText="1"/>
    </xf>
    <xf numFmtId="0" fontId="9" fillId="37" borderId="4" xfId="0" applyFont="1" applyFill="1" applyBorder="1" applyAlignment="1">
      <alignment horizontal="center" vertical="center" wrapText="1"/>
    </xf>
    <xf numFmtId="0" fontId="9" fillId="37" borderId="4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9" fontId="9" fillId="37" borderId="7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6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1" fillId="0" borderId="0" xfId="39" applyAlignment="1" applyProtection="1"/>
    <xf numFmtId="0" fontId="66" fillId="0" borderId="0" xfId="0" applyFont="1" applyBorder="1"/>
    <xf numFmtId="170" fontId="63" fillId="0" borderId="0" xfId="0" applyNumberFormat="1" applyFont="1" applyFill="1" applyBorder="1" applyAlignment="1">
      <alignment horizontal="center"/>
    </xf>
    <xf numFmtId="169" fontId="63" fillId="0" borderId="0" xfId="0" applyNumberFormat="1" applyFont="1" applyFill="1" applyBorder="1"/>
    <xf numFmtId="170" fontId="9" fillId="0" borderId="7" xfId="5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0" borderId="0" xfId="0" applyFill="1"/>
    <xf numFmtId="164" fontId="0" fillId="0" borderId="0" xfId="0" applyNumberFormat="1" applyAlignment="1">
      <alignment horizontal="center" vertical="center"/>
    </xf>
    <xf numFmtId="0" fontId="0" fillId="40" borderId="0" xfId="0" applyFill="1" applyAlignment="1">
      <alignment horizontal="center" vertical="center"/>
    </xf>
    <xf numFmtId="167" fontId="2" fillId="0" borderId="22" xfId="0" applyNumberFormat="1" applyFont="1" applyFill="1" applyBorder="1" applyAlignment="1">
      <alignment horizontal="center" vertical="center"/>
    </xf>
    <xf numFmtId="170" fontId="3" fillId="0" borderId="0" xfId="53" applyNumberFormat="1" applyFont="1" applyFill="1" applyBorder="1" applyAlignment="1">
      <alignment horizontal="center"/>
    </xf>
    <xf numFmtId="0" fontId="0" fillId="41" borderId="0" xfId="0" applyFill="1"/>
    <xf numFmtId="167" fontId="11" fillId="37" borderId="12" xfId="0" applyNumberFormat="1" applyFont="1" applyFill="1" applyBorder="1" applyAlignment="1">
      <alignment horizontal="center"/>
    </xf>
    <xf numFmtId="167" fontId="19" fillId="37" borderId="12" xfId="0" applyNumberFormat="1" applyFont="1" applyFill="1" applyBorder="1" applyAlignment="1">
      <alignment horizontal="center"/>
    </xf>
    <xf numFmtId="167" fontId="11" fillId="37" borderId="6" xfId="0" applyNumberFormat="1" applyFont="1" applyFill="1" applyBorder="1" applyAlignment="1">
      <alignment horizontal="center" vertical="center"/>
    </xf>
    <xf numFmtId="164" fontId="11" fillId="42" borderId="16" xfId="0" applyNumberFormat="1" applyFont="1" applyFill="1" applyBorder="1" applyAlignment="1">
      <alignment horizontal="center" vertical="center" wrapText="1"/>
    </xf>
    <xf numFmtId="164" fontId="62" fillId="42" borderId="12" xfId="0" applyNumberFormat="1" applyFont="1" applyFill="1" applyBorder="1" applyAlignment="1">
      <alignment horizontal="center"/>
    </xf>
    <xf numFmtId="164" fontId="62" fillId="42" borderId="4" xfId="0" applyNumberFormat="1" applyFont="1" applyFill="1" applyBorder="1" applyAlignment="1">
      <alignment horizontal="center"/>
    </xf>
    <xf numFmtId="164" fontId="0" fillId="42" borderId="0" xfId="0" applyNumberFormat="1" applyFill="1"/>
    <xf numFmtId="164" fontId="0" fillId="0" borderId="0" xfId="0" applyNumberFormat="1" applyFill="1"/>
    <xf numFmtId="164" fontId="62" fillId="0" borderId="0" xfId="0" applyNumberFormat="1" applyFont="1" applyFill="1" applyAlignment="1">
      <alignment horizontal="left"/>
    </xf>
    <xf numFmtId="164" fontId="9" fillId="42" borderId="16" xfId="0" applyNumberFormat="1" applyFont="1" applyFill="1" applyBorder="1" applyAlignment="1">
      <alignment horizontal="center" vertical="center" wrapText="1"/>
    </xf>
    <xf numFmtId="164" fontId="62" fillId="42" borderId="12" xfId="0" applyNumberFormat="1" applyFont="1" applyFill="1" applyBorder="1" applyAlignment="1">
      <alignment horizontal="center"/>
    </xf>
    <xf numFmtId="168" fontId="11" fillId="42" borderId="16" xfId="0" applyNumberFormat="1" applyFont="1" applyFill="1" applyBorder="1" applyAlignment="1">
      <alignment horizontal="center" vertical="center" wrapText="1"/>
    </xf>
    <xf numFmtId="168" fontId="63" fillId="42" borderId="10" xfId="0" applyNumberFormat="1" applyFont="1" applyFill="1" applyBorder="1" applyAlignment="1">
      <alignment horizontal="center"/>
    </xf>
    <xf numFmtId="168" fontId="63" fillId="42" borderId="12" xfId="0" applyNumberFormat="1" applyFont="1" applyFill="1" applyBorder="1" applyAlignment="1">
      <alignment horizontal="center"/>
    </xf>
    <xf numFmtId="168" fontId="63" fillId="42" borderId="4" xfId="0" applyNumberFormat="1" applyFont="1" applyFill="1" applyBorder="1" applyAlignment="1">
      <alignment horizontal="center"/>
    </xf>
    <xf numFmtId="0" fontId="51" fillId="0" borderId="0" xfId="39" applyBorder="1" applyAlignment="1" applyProtection="1"/>
    <xf numFmtId="164" fontId="57" fillId="43" borderId="23" xfId="0" applyNumberFormat="1" applyFont="1" applyFill="1" applyBorder="1" applyAlignment="1">
      <alignment horizontal="center" vertical="center"/>
    </xf>
    <xf numFmtId="164" fontId="57" fillId="40" borderId="23" xfId="0" applyNumberFormat="1" applyFont="1" applyFill="1" applyBorder="1" applyAlignment="1">
      <alignment horizontal="center" vertical="center"/>
    </xf>
    <xf numFmtId="164" fontId="67" fillId="43" borderId="24" xfId="0" applyNumberFormat="1" applyFont="1" applyFill="1" applyBorder="1" applyAlignment="1">
      <alignment horizontal="center" vertical="center"/>
    </xf>
    <xf numFmtId="164" fontId="67" fillId="40" borderId="25" xfId="0" applyNumberFormat="1" applyFont="1" applyFill="1" applyBorder="1" applyAlignment="1">
      <alignment horizontal="center" vertical="center"/>
    </xf>
    <xf numFmtId="3" fontId="9" fillId="0" borderId="26" xfId="53" applyNumberFormat="1" applyFont="1" applyFill="1" applyBorder="1" applyAlignment="1">
      <alignment horizontal="center" vertical="center" wrapText="1"/>
    </xf>
    <xf numFmtId="167" fontId="9" fillId="0" borderId="21" xfId="53" applyNumberFormat="1" applyFont="1" applyFill="1" applyBorder="1" applyAlignment="1">
      <alignment horizontal="center" vertical="center" wrapText="1"/>
    </xf>
    <xf numFmtId="0" fontId="68" fillId="0" borderId="27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170" fontId="43" fillId="28" borderId="6" xfId="27" applyNumberFormat="1" applyBorder="1" applyAlignment="1">
      <alignment horizontal="center"/>
    </xf>
    <xf numFmtId="170" fontId="43" fillId="28" borderId="28" xfId="27" applyNumberFormat="1" applyBorder="1" applyAlignment="1">
      <alignment horizontal="center"/>
    </xf>
    <xf numFmtId="3" fontId="43" fillId="28" borderId="22" xfId="27" applyNumberFormat="1" applyBorder="1" applyAlignment="1">
      <alignment horizontal="center"/>
    </xf>
    <xf numFmtId="0" fontId="43" fillId="28" borderId="8" xfId="27" applyBorder="1"/>
    <xf numFmtId="0" fontId="43" fillId="28" borderId="0" xfId="27"/>
    <xf numFmtId="1" fontId="3" fillId="0" borderId="29" xfId="53" applyNumberFormat="1" applyFont="1" applyFill="1" applyBorder="1" applyAlignment="1">
      <alignment horizontal="center" vertical="center" wrapText="1"/>
    </xf>
    <xf numFmtId="9" fontId="11" fillId="2" borderId="131" xfId="53" applyNumberFormat="1" applyFont="1" applyFill="1" applyBorder="1" applyAlignment="1">
      <alignment horizontal="center" vertical="center" wrapText="1"/>
    </xf>
    <xf numFmtId="0" fontId="43" fillId="0" borderId="0" xfId="27" applyFill="1"/>
    <xf numFmtId="0" fontId="69" fillId="0" borderId="0" xfId="27" applyFont="1" applyFill="1"/>
    <xf numFmtId="167" fontId="69" fillId="37" borderId="12" xfId="27" applyNumberFormat="1" applyFont="1" applyFill="1" applyBorder="1" applyAlignment="1">
      <alignment horizontal="center"/>
    </xf>
    <xf numFmtId="164" fontId="69" fillId="37" borderId="12" xfId="27" applyNumberFormat="1" applyFont="1" applyFill="1" applyBorder="1" applyAlignment="1">
      <alignment horizontal="center"/>
    </xf>
    <xf numFmtId="169" fontId="69" fillId="0" borderId="12" xfId="27" applyNumberFormat="1" applyFont="1" applyFill="1" applyBorder="1" applyAlignment="1">
      <alignment horizontal="center"/>
    </xf>
    <xf numFmtId="9" fontId="69" fillId="0" borderId="0" xfId="27" applyNumberFormat="1" applyFont="1" applyFill="1" applyBorder="1" applyAlignment="1">
      <alignment horizontal="center"/>
    </xf>
    <xf numFmtId="170" fontId="69" fillId="0" borderId="0" xfId="27" applyNumberFormat="1" applyFont="1" applyFill="1" applyBorder="1" applyAlignment="1">
      <alignment horizontal="center"/>
    </xf>
    <xf numFmtId="3" fontId="69" fillId="0" borderId="0" xfId="27" applyNumberFormat="1" applyFont="1" applyFill="1" applyBorder="1" applyAlignment="1">
      <alignment horizontal="center"/>
    </xf>
    <xf numFmtId="169" fontId="69" fillId="0" borderId="0" xfId="27" applyNumberFormat="1" applyFont="1" applyFill="1" applyBorder="1" applyAlignment="1">
      <alignment horizontal="center"/>
    </xf>
    <xf numFmtId="170" fontId="69" fillId="0" borderId="0" xfId="0" applyNumberFormat="1" applyFont="1" applyFill="1" applyBorder="1" applyAlignment="1">
      <alignment horizontal="center"/>
    </xf>
    <xf numFmtId="165" fontId="69" fillId="0" borderId="0" xfId="27" applyNumberFormat="1" applyFont="1" applyFill="1" applyBorder="1" applyAlignment="1">
      <alignment horizontal="center"/>
    </xf>
    <xf numFmtId="171" fontId="69" fillId="0" borderId="0" xfId="27" applyNumberFormat="1" applyFont="1" applyFill="1" applyBorder="1" applyAlignment="1">
      <alignment horizontal="center"/>
    </xf>
    <xf numFmtId="172" fontId="69" fillId="0" borderId="0" xfId="27" applyNumberFormat="1" applyFont="1" applyFill="1" applyBorder="1" applyAlignment="1">
      <alignment horizontal="center"/>
    </xf>
    <xf numFmtId="168" fontId="69" fillId="0" borderId="0" xfId="27" applyNumberFormat="1" applyFont="1" applyFill="1" applyBorder="1" applyAlignment="1">
      <alignment horizontal="center"/>
    </xf>
    <xf numFmtId="0" fontId="69" fillId="0" borderId="0" xfId="27" applyFont="1" applyFill="1" applyBorder="1" applyAlignment="1">
      <alignment horizontal="center" vertical="top" wrapText="1"/>
    </xf>
    <xf numFmtId="0" fontId="69" fillId="0" borderId="0" xfId="27" applyFont="1" applyFill="1" applyBorder="1"/>
    <xf numFmtId="167" fontId="69" fillId="37" borderId="6" xfId="27" applyNumberFormat="1" applyFont="1" applyFill="1" applyBorder="1" applyAlignment="1">
      <alignment horizontal="center" vertical="center"/>
    </xf>
    <xf numFmtId="9" fontId="43" fillId="0" borderId="8" xfId="27" applyNumberFormat="1" applyFill="1" applyBorder="1" applyAlignment="1">
      <alignment horizontal="center"/>
    </xf>
    <xf numFmtId="170" fontId="43" fillId="0" borderId="0" xfId="27" applyNumberFormat="1" applyFill="1" applyBorder="1" applyAlignment="1">
      <alignment horizontal="center"/>
    </xf>
    <xf numFmtId="3" fontId="43" fillId="0" borderId="0" xfId="27" applyNumberFormat="1" applyFill="1" applyBorder="1" applyAlignment="1">
      <alignment horizontal="center"/>
    </xf>
    <xf numFmtId="169" fontId="43" fillId="0" borderId="0" xfId="27" applyNumberFormat="1" applyFill="1" applyBorder="1" applyAlignment="1">
      <alignment horizontal="center"/>
    </xf>
    <xf numFmtId="170" fontId="0" fillId="0" borderId="0" xfId="0" applyNumberFormat="1" applyFill="1" applyBorder="1" applyAlignment="1">
      <alignment horizontal="center"/>
    </xf>
    <xf numFmtId="165" fontId="43" fillId="0" borderId="0" xfId="27" applyNumberFormat="1" applyFill="1" applyBorder="1" applyAlignment="1">
      <alignment horizontal="center"/>
    </xf>
    <xf numFmtId="171" fontId="43" fillId="0" borderId="0" xfId="27" applyNumberFormat="1" applyFill="1" applyBorder="1" applyAlignment="1">
      <alignment horizontal="center"/>
    </xf>
    <xf numFmtId="172" fontId="43" fillId="0" borderId="0" xfId="27" applyNumberFormat="1" applyFill="1" applyBorder="1" applyAlignment="1">
      <alignment horizontal="center"/>
    </xf>
    <xf numFmtId="168" fontId="43" fillId="0" borderId="0" xfId="27" applyNumberFormat="1" applyFill="1" applyBorder="1" applyAlignment="1">
      <alignment horizontal="center"/>
    </xf>
    <xf numFmtId="0" fontId="43" fillId="0" borderId="0" xfId="27" applyFill="1" applyBorder="1" applyAlignment="1">
      <alignment horizontal="center" vertical="top" wrapText="1"/>
    </xf>
    <xf numFmtId="0" fontId="43" fillId="0" borderId="0" xfId="27" applyFill="1" applyBorder="1"/>
    <xf numFmtId="0" fontId="24" fillId="0" borderId="0" xfId="27" applyFont="1" applyFill="1"/>
    <xf numFmtId="3" fontId="69" fillId="0" borderId="8" xfId="27" applyNumberFormat="1" applyFont="1" applyFill="1" applyBorder="1" applyAlignment="1">
      <alignment horizontal="center"/>
    </xf>
    <xf numFmtId="164" fontId="62" fillId="37" borderId="11" xfId="0" applyNumberFormat="1" applyFont="1" applyFill="1" applyBorder="1" applyAlignment="1">
      <alignment horizontal="center"/>
    </xf>
    <xf numFmtId="0" fontId="70" fillId="0" borderId="0" xfId="0" applyFont="1" applyFill="1" applyBorder="1"/>
    <xf numFmtId="164" fontId="70" fillId="0" borderId="0" xfId="0" applyNumberFormat="1" applyFont="1" applyFill="1" applyBorder="1" applyAlignment="1">
      <alignment horizontal="center"/>
    </xf>
    <xf numFmtId="0" fontId="63" fillId="0" borderId="30" xfId="0" applyFont="1" applyFill="1" applyBorder="1" applyAlignment="1">
      <alignment horizontal="right"/>
    </xf>
    <xf numFmtId="0" fontId="43" fillId="28" borderId="0" xfId="27" applyAlignment="1">
      <alignment horizontal="center" vertical="center"/>
    </xf>
    <xf numFmtId="167" fontId="19" fillId="37" borderId="31" xfId="0" applyNumberFormat="1" applyFont="1" applyFill="1" applyBorder="1" applyAlignment="1">
      <alignment horizontal="center"/>
    </xf>
    <xf numFmtId="164" fontId="62" fillId="42" borderId="31" xfId="0" applyNumberFormat="1" applyFont="1" applyFill="1" applyBorder="1" applyAlignment="1">
      <alignment horizontal="center"/>
    </xf>
    <xf numFmtId="167" fontId="11" fillId="37" borderId="21" xfId="0" applyNumberFormat="1" applyFont="1" applyFill="1" applyBorder="1" applyAlignment="1">
      <alignment horizontal="center" vertical="center"/>
    </xf>
    <xf numFmtId="167" fontId="2" fillId="0" borderId="32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/>
    </xf>
    <xf numFmtId="0" fontId="63" fillId="0" borderId="0" xfId="0" applyFont="1" applyFill="1" applyBorder="1" applyAlignment="1"/>
    <xf numFmtId="0" fontId="0" fillId="0" borderId="0" xfId="0" applyFill="1" applyBorder="1" applyAlignment="1"/>
    <xf numFmtId="0" fontId="43" fillId="0" borderId="8" xfId="27" applyFill="1" applyBorder="1"/>
    <xf numFmtId="0" fontId="57" fillId="0" borderId="0" xfId="0" applyFont="1" applyAlignment="1">
      <alignment horizontal="right"/>
    </xf>
    <xf numFmtId="0" fontId="0" fillId="0" borderId="0" xfId="0" applyFill="1" applyBorder="1" applyAlignment="1">
      <alignment vertical="center"/>
    </xf>
    <xf numFmtId="169" fontId="43" fillId="0" borderId="8" xfId="27" applyNumberFormat="1" applyFill="1" applyBorder="1" applyAlignment="1">
      <alignment horizontal="center"/>
    </xf>
    <xf numFmtId="0" fontId="0" fillId="0" borderId="8" xfId="0" applyFill="1" applyBorder="1"/>
    <xf numFmtId="0" fontId="43" fillId="0" borderId="0" xfId="27" applyFill="1" applyBorder="1" applyAlignment="1"/>
    <xf numFmtId="0" fontId="43" fillId="0" borderId="0" xfId="27" applyFill="1" applyBorder="1" applyAlignment="1">
      <alignment horizontal="center" vertical="top"/>
    </xf>
    <xf numFmtId="0" fontId="0" fillId="41" borderId="0" xfId="0" applyFill="1" applyBorder="1" applyAlignment="1">
      <alignment vertical="center"/>
    </xf>
    <xf numFmtId="0" fontId="61" fillId="0" borderId="0" xfId="0" applyFont="1" applyAlignment="1"/>
    <xf numFmtId="0" fontId="57" fillId="35" borderId="33" xfId="0" applyFont="1" applyFill="1" applyBorder="1" applyAlignment="1">
      <alignment horizontal="center"/>
    </xf>
    <xf numFmtId="0" fontId="69" fillId="0" borderId="0" xfId="0" applyFont="1"/>
    <xf numFmtId="0" fontId="69" fillId="0" borderId="0" xfId="0" applyFont="1" applyFill="1" applyBorder="1"/>
    <xf numFmtId="172" fontId="69" fillId="0" borderId="12" xfId="0" applyNumberFormat="1" applyFont="1" applyFill="1" applyBorder="1" applyAlignment="1">
      <alignment horizontal="center"/>
    </xf>
    <xf numFmtId="172" fontId="69" fillId="0" borderId="0" xfId="0" applyNumberFormat="1" applyFont="1" applyFill="1" applyBorder="1" applyAlignment="1">
      <alignment horizontal="center"/>
    </xf>
    <xf numFmtId="0" fontId="69" fillId="44" borderId="0" xfId="0" applyFont="1" applyFill="1"/>
    <xf numFmtId="167" fontId="11" fillId="37" borderId="4" xfId="0" applyNumberFormat="1" applyFont="1" applyFill="1" applyBorder="1" applyAlignment="1">
      <alignment horizontal="center"/>
    </xf>
    <xf numFmtId="164" fontId="8" fillId="35" borderId="34" xfId="53" applyNumberFormat="1" applyFont="1" applyFill="1" applyBorder="1" applyAlignment="1">
      <alignment horizontal="center" vertical="center" wrapText="1"/>
    </xf>
    <xf numFmtId="168" fontId="69" fillId="0" borderId="0" xfId="0" applyNumberFormat="1" applyFont="1" applyFill="1" applyBorder="1" applyAlignment="1">
      <alignment horizontal="center" vertical="center"/>
    </xf>
    <xf numFmtId="0" fontId="0" fillId="46" borderId="0" xfId="0" applyFill="1"/>
    <xf numFmtId="0" fontId="75" fillId="0" borderId="27" xfId="0" applyFont="1" applyFill="1" applyBorder="1" applyAlignment="1">
      <alignment horizontal="center" vertical="center" wrapText="1"/>
    </xf>
    <xf numFmtId="3" fontId="9" fillId="0" borderId="2" xfId="53" applyNumberFormat="1" applyFont="1" applyFill="1" applyBorder="1" applyAlignment="1">
      <alignment horizontal="center" vertical="center" wrapText="1"/>
    </xf>
    <xf numFmtId="167" fontId="9" fillId="0" borderId="3" xfId="53" applyNumberFormat="1" applyFont="1" applyFill="1" applyBorder="1" applyAlignment="1">
      <alignment horizontal="center" vertical="center" wrapText="1"/>
    </xf>
    <xf numFmtId="167" fontId="2" fillId="37" borderId="7" xfId="0" applyNumberFormat="1" applyFont="1" applyFill="1" applyBorder="1" applyAlignment="1">
      <alignment horizontal="center" vertical="center"/>
    </xf>
    <xf numFmtId="164" fontId="69" fillId="0" borderId="0" xfId="27" applyNumberFormat="1" applyFont="1" applyFill="1" applyBorder="1" applyAlignment="1">
      <alignment horizontal="center" vertical="center"/>
    </xf>
    <xf numFmtId="0" fontId="69" fillId="0" borderId="0" xfId="27" applyFont="1" applyFill="1" applyAlignment="1">
      <alignment horizontal="center" vertical="center"/>
    </xf>
    <xf numFmtId="0" fontId="69" fillId="0" borderId="0" xfId="0" applyFont="1" applyFill="1"/>
    <xf numFmtId="0" fontId="71" fillId="40" borderId="0" xfId="0" applyFont="1" applyFill="1"/>
    <xf numFmtId="0" fontId="69" fillId="40" borderId="0" xfId="0" applyFont="1" applyFill="1"/>
    <xf numFmtId="0" fontId="71" fillId="0" borderId="0" xfId="0" applyFont="1" applyFill="1"/>
    <xf numFmtId="164" fontId="9" fillId="37" borderId="9" xfId="0" applyNumberFormat="1" applyFont="1" applyFill="1" applyBorder="1" applyAlignment="1">
      <alignment horizontal="center" vertical="center" wrapText="1"/>
    </xf>
    <xf numFmtId="164" fontId="62" fillId="39" borderId="14" xfId="0" applyNumberFormat="1" applyFont="1" applyFill="1" applyBorder="1" applyAlignment="1">
      <alignment horizontal="right"/>
    </xf>
    <xf numFmtId="165" fontId="9" fillId="0" borderId="26" xfId="53" applyNumberFormat="1" applyFont="1" applyFill="1" applyBorder="1" applyAlignment="1">
      <alignment horizontal="center" vertical="center" wrapText="1"/>
    </xf>
    <xf numFmtId="165" fontId="9" fillId="0" borderId="21" xfId="53" applyNumberFormat="1" applyFont="1" applyFill="1" applyBorder="1" applyAlignment="1">
      <alignment horizontal="center" vertical="center" wrapText="1"/>
    </xf>
    <xf numFmtId="0" fontId="69" fillId="46" borderId="0" xfId="0" applyFont="1" applyFill="1"/>
    <xf numFmtId="0" fontId="0" fillId="0" borderId="0" xfId="0" applyAlignment="1">
      <alignment horizontal="center" vertical="center"/>
    </xf>
    <xf numFmtId="0" fontId="0" fillId="0" borderId="0" xfId="0"/>
    <xf numFmtId="0" fontId="51" fillId="0" borderId="0" xfId="39" applyAlignment="1" applyProtection="1">
      <alignment horizontal="left" vertical="top" wrapText="1"/>
    </xf>
    <xf numFmtId="0" fontId="51" fillId="0" borderId="0" xfId="39" applyAlignment="1" applyProtection="1">
      <alignment wrapText="1"/>
    </xf>
    <xf numFmtId="9" fontId="1" fillId="0" borderId="37" xfId="0" applyNumberFormat="1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2" fontId="11" fillId="37" borderId="26" xfId="0" applyNumberFormat="1" applyFont="1" applyFill="1" applyBorder="1" applyAlignment="1">
      <alignment horizontal="center" vertical="center" wrapText="1"/>
    </xf>
    <xf numFmtId="0" fontId="11" fillId="37" borderId="31" xfId="0" applyFont="1" applyFill="1" applyBorder="1" applyAlignment="1">
      <alignment horizontal="center" vertical="center" wrapText="1"/>
    </xf>
    <xf numFmtId="0" fontId="11" fillId="37" borderId="31" xfId="0" applyFont="1" applyFill="1" applyBorder="1" applyAlignment="1">
      <alignment horizontal="center" vertical="center"/>
    </xf>
    <xf numFmtId="164" fontId="11" fillId="42" borderId="39" xfId="0" applyNumberFormat="1" applyFont="1" applyFill="1" applyBorder="1" applyAlignment="1">
      <alignment horizontal="center" vertical="center" wrapText="1"/>
    </xf>
    <xf numFmtId="9" fontId="11" fillId="37" borderId="21" xfId="0" applyNumberFormat="1" applyFont="1" applyFill="1" applyBorder="1" applyAlignment="1">
      <alignment horizontal="center" vertical="center" wrapText="1"/>
    </xf>
    <xf numFmtId="167" fontId="11" fillId="37" borderId="40" xfId="0" applyNumberFormat="1" applyFont="1" applyFill="1" applyBorder="1" applyAlignment="1">
      <alignment horizontal="center"/>
    </xf>
    <xf numFmtId="164" fontId="62" fillId="42" borderId="40" xfId="0" applyNumberFormat="1" applyFont="1" applyFill="1" applyBorder="1" applyAlignment="1">
      <alignment horizontal="center"/>
    </xf>
    <xf numFmtId="167" fontId="19" fillId="37" borderId="41" xfId="0" applyNumberFormat="1" applyFont="1" applyFill="1" applyBorder="1" applyAlignment="1">
      <alignment horizontal="center"/>
    </xf>
    <xf numFmtId="164" fontId="62" fillId="42" borderId="41" xfId="0" applyNumberFormat="1" applyFont="1" applyFill="1" applyBorder="1" applyAlignment="1">
      <alignment horizontal="center"/>
    </xf>
    <xf numFmtId="2" fontId="62" fillId="37" borderId="40" xfId="0" applyNumberFormat="1" applyFont="1" applyFill="1" applyBorder="1" applyAlignment="1">
      <alignment horizontal="center"/>
    </xf>
    <xf numFmtId="167" fontId="11" fillId="37" borderId="40" xfId="0" applyNumberFormat="1" applyFont="1" applyFill="1" applyBorder="1" applyAlignment="1">
      <alignment horizontal="center" vertical="center"/>
    </xf>
    <xf numFmtId="167" fontId="2" fillId="0" borderId="42" xfId="0" applyNumberFormat="1" applyFont="1" applyFill="1" applyBorder="1" applyAlignment="1">
      <alignment horizontal="center" vertical="center"/>
    </xf>
    <xf numFmtId="2" fontId="62" fillId="37" borderId="12" xfId="0" applyNumberFormat="1" applyFont="1" applyFill="1" applyBorder="1" applyAlignment="1">
      <alignment horizontal="center"/>
    </xf>
    <xf numFmtId="167" fontId="11" fillId="37" borderId="12" xfId="0" applyNumberFormat="1" applyFont="1" applyFill="1" applyBorder="1" applyAlignment="1">
      <alignment horizontal="center" vertical="center"/>
    </xf>
    <xf numFmtId="167" fontId="2" fillId="0" borderId="43" xfId="0" applyNumberFormat="1" applyFont="1" applyFill="1" applyBorder="1" applyAlignment="1">
      <alignment horizontal="center" vertical="center"/>
    </xf>
    <xf numFmtId="2" fontId="69" fillId="37" borderId="12" xfId="27" applyNumberFormat="1" applyFont="1" applyFill="1" applyBorder="1" applyAlignment="1">
      <alignment horizontal="center"/>
    </xf>
    <xf numFmtId="167" fontId="11" fillId="37" borderId="41" xfId="0" applyNumberFormat="1" applyFont="1" applyFill="1" applyBorder="1" applyAlignment="1">
      <alignment horizontal="center" vertical="center"/>
    </xf>
    <xf numFmtId="167" fontId="2" fillId="0" borderId="44" xfId="0" applyNumberFormat="1" applyFont="1" applyFill="1" applyBorder="1" applyAlignment="1">
      <alignment horizontal="center" vertical="center"/>
    </xf>
    <xf numFmtId="0" fontId="76" fillId="48" borderId="45" xfId="0" applyFont="1" applyFill="1" applyBorder="1" applyAlignment="1">
      <alignment horizontal="left" wrapText="1"/>
    </xf>
    <xf numFmtId="0" fontId="76" fillId="48" borderId="46" xfId="0" applyFont="1" applyFill="1" applyBorder="1" applyAlignment="1">
      <alignment horizontal="left" wrapText="1"/>
    </xf>
    <xf numFmtId="0" fontId="76" fillId="49" borderId="46" xfId="0" applyFont="1" applyFill="1" applyBorder="1" applyAlignment="1">
      <alignment horizontal="left" wrapText="1"/>
    </xf>
    <xf numFmtId="0" fontId="76" fillId="0" borderId="46" xfId="0" applyFont="1" applyFill="1" applyBorder="1" applyAlignment="1">
      <alignment horizontal="left" wrapText="1"/>
    </xf>
    <xf numFmtId="0" fontId="76" fillId="0" borderId="0" xfId="0" applyFont="1"/>
    <xf numFmtId="0" fontId="62" fillId="0" borderId="0" xfId="0" applyFont="1" applyFill="1" applyAlignment="1"/>
    <xf numFmtId="0" fontId="0" fillId="0" borderId="0" xfId="0" applyAlignment="1"/>
    <xf numFmtId="0" fontId="63" fillId="0" borderId="0" xfId="0" applyFont="1" applyBorder="1" applyAlignment="1"/>
    <xf numFmtId="0" fontId="66" fillId="0" borderId="0" xfId="0" applyFont="1" applyBorder="1" applyAlignment="1"/>
    <xf numFmtId="0" fontId="62" fillId="0" borderId="0" xfId="0" applyFont="1" applyAlignment="1"/>
    <xf numFmtId="0" fontId="0" fillId="0" borderId="0" xfId="0" applyNumberFormat="1" applyAlignment="1"/>
    <xf numFmtId="167" fontId="62" fillId="51" borderId="49" xfId="0" applyNumberFormat="1" applyFont="1" applyFill="1" applyBorder="1" applyAlignment="1">
      <alignment horizontal="center"/>
    </xf>
    <xf numFmtId="167" fontId="62" fillId="38" borderId="50" xfId="0" applyNumberFormat="1" applyFont="1" applyFill="1" applyBorder="1" applyAlignment="1">
      <alignment horizontal="center"/>
    </xf>
    <xf numFmtId="170" fontId="0" fillId="0" borderId="22" xfId="0" applyNumberFormat="1" applyBorder="1" applyAlignment="1">
      <alignment horizontal="center"/>
    </xf>
    <xf numFmtId="0" fontId="0" fillId="0" borderId="0" xfId="0"/>
    <xf numFmtId="0" fontId="51" fillId="0" borderId="0" xfId="39" applyAlignment="1" applyProtection="1">
      <alignment wrapText="1"/>
    </xf>
    <xf numFmtId="0" fontId="15" fillId="0" borderId="0" xfId="39" applyFont="1" applyAlignment="1" applyProtection="1">
      <alignment horizontal="left" vertical="top" wrapText="1"/>
    </xf>
    <xf numFmtId="0" fontId="0" fillId="0" borderId="0" xfId="0" applyAlignment="1">
      <alignment wrapText="1"/>
    </xf>
    <xf numFmtId="0" fontId="24" fillId="0" borderId="0" xfId="27" applyFont="1" applyFill="1" applyAlignment="1"/>
    <xf numFmtId="0" fontId="0" fillId="0" borderId="8" xfId="0" applyBorder="1" applyAlignment="1"/>
    <xf numFmtId="0" fontId="0" fillId="0" borderId="0" xfId="0" applyBorder="1" applyAlignment="1"/>
    <xf numFmtId="0" fontId="69" fillId="0" borderId="0" xfId="27" applyFont="1" applyFill="1" applyBorder="1" applyAlignment="1"/>
    <xf numFmtId="0" fontId="69" fillId="0" borderId="0" xfId="27" applyFont="1" applyFill="1" applyAlignment="1"/>
    <xf numFmtId="0" fontId="0" fillId="46" borderId="0" xfId="0" applyFill="1" applyAlignment="1"/>
    <xf numFmtId="164" fontId="0" fillId="0" borderId="0" xfId="0" applyNumberFormat="1" applyAlignment="1"/>
    <xf numFmtId="0" fontId="63" fillId="0" borderId="0" xfId="0" applyFont="1" applyFill="1" applyAlignment="1"/>
    <xf numFmtId="0" fontId="62" fillId="0" borderId="0" xfId="0" applyFont="1" applyFill="1" applyBorder="1" applyAlignment="1"/>
    <xf numFmtId="0" fontId="64" fillId="0" borderId="0" xfId="0" applyFont="1" applyAlignment="1">
      <alignment horizontal="center"/>
    </xf>
    <xf numFmtId="164" fontId="63" fillId="0" borderId="0" xfId="0" applyNumberFormat="1" applyFont="1" applyFill="1" applyAlignment="1">
      <alignment horizontal="center"/>
    </xf>
    <xf numFmtId="0" fontId="77" fillId="0" borderId="0" xfId="39" applyFont="1" applyAlignment="1" applyProtection="1">
      <alignment horizontal="center" wrapText="1"/>
    </xf>
    <xf numFmtId="4" fontId="78" fillId="52" borderId="20" xfId="0" applyNumberFormat="1" applyFont="1" applyFill="1" applyBorder="1" applyAlignment="1"/>
    <xf numFmtId="167" fontId="0" fillId="0" borderId="0" xfId="0" applyNumberFormat="1" applyAlignment="1"/>
    <xf numFmtId="167" fontId="0" fillId="52" borderId="53" xfId="0" applyNumberFormat="1" applyFill="1" applyBorder="1" applyAlignment="1"/>
    <xf numFmtId="0" fontId="0" fillId="52" borderId="53" xfId="0" applyFill="1" applyBorder="1" applyAlignment="1"/>
    <xf numFmtId="0" fontId="0" fillId="0" borderId="0" xfId="0"/>
    <xf numFmtId="0" fontId="51" fillId="0" borderId="0" xfId="39" applyAlignment="1" applyProtection="1">
      <alignment horizontal="left" vertical="top"/>
    </xf>
    <xf numFmtId="0" fontId="0" fillId="0" borderId="0" xfId="0" applyFill="1" applyBorder="1"/>
    <xf numFmtId="0" fontId="51" fillId="0" borderId="0" xfId="39" applyAlignment="1" applyProtection="1"/>
    <xf numFmtId="0" fontId="0" fillId="0" borderId="0" xfId="0"/>
    <xf numFmtId="167" fontId="19" fillId="0" borderId="12" xfId="0" applyNumberFormat="1" applyFont="1" applyFill="1" applyBorder="1" applyAlignment="1">
      <alignment horizontal="center"/>
    </xf>
    <xf numFmtId="164" fontId="62" fillId="0" borderId="12" xfId="0" applyNumberFormat="1" applyFont="1" applyFill="1" applyBorder="1" applyAlignment="1">
      <alignment horizontal="center"/>
    </xf>
    <xf numFmtId="0" fontId="76" fillId="48" borderId="55" xfId="0" applyFont="1" applyFill="1" applyBorder="1" applyAlignment="1">
      <alignment horizontal="left" wrapText="1"/>
    </xf>
    <xf numFmtId="0" fontId="76" fillId="48" borderId="56" xfId="0" applyFont="1" applyFill="1" applyBorder="1" applyAlignment="1">
      <alignment horizontal="left" wrapText="1"/>
    </xf>
    <xf numFmtId="0" fontId="76" fillId="49" borderId="56" xfId="0" applyFont="1" applyFill="1" applyBorder="1" applyAlignment="1">
      <alignment horizontal="left" wrapText="1"/>
    </xf>
    <xf numFmtId="0" fontId="76" fillId="0" borderId="56" xfId="0" applyFont="1" applyFill="1" applyBorder="1" applyAlignment="1">
      <alignment horizontal="left" wrapText="1"/>
    </xf>
    <xf numFmtId="0" fontId="76" fillId="49" borderId="57" xfId="0" applyFont="1" applyFill="1" applyBorder="1" applyAlignment="1">
      <alignment horizontal="left" wrapText="1"/>
    </xf>
    <xf numFmtId="0" fontId="51" fillId="0" borderId="0" xfId="39" applyAlignment="1" applyProtection="1">
      <alignment horizontal="left" vertical="center" wrapText="1" indent="4"/>
    </xf>
    <xf numFmtId="0" fontId="81" fillId="0" borderId="0" xfId="0" applyFont="1" applyAlignment="1">
      <alignment horizontal="left" vertical="center" wrapText="1" indent="4"/>
    </xf>
    <xf numFmtId="0" fontId="27" fillId="0" borderId="0" xfId="39" applyFont="1" applyAlignment="1" applyProtection="1">
      <alignment horizontal="left" vertical="center" wrapText="1" indent="4"/>
    </xf>
    <xf numFmtId="0" fontId="27" fillId="0" borderId="0" xfId="39" applyFont="1" applyAlignment="1" applyProtection="1">
      <alignment horizontal="left" indent="4"/>
    </xf>
    <xf numFmtId="2" fontId="62" fillId="0" borderId="12" xfId="0" applyNumberFormat="1" applyFont="1" applyFill="1" applyBorder="1" applyAlignment="1">
      <alignment horizontal="center"/>
    </xf>
    <xf numFmtId="167" fontId="11" fillId="0" borderId="12" xfId="0" applyNumberFormat="1" applyFont="1" applyFill="1" applyBorder="1" applyAlignment="1">
      <alignment horizontal="center" vertical="center"/>
    </xf>
    <xf numFmtId="2" fontId="83" fillId="0" borderId="0" xfId="0" applyNumberFormat="1" applyFont="1" applyFill="1" applyAlignment="1">
      <alignment horizontal="center"/>
    </xf>
    <xf numFmtId="0" fontId="84" fillId="0" borderId="8" xfId="0" applyNumberFormat="1" applyFont="1" applyFill="1" applyBorder="1" applyAlignment="1">
      <alignment horizontal="center"/>
    </xf>
    <xf numFmtId="2" fontId="62" fillId="45" borderId="59" xfId="0" applyNumberFormat="1" applyFont="1" applyFill="1" applyBorder="1" applyAlignment="1">
      <alignment horizontal="right"/>
    </xf>
    <xf numFmtId="167" fontId="64" fillId="45" borderId="25" xfId="0" applyNumberFormat="1" applyFont="1" applyFill="1" applyBorder="1" applyAlignment="1">
      <alignment horizontal="center"/>
    </xf>
    <xf numFmtId="170" fontId="69" fillId="0" borderId="28" xfId="27" applyNumberFormat="1" applyFont="1" applyFill="1" applyBorder="1" applyAlignment="1">
      <alignment horizontal="center"/>
    </xf>
    <xf numFmtId="170" fontId="0" fillId="0" borderId="32" xfId="0" applyNumberFormat="1" applyBorder="1" applyAlignment="1">
      <alignment horizontal="center"/>
    </xf>
    <xf numFmtId="0" fontId="78" fillId="52" borderId="60" xfId="0" applyFont="1" applyFill="1" applyBorder="1" applyAlignment="1">
      <alignment horizontal="right"/>
    </xf>
    <xf numFmtId="3" fontId="78" fillId="45" borderId="59" xfId="0" applyNumberFormat="1" applyFont="1" applyFill="1" applyBorder="1" applyAlignment="1">
      <alignment horizontal="right"/>
    </xf>
    <xf numFmtId="4" fontId="78" fillId="45" borderId="25" xfId="0" applyNumberFormat="1" applyFont="1" applyFill="1" applyBorder="1" applyAlignment="1">
      <alignment horizontal="center"/>
    </xf>
    <xf numFmtId="167" fontId="62" fillId="0" borderId="0" xfId="0" applyNumberFormat="1" applyFont="1" applyFill="1" applyBorder="1" applyAlignment="1">
      <alignment horizontal="right"/>
    </xf>
    <xf numFmtId="164" fontId="63" fillId="0" borderId="0" xfId="0" applyNumberFormat="1" applyFont="1" applyFill="1" applyAlignment="1"/>
    <xf numFmtId="0" fontId="0" fillId="0" borderId="0" xfId="0" applyFont="1"/>
    <xf numFmtId="2" fontId="62" fillId="37" borderId="9" xfId="0" applyNumberFormat="1" applyFont="1" applyFill="1" applyBorder="1" applyAlignment="1">
      <alignment horizontal="center" vertical="center" wrapText="1"/>
    </xf>
    <xf numFmtId="0" fontId="62" fillId="37" borderId="4" xfId="0" applyFont="1" applyFill="1" applyBorder="1" applyAlignment="1">
      <alignment horizontal="center" vertical="center" wrapText="1"/>
    </xf>
    <xf numFmtId="0" fontId="62" fillId="37" borderId="4" xfId="0" applyFont="1" applyFill="1" applyBorder="1" applyAlignment="1">
      <alignment horizontal="center" vertical="center"/>
    </xf>
    <xf numFmtId="164" fontId="62" fillId="42" borderId="16" xfId="0" applyNumberFormat="1" applyFont="1" applyFill="1" applyBorder="1" applyAlignment="1">
      <alignment horizontal="center" vertical="center" wrapText="1"/>
    </xf>
    <xf numFmtId="9" fontId="62" fillId="37" borderId="7" xfId="0" applyNumberFormat="1" applyFont="1" applyFill="1" applyBorder="1" applyAlignment="1">
      <alignment horizontal="center" vertical="center" wrapText="1"/>
    </xf>
    <xf numFmtId="167" fontId="62" fillId="37" borderId="10" xfId="0" applyNumberFormat="1" applyFont="1" applyFill="1" applyBorder="1" applyAlignment="1">
      <alignment horizontal="center"/>
    </xf>
    <xf numFmtId="167" fontId="85" fillId="0" borderId="5" xfId="0" applyNumberFormat="1" applyFont="1" applyFill="1" applyBorder="1" applyAlignment="1">
      <alignment horizontal="center" vertical="center"/>
    </xf>
    <xf numFmtId="167" fontId="62" fillId="37" borderId="12" xfId="0" applyNumberFormat="1" applyFont="1" applyFill="1" applyBorder="1" applyAlignment="1">
      <alignment horizontal="center"/>
    </xf>
    <xf numFmtId="167" fontId="62" fillId="37" borderId="6" xfId="0" applyNumberFormat="1" applyFont="1" applyFill="1" applyBorder="1" applyAlignment="1">
      <alignment horizontal="center" vertical="center"/>
    </xf>
    <xf numFmtId="0" fontId="41" fillId="0" borderId="0" xfId="27" applyFont="1" applyFill="1"/>
    <xf numFmtId="0" fontId="75" fillId="0" borderId="0" xfId="75" applyFont="1"/>
    <xf numFmtId="0" fontId="75" fillId="0" borderId="0" xfId="69" applyFont="1"/>
    <xf numFmtId="0" fontId="41" fillId="0" borderId="8" xfId="27" applyFont="1" applyFill="1" applyBorder="1"/>
    <xf numFmtId="0" fontId="41" fillId="0" borderId="0" xfId="27" applyFont="1" applyFill="1" applyBorder="1"/>
    <xf numFmtId="170" fontId="41" fillId="0" borderId="8" xfId="27" applyNumberFormat="1" applyFont="1" applyFill="1" applyBorder="1" applyAlignment="1">
      <alignment horizontal="center"/>
    </xf>
    <xf numFmtId="170" fontId="41" fillId="0" borderId="0" xfId="27" applyNumberFormat="1" applyFont="1" applyFill="1" applyBorder="1" applyAlignment="1">
      <alignment horizontal="center"/>
    </xf>
    <xf numFmtId="165" fontId="41" fillId="0" borderId="0" xfId="27" applyNumberFormat="1" applyFont="1" applyFill="1" applyBorder="1" applyAlignment="1">
      <alignment horizontal="center"/>
    </xf>
    <xf numFmtId="171" fontId="41" fillId="0" borderId="0" xfId="27" applyNumberFormat="1" applyFont="1" applyFill="1" applyBorder="1" applyAlignment="1">
      <alignment horizontal="center"/>
    </xf>
    <xf numFmtId="172" fontId="41" fillId="0" borderId="0" xfId="27" applyNumberFormat="1" applyFont="1" applyFill="1" applyBorder="1" applyAlignment="1">
      <alignment horizontal="center"/>
    </xf>
    <xf numFmtId="168" fontId="41" fillId="0" borderId="0" xfId="27" applyNumberFormat="1" applyFont="1" applyFill="1" applyBorder="1" applyAlignment="1">
      <alignment horizontal="center"/>
    </xf>
    <xf numFmtId="0" fontId="41" fillId="0" borderId="0" xfId="27" applyFont="1" applyFill="1" applyBorder="1" applyAlignment="1">
      <alignment horizontal="center" vertical="top" wrapText="1"/>
    </xf>
    <xf numFmtId="3" fontId="41" fillId="0" borderId="0" xfId="27" applyNumberFormat="1" applyFont="1" applyFill="1" applyBorder="1" applyAlignment="1">
      <alignment horizontal="center"/>
    </xf>
    <xf numFmtId="0" fontId="0" fillId="0" borderId="8" xfId="0" applyFont="1" applyBorder="1"/>
    <xf numFmtId="0" fontId="0" fillId="0" borderId="0" xfId="0" applyFont="1" applyBorder="1"/>
    <xf numFmtId="0" fontId="0" fillId="0" borderId="0" xfId="0" applyFont="1" applyFill="1"/>
    <xf numFmtId="0" fontId="0" fillId="46" borderId="0" xfId="0" applyFont="1" applyFill="1"/>
    <xf numFmtId="167" fontId="62" fillId="37" borderId="7" xfId="0" applyNumberFormat="1" applyFont="1" applyFill="1" applyBorder="1" applyAlignment="1">
      <alignment horizontal="center" vertical="center"/>
    </xf>
    <xf numFmtId="169" fontId="0" fillId="0" borderId="0" xfId="0" applyNumberFormat="1" applyFont="1"/>
    <xf numFmtId="0" fontId="75" fillId="0" borderId="0" xfId="45" applyFont="1"/>
    <xf numFmtId="0" fontId="64" fillId="0" borderId="0" xfId="0" applyFont="1"/>
    <xf numFmtId="2" fontId="62" fillId="37" borderId="61" xfId="0" applyNumberFormat="1" applyFont="1" applyFill="1" applyBorder="1" applyAlignment="1">
      <alignment horizontal="center"/>
    </xf>
    <xf numFmtId="2" fontId="62" fillId="37" borderId="13" xfId="0" applyNumberFormat="1" applyFont="1" applyFill="1" applyBorder="1" applyAlignment="1">
      <alignment horizontal="center"/>
    </xf>
    <xf numFmtId="2" fontId="62" fillId="37" borderId="62" xfId="0" applyNumberFormat="1" applyFont="1" applyFill="1" applyBorder="1" applyAlignment="1">
      <alignment horizontal="center"/>
    </xf>
    <xf numFmtId="167" fontId="62" fillId="37" borderId="4" xfId="0" applyNumberFormat="1" applyFont="1" applyFill="1" applyBorder="1" applyAlignment="1">
      <alignment horizontal="center"/>
    </xf>
    <xf numFmtId="167" fontId="85" fillId="0" borderId="38" xfId="0" applyNumberFormat="1" applyFont="1" applyFill="1" applyBorder="1" applyAlignment="1">
      <alignment horizontal="center" vertical="center"/>
    </xf>
    <xf numFmtId="2" fontId="82" fillId="0" borderId="0" xfId="0" applyNumberFormat="1" applyFont="1" applyFill="1" applyAlignment="1">
      <alignment horizontal="center"/>
    </xf>
    <xf numFmtId="0" fontId="82" fillId="0" borderId="0" xfId="0" applyFont="1" applyFill="1"/>
    <xf numFmtId="2" fontId="0" fillId="52" borderId="64" xfId="0" applyNumberFormat="1" applyFont="1" applyFill="1" applyBorder="1" applyAlignment="1">
      <alignment horizontal="right"/>
    </xf>
    <xf numFmtId="167" fontId="0" fillId="52" borderId="24" xfId="0" applyNumberFormat="1" applyFont="1" applyFill="1" applyBorder="1" applyAlignment="1">
      <alignment horizontal="center"/>
    </xf>
    <xf numFmtId="0" fontId="0" fillId="38" borderId="47" xfId="0" applyFont="1" applyFill="1" applyBorder="1"/>
    <xf numFmtId="2" fontId="0" fillId="38" borderId="48" xfId="0" applyNumberFormat="1" applyFont="1" applyFill="1" applyBorder="1" applyAlignment="1">
      <alignment horizontal="right"/>
    </xf>
    <xf numFmtId="167" fontId="0" fillId="38" borderId="50" xfId="0" applyNumberFormat="1" applyFont="1" applyFill="1" applyBorder="1" applyAlignment="1">
      <alignment horizontal="center"/>
    </xf>
    <xf numFmtId="2" fontId="64" fillId="52" borderId="64" xfId="0" applyNumberFormat="1" applyFont="1" applyFill="1" applyBorder="1" applyAlignment="1">
      <alignment horizontal="right"/>
    </xf>
    <xf numFmtId="0" fontId="64" fillId="0" borderId="0" xfId="0" applyFont="1" applyFill="1"/>
    <xf numFmtId="0" fontId="5" fillId="0" borderId="0" xfId="92" applyFill="1"/>
    <xf numFmtId="0" fontId="64" fillId="48" borderId="56" xfId="0" applyFont="1" applyFill="1" applyBorder="1" applyAlignment="1">
      <alignment horizontal="left" wrapText="1"/>
    </xf>
    <xf numFmtId="0" fontId="64" fillId="49" borderId="56" xfId="0" applyFont="1" applyFill="1" applyBorder="1" applyAlignment="1">
      <alignment horizontal="left" wrapText="1"/>
    </xf>
    <xf numFmtId="0" fontId="64" fillId="0" borderId="56" xfId="0" applyFont="1" applyFill="1" applyBorder="1" applyAlignment="1">
      <alignment horizontal="left" wrapText="1"/>
    </xf>
    <xf numFmtId="164" fontId="0" fillId="0" borderId="0" xfId="0" applyNumberFormat="1" applyFill="1" applyBorder="1" applyAlignment="1">
      <alignment horizontal="center" vertical="center"/>
    </xf>
    <xf numFmtId="164" fontId="43" fillId="0" borderId="0" xfId="27" applyNumberFormat="1" applyFill="1" applyBorder="1" applyAlignment="1">
      <alignment horizontal="center" vertical="center"/>
    </xf>
    <xf numFmtId="0" fontId="64" fillId="0" borderId="58" xfId="0" applyFont="1" applyFill="1" applyBorder="1" applyAlignment="1">
      <alignment horizontal="center"/>
    </xf>
    <xf numFmtId="0" fontId="28" fillId="0" borderId="0" xfId="39" applyFont="1" applyAlignment="1" applyProtection="1">
      <alignment horizontal="left" vertical="center" wrapText="1" indent="4"/>
    </xf>
    <xf numFmtId="0" fontId="88" fillId="0" borderId="0" xfId="0" applyFont="1" applyAlignment="1">
      <alignment horizontal="left" vertical="center" wrapText="1" indent="4"/>
    </xf>
    <xf numFmtId="0" fontId="28" fillId="0" borderId="0" xfId="39" applyFont="1" applyAlignment="1" applyProtection="1">
      <alignment horizontal="left" indent="4"/>
    </xf>
    <xf numFmtId="0" fontId="89" fillId="0" borderId="0" xfId="39" applyFont="1" applyAlignment="1" applyProtection="1">
      <alignment horizontal="left" vertical="center" wrapText="1" indent="4"/>
    </xf>
    <xf numFmtId="0" fontId="64" fillId="48" borderId="55" xfId="0" applyFont="1" applyFill="1" applyBorder="1" applyAlignment="1">
      <alignment horizontal="left" wrapText="1"/>
    </xf>
    <xf numFmtId="0" fontId="64" fillId="49" borderId="65" xfId="0" applyFont="1" applyFill="1" applyBorder="1" applyAlignment="1">
      <alignment horizontal="left" wrapText="1"/>
    </xf>
    <xf numFmtId="3" fontId="3" fillId="0" borderId="0" xfId="53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76" fillId="49" borderId="63" xfId="0" applyFont="1" applyFill="1" applyBorder="1" applyAlignment="1">
      <alignment horizontal="left" wrapText="1"/>
    </xf>
    <xf numFmtId="2" fontId="75" fillId="0" borderId="33" xfId="0" applyNumberFormat="1" applyFont="1" applyFill="1" applyBorder="1" applyAlignment="1">
      <alignment horizontal="center" vertical="center" wrapText="1"/>
    </xf>
    <xf numFmtId="2" fontId="59" fillId="0" borderId="67" xfId="0" applyNumberFormat="1" applyFont="1" applyFill="1" applyBorder="1" applyAlignment="1">
      <alignment horizontal="center" vertical="top" wrapText="1"/>
    </xf>
    <xf numFmtId="2" fontId="59" fillId="0" borderId="9" xfId="0" applyNumberFormat="1" applyFont="1" applyFill="1" applyBorder="1" applyAlignment="1">
      <alignment horizontal="center" vertical="top" wrapText="1"/>
    </xf>
    <xf numFmtId="2" fontId="60" fillId="0" borderId="0" xfId="0" applyNumberFormat="1" applyFont="1" applyAlignment="1">
      <alignment horizontal="center"/>
    </xf>
    <xf numFmtId="2" fontId="51" fillId="0" borderId="0" xfId="39" applyNumberFormat="1" applyAlignment="1" applyProtection="1"/>
    <xf numFmtId="2" fontId="51" fillId="0" borderId="0" xfId="39" applyNumberFormat="1" applyAlignment="1" applyProtection="1">
      <alignment horizontal="left" vertical="top"/>
    </xf>
    <xf numFmtId="2" fontId="90" fillId="0" borderId="0" xfId="0" applyNumberFormat="1" applyFont="1" applyFill="1" applyBorder="1" applyAlignment="1">
      <alignment horizontal="center" vertical="top" wrapText="1"/>
    </xf>
    <xf numFmtId="0" fontId="63" fillId="35" borderId="50" xfId="0" applyFont="1" applyFill="1" applyBorder="1" applyAlignment="1">
      <alignment horizontal="center"/>
    </xf>
    <xf numFmtId="167" fontId="16" fillId="55" borderId="12" xfId="0" applyNumberFormat="1" applyFont="1" applyFill="1" applyBorder="1" applyAlignment="1">
      <alignment horizontal="center"/>
    </xf>
    <xf numFmtId="168" fontId="63" fillId="55" borderId="12" xfId="0" applyNumberFormat="1" applyFont="1" applyFill="1" applyBorder="1" applyAlignment="1">
      <alignment horizontal="center"/>
    </xf>
    <xf numFmtId="167" fontId="2" fillId="55" borderId="6" xfId="0" applyNumberFormat="1" applyFont="1" applyFill="1" applyBorder="1" applyAlignment="1">
      <alignment horizontal="center" vertical="center"/>
    </xf>
    <xf numFmtId="0" fontId="64" fillId="0" borderId="65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 indent="3"/>
    </xf>
    <xf numFmtId="0" fontId="43" fillId="45" borderId="0" xfId="27" applyFill="1"/>
    <xf numFmtId="0" fontId="51" fillId="0" borderId="0" xfId="39" applyAlignment="1" applyProtection="1">
      <alignment horizontal="left" vertical="center"/>
    </xf>
    <xf numFmtId="0" fontId="69" fillId="0" borderId="0" xfId="27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1" fillId="0" borderId="0" xfId="39" applyFill="1" applyBorder="1" applyAlignment="1" applyProtection="1">
      <alignment horizontal="left" vertical="center"/>
    </xf>
    <xf numFmtId="0" fontId="43" fillId="0" borderId="0" xfId="27" applyFill="1" applyBorder="1" applyAlignment="1">
      <alignment horizontal="center" vertical="center"/>
    </xf>
    <xf numFmtId="167" fontId="24" fillId="0" borderId="8" xfId="0" applyNumberFormat="1" applyFont="1" applyFill="1" applyBorder="1" applyAlignment="1">
      <alignment horizontal="center" vertical="center"/>
    </xf>
    <xf numFmtId="165" fontId="91" fillId="44" borderId="0" xfId="0" applyNumberFormat="1" applyFont="1" applyFill="1" applyBorder="1" applyAlignment="1">
      <alignment horizontal="center" vertical="center"/>
    </xf>
    <xf numFmtId="9" fontId="1" fillId="44" borderId="0" xfId="0" applyNumberFormat="1" applyFont="1" applyFill="1" applyBorder="1" applyAlignment="1">
      <alignment horizontal="center" vertical="center" wrapText="1"/>
    </xf>
    <xf numFmtId="0" fontId="0" fillId="44" borderId="0" xfId="0" applyFont="1" applyFill="1" applyBorder="1" applyAlignment="1">
      <alignment horizontal="center" vertical="center"/>
    </xf>
    <xf numFmtId="167" fontId="24" fillId="44" borderId="8" xfId="0" applyNumberFormat="1" applyFont="1" applyFill="1" applyBorder="1" applyAlignment="1">
      <alignment horizontal="center" vertical="center"/>
    </xf>
    <xf numFmtId="167" fontId="24" fillId="44" borderId="0" xfId="0" applyNumberFormat="1" applyFont="1" applyFill="1" applyBorder="1" applyAlignment="1">
      <alignment horizontal="center" vertical="center"/>
    </xf>
    <xf numFmtId="164" fontId="0" fillId="44" borderId="0" xfId="0" applyNumberFormat="1" applyFill="1" applyBorder="1" applyAlignment="1">
      <alignment horizontal="center" vertical="center"/>
    </xf>
    <xf numFmtId="170" fontId="43" fillId="28" borderId="13" xfId="27" applyNumberFormat="1" applyBorder="1" applyAlignment="1">
      <alignment horizontal="center"/>
    </xf>
    <xf numFmtId="0" fontId="57" fillId="35" borderId="27" xfId="0" applyFont="1" applyFill="1" applyBorder="1" applyAlignment="1">
      <alignment horizontal="right" vertical="center" indent="2"/>
    </xf>
    <xf numFmtId="167" fontId="2" fillId="37" borderId="12" xfId="0" applyNumberFormat="1" applyFont="1" applyFill="1" applyBorder="1" applyAlignment="1">
      <alignment horizontal="center" vertical="center"/>
    </xf>
    <xf numFmtId="167" fontId="85" fillId="37" borderId="12" xfId="0" applyNumberFormat="1" applyFont="1" applyFill="1" applyBorder="1" applyAlignment="1">
      <alignment horizontal="center" vertical="center"/>
    </xf>
    <xf numFmtId="167" fontId="35" fillId="37" borderId="12" xfId="0" applyNumberFormat="1" applyFont="1" applyFill="1" applyBorder="1" applyAlignment="1">
      <alignment horizontal="center" vertical="center"/>
    </xf>
    <xf numFmtId="167" fontId="2" fillId="37" borderId="4" xfId="0" applyNumberFormat="1" applyFont="1" applyFill="1" applyBorder="1" applyAlignment="1">
      <alignment horizontal="center" vertical="center"/>
    </xf>
    <xf numFmtId="167" fontId="35" fillId="37" borderId="4" xfId="0" applyNumberFormat="1" applyFont="1" applyFill="1" applyBorder="1" applyAlignment="1">
      <alignment horizontal="center" vertical="center"/>
    </xf>
    <xf numFmtId="167" fontId="85" fillId="37" borderId="4" xfId="0" applyNumberFormat="1" applyFont="1" applyFill="1" applyBorder="1" applyAlignment="1">
      <alignment horizontal="center" vertical="center"/>
    </xf>
    <xf numFmtId="2" fontId="0" fillId="37" borderId="9" xfId="0" applyNumberFormat="1" applyFill="1" applyBorder="1" applyAlignment="1">
      <alignment horizontal="center"/>
    </xf>
    <xf numFmtId="0" fontId="28" fillId="0" borderId="38" xfId="39" applyFont="1" applyBorder="1" applyAlignment="1" applyProtection="1">
      <alignment horizontal="left" vertical="center" wrapText="1" indent="4"/>
    </xf>
    <xf numFmtId="6" fontId="0" fillId="0" borderId="29" xfId="0" applyNumberFormat="1" applyFont="1" applyBorder="1"/>
    <xf numFmtId="170" fontId="0" fillId="0" borderId="68" xfId="0" applyNumberFormat="1" applyFont="1" applyBorder="1" applyAlignment="1">
      <alignment horizontal="center"/>
    </xf>
    <xf numFmtId="170" fontId="0" fillId="0" borderId="29" xfId="0" applyNumberFormat="1" applyFont="1" applyBorder="1" applyAlignment="1">
      <alignment horizontal="center"/>
    </xf>
    <xf numFmtId="170" fontId="0" fillId="0" borderId="6" xfId="0" applyNumberFormat="1" applyFont="1" applyBorder="1" applyAlignment="1">
      <alignment horizontal="center"/>
    </xf>
    <xf numFmtId="9" fontId="0" fillId="0" borderId="10" xfId="0" applyNumberFormat="1" applyFont="1" applyBorder="1" applyAlignment="1">
      <alignment horizontal="center"/>
    </xf>
    <xf numFmtId="169" fontId="0" fillId="0" borderId="10" xfId="0" applyNumberFormat="1" applyFont="1" applyBorder="1" applyAlignment="1">
      <alignment horizontal="center"/>
    </xf>
    <xf numFmtId="170" fontId="0" fillId="0" borderId="19" xfId="0" applyNumberFormat="1" applyFont="1" applyBorder="1" applyAlignment="1">
      <alignment horizontal="center"/>
    </xf>
    <xf numFmtId="3" fontId="0" fillId="0" borderId="61" xfId="0" applyNumberFormat="1" applyFont="1" applyBorder="1" applyAlignment="1">
      <alignment horizontal="center"/>
    </xf>
    <xf numFmtId="170" fontId="0" fillId="0" borderId="67" xfId="0" applyNumberFormat="1" applyFont="1" applyBorder="1" applyAlignment="1">
      <alignment horizontal="center"/>
    </xf>
    <xf numFmtId="170" fontId="0" fillId="0" borderId="30" xfId="0" applyNumberFormat="1" applyFont="1" applyBorder="1" applyAlignment="1">
      <alignment horizontal="center"/>
    </xf>
    <xf numFmtId="170" fontId="0" fillId="0" borderId="5" xfId="0" applyNumberFormat="1" applyFont="1" applyBorder="1" applyAlignment="1">
      <alignment horizontal="center"/>
    </xf>
    <xf numFmtId="6" fontId="0" fillId="0" borderId="11" xfId="0" applyNumberFormat="1" applyFont="1" applyBorder="1"/>
    <xf numFmtId="170" fontId="0" fillId="0" borderId="11" xfId="0" applyNumberFormat="1" applyFont="1" applyBorder="1" applyAlignment="1">
      <alignment horizontal="center"/>
    </xf>
    <xf numFmtId="9" fontId="0" fillId="0" borderId="12" xfId="0" applyNumberFormat="1" applyFont="1" applyBorder="1" applyAlignment="1">
      <alignment horizontal="center"/>
    </xf>
    <xf numFmtId="169" fontId="0" fillId="0" borderId="12" xfId="0" applyNumberFormat="1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3" fontId="43" fillId="28" borderId="13" xfId="27" applyNumberFormat="1" applyFont="1" applyBorder="1" applyAlignment="1">
      <alignment horizontal="center"/>
    </xf>
    <xf numFmtId="6" fontId="0" fillId="0" borderId="11" xfId="0" applyNumberFormat="1" applyFont="1" applyFill="1" applyBorder="1"/>
    <xf numFmtId="170" fontId="0" fillId="0" borderId="6" xfId="0" applyNumberFormat="1" applyFont="1" applyFill="1" applyBorder="1" applyAlignment="1">
      <alignment horizontal="center"/>
    </xf>
    <xf numFmtId="170" fontId="0" fillId="0" borderId="11" xfId="0" applyNumberFormat="1" applyFont="1" applyFill="1" applyBorder="1" applyAlignment="1">
      <alignment horizontal="center"/>
    </xf>
    <xf numFmtId="3" fontId="0" fillId="41" borderId="13" xfId="0" applyNumberFormat="1" applyFont="1" applyFill="1" applyBorder="1" applyAlignment="1">
      <alignment horizontal="center"/>
    </xf>
    <xf numFmtId="170" fontId="0" fillId="0" borderId="30" xfId="0" applyNumberFormat="1" applyFont="1" applyFill="1" applyBorder="1" applyAlignment="1">
      <alignment horizontal="center"/>
    </xf>
    <xf numFmtId="170" fontId="0" fillId="0" borderId="5" xfId="0" applyNumberFormat="1" applyFont="1" applyFill="1" applyBorder="1" applyAlignment="1">
      <alignment horizontal="center"/>
    </xf>
    <xf numFmtId="170" fontId="0" fillId="0" borderId="28" xfId="0" applyNumberFormat="1" applyFont="1" applyBorder="1" applyAlignment="1">
      <alignment horizontal="center"/>
    </xf>
    <xf numFmtId="170" fontId="0" fillId="0" borderId="22" xfId="0" applyNumberFormat="1" applyFont="1" applyBorder="1" applyAlignment="1">
      <alignment horizontal="center"/>
    </xf>
    <xf numFmtId="170" fontId="0" fillId="0" borderId="14" xfId="0" applyNumberFormat="1" applyFont="1" applyBorder="1" applyAlignment="1">
      <alignment horizontal="center"/>
    </xf>
    <xf numFmtId="6" fontId="0" fillId="0" borderId="9" xfId="0" applyNumberFormat="1" applyFont="1" applyBorder="1"/>
    <xf numFmtId="170" fontId="0" fillId="0" borderId="7" xfId="0" applyNumberFormat="1" applyFont="1" applyBorder="1" applyAlignment="1">
      <alignment horizontal="center"/>
    </xf>
    <xf numFmtId="170" fontId="0" fillId="0" borderId="9" xfId="0" applyNumberFormat="1" applyFont="1" applyBorder="1" applyAlignment="1">
      <alignment horizontal="center"/>
    </xf>
    <xf numFmtId="9" fontId="0" fillId="0" borderId="4" xfId="0" applyNumberFormat="1" applyFont="1" applyBorder="1" applyAlignment="1">
      <alignment horizontal="center"/>
    </xf>
    <xf numFmtId="169" fontId="0" fillId="0" borderId="4" xfId="0" applyNumberFormat="1" applyFont="1" applyBorder="1" applyAlignment="1">
      <alignment horizontal="center"/>
    </xf>
    <xf numFmtId="3" fontId="0" fillId="0" borderId="62" xfId="0" applyNumberFormat="1" applyFont="1" applyBorder="1" applyAlignment="1">
      <alignment horizontal="center"/>
    </xf>
    <xf numFmtId="170" fontId="0" fillId="0" borderId="73" xfId="0" applyNumberFormat="1" applyFont="1" applyBorder="1" applyAlignment="1">
      <alignment horizontal="center"/>
    </xf>
    <xf numFmtId="170" fontId="0" fillId="0" borderId="15" xfId="0" applyNumberFormat="1" applyFont="1" applyBorder="1" applyAlignment="1">
      <alignment horizontal="center"/>
    </xf>
    <xf numFmtId="0" fontId="92" fillId="0" borderId="29" xfId="0" applyFont="1" applyFill="1" applyBorder="1" applyAlignment="1">
      <alignment horizontal="center" vertical="center" wrapText="1"/>
    </xf>
    <xf numFmtId="0" fontId="92" fillId="0" borderId="67" xfId="0" applyFont="1" applyFill="1" applyBorder="1" applyAlignment="1">
      <alignment horizontal="center" vertical="top" wrapText="1"/>
    </xf>
    <xf numFmtId="0" fontId="92" fillId="0" borderId="11" xfId="0" applyFont="1" applyFill="1" applyBorder="1" applyAlignment="1">
      <alignment horizontal="center" vertical="top" wrapText="1"/>
    </xf>
    <xf numFmtId="0" fontId="92" fillId="0" borderId="9" xfId="0" applyFont="1" applyFill="1" applyBorder="1" applyAlignment="1">
      <alignment horizontal="center" vertical="top" wrapText="1"/>
    </xf>
    <xf numFmtId="170" fontId="57" fillId="54" borderId="11" xfId="0" applyNumberFormat="1" applyFont="1" applyFill="1" applyBorder="1" applyAlignment="1">
      <alignment horizontal="center"/>
    </xf>
    <xf numFmtId="170" fontId="57" fillId="54" borderId="68" xfId="0" applyNumberFormat="1" applyFont="1" applyFill="1" applyBorder="1" applyAlignment="1">
      <alignment horizontal="center"/>
    </xf>
    <xf numFmtId="170" fontId="57" fillId="54" borderId="6" xfId="0" applyNumberFormat="1" applyFont="1" applyFill="1" applyBorder="1" applyAlignment="1">
      <alignment horizontal="center"/>
    </xf>
    <xf numFmtId="170" fontId="57" fillId="54" borderId="9" xfId="0" applyNumberFormat="1" applyFont="1" applyFill="1" applyBorder="1" applyAlignment="1">
      <alignment horizontal="center"/>
    </xf>
    <xf numFmtId="170" fontId="57" fillId="54" borderId="7" xfId="0" applyNumberFormat="1" applyFont="1" applyFill="1" applyBorder="1" applyAlignment="1">
      <alignment horizontal="center"/>
    </xf>
    <xf numFmtId="0" fontId="57" fillId="0" borderId="0" xfId="0" applyFont="1" applyAlignment="1">
      <alignment horizontal="center"/>
    </xf>
    <xf numFmtId="170" fontId="57" fillId="0" borderId="0" xfId="0" applyNumberFormat="1" applyFont="1" applyAlignment="1">
      <alignment horizontal="center"/>
    </xf>
    <xf numFmtId="170" fontId="57" fillId="57" borderId="11" xfId="0" applyNumberFormat="1" applyFont="1" applyFill="1" applyBorder="1" applyAlignment="1">
      <alignment horizontal="center"/>
    </xf>
    <xf numFmtId="170" fontId="57" fillId="57" borderId="19" xfId="0" applyNumberFormat="1" applyFont="1" applyFill="1" applyBorder="1" applyAlignment="1">
      <alignment horizontal="center"/>
    </xf>
    <xf numFmtId="170" fontId="57" fillId="45" borderId="19" xfId="0" applyNumberFormat="1" applyFont="1" applyFill="1" applyBorder="1" applyAlignment="1">
      <alignment horizontal="center"/>
    </xf>
    <xf numFmtId="170" fontId="57" fillId="57" borderId="6" xfId="0" applyNumberFormat="1" applyFont="1" applyFill="1" applyBorder="1" applyAlignment="1">
      <alignment horizontal="center"/>
    </xf>
    <xf numFmtId="170" fontId="57" fillId="57" borderId="9" xfId="0" applyNumberFormat="1" applyFont="1" applyFill="1" applyBorder="1" applyAlignment="1">
      <alignment horizontal="center"/>
    </xf>
    <xf numFmtId="170" fontId="57" fillId="57" borderId="7" xfId="0" applyNumberFormat="1" applyFont="1" applyFill="1" applyBorder="1" applyAlignment="1">
      <alignment horizontal="center"/>
    </xf>
    <xf numFmtId="170" fontId="57" fillId="58" borderId="67" xfId="0" applyNumberFormat="1" applyFont="1" applyFill="1" applyBorder="1" applyAlignment="1">
      <alignment horizontal="center"/>
    </xf>
    <xf numFmtId="170" fontId="57" fillId="58" borderId="49" xfId="0" applyNumberFormat="1" applyFont="1" applyFill="1" applyBorder="1" applyAlignment="1">
      <alignment horizontal="center"/>
    </xf>
    <xf numFmtId="170" fontId="57" fillId="58" borderId="6" xfId="0" applyNumberFormat="1" applyFont="1" applyFill="1" applyBorder="1" applyAlignment="1">
      <alignment horizontal="center"/>
    </xf>
    <xf numFmtId="170" fontId="57" fillId="58" borderId="11" xfId="0" applyNumberFormat="1" applyFont="1" applyFill="1" applyBorder="1" applyAlignment="1">
      <alignment horizontal="center"/>
    </xf>
    <xf numFmtId="170" fontId="57" fillId="58" borderId="9" xfId="0" applyNumberFormat="1" applyFont="1" applyFill="1" applyBorder="1" applyAlignment="1">
      <alignment horizontal="center"/>
    </xf>
    <xf numFmtId="170" fontId="57" fillId="58" borderId="7" xfId="0" applyNumberFormat="1" applyFont="1" applyFill="1" applyBorder="1" applyAlignment="1">
      <alignment horizontal="center"/>
    </xf>
    <xf numFmtId="167" fontId="57" fillId="0" borderId="0" xfId="0" applyNumberFormat="1" applyFont="1" applyAlignment="1">
      <alignment horizontal="center"/>
    </xf>
    <xf numFmtId="0" fontId="57" fillId="0" borderId="0" xfId="0" applyFont="1"/>
    <xf numFmtId="0" fontId="69" fillId="0" borderId="0" xfId="0" applyFont="1" applyAlignment="1">
      <alignment horizontal="center" vertical="center"/>
    </xf>
    <xf numFmtId="0" fontId="71" fillId="0" borderId="0" xfId="0" applyFont="1" applyFill="1" applyAlignment="1">
      <alignment horizontal="center" vertical="center"/>
    </xf>
    <xf numFmtId="0" fontId="69" fillId="0" borderId="0" xfId="0" applyFont="1" applyFill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69" fillId="0" borderId="0" xfId="0" applyFont="1" applyFill="1" applyAlignment="1">
      <alignment horizontal="left" vertical="center"/>
    </xf>
    <xf numFmtId="0" fontId="69" fillId="0" borderId="17" xfId="0" applyFont="1" applyBorder="1" applyAlignment="1">
      <alignment horizontal="left" vertical="center"/>
    </xf>
    <xf numFmtId="0" fontId="69" fillId="0" borderId="74" xfId="0" applyFont="1" applyBorder="1" applyAlignment="1">
      <alignment horizontal="left" vertical="center"/>
    </xf>
    <xf numFmtId="0" fontId="69" fillId="0" borderId="0" xfId="0" applyFont="1" applyBorder="1" applyAlignment="1">
      <alignment horizontal="left" vertical="center"/>
    </xf>
    <xf numFmtId="0" fontId="69" fillId="0" borderId="0" xfId="0" applyFont="1" applyFill="1" applyBorder="1" applyAlignment="1">
      <alignment horizontal="left" vertical="center"/>
    </xf>
    <xf numFmtId="0" fontId="93" fillId="0" borderId="0" xfId="0" applyFont="1" applyFill="1" applyBorder="1" applyAlignment="1">
      <alignment vertical="center" wrapText="1"/>
    </xf>
    <xf numFmtId="0" fontId="96" fillId="0" borderId="0" xfId="53" applyFont="1" applyFill="1" applyAlignment="1">
      <alignment horizontal="left"/>
    </xf>
    <xf numFmtId="0" fontId="75" fillId="0" borderId="0" xfId="0" applyFont="1"/>
    <xf numFmtId="3" fontId="9" fillId="0" borderId="9" xfId="53" applyNumberFormat="1" applyFont="1" applyFill="1" applyBorder="1" applyAlignment="1">
      <alignment horizontal="center" vertical="center" wrapText="1"/>
    </xf>
    <xf numFmtId="3" fontId="0" fillId="0" borderId="11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0" fontId="0" fillId="0" borderId="58" xfId="0" applyBorder="1"/>
    <xf numFmtId="0" fontId="0" fillId="45" borderId="0" xfId="0" applyFill="1"/>
    <xf numFmtId="0" fontId="29" fillId="0" borderId="0" xfId="53" applyFont="1" applyBorder="1" applyAlignment="1">
      <alignment horizontal="left" vertical="center"/>
    </xf>
    <xf numFmtId="0" fontId="51" fillId="0" borderId="0" xfId="39" applyAlignment="1" applyProtection="1"/>
    <xf numFmtId="0" fontId="71" fillId="48" borderId="55" xfId="0" applyFont="1" applyFill="1" applyBorder="1" applyAlignment="1">
      <alignment horizontal="left" wrapText="1"/>
    </xf>
    <xf numFmtId="0" fontId="71" fillId="48" borderId="56" xfId="0" applyFont="1" applyFill="1" applyBorder="1" applyAlignment="1">
      <alignment horizontal="left" wrapText="1"/>
    </xf>
    <xf numFmtId="0" fontId="71" fillId="49" borderId="56" xfId="0" applyFont="1" applyFill="1" applyBorder="1" applyAlignment="1">
      <alignment horizontal="left" wrapText="1"/>
    </xf>
    <xf numFmtId="0" fontId="71" fillId="0" borderId="56" xfId="0" applyFont="1" applyFill="1" applyBorder="1" applyAlignment="1">
      <alignment horizontal="left" wrapText="1"/>
    </xf>
    <xf numFmtId="0" fontId="71" fillId="49" borderId="57" xfId="0" applyFont="1" applyFill="1" applyBorder="1" applyAlignment="1">
      <alignment horizontal="left" wrapText="1"/>
    </xf>
    <xf numFmtId="0" fontId="68" fillId="44" borderId="76" xfId="0" applyFont="1" applyFill="1" applyBorder="1" applyAlignment="1">
      <alignment horizontal="center" vertical="center" wrapText="1"/>
    </xf>
    <xf numFmtId="170" fontId="0" fillId="0" borderId="77" xfId="0" applyNumberFormat="1" applyBorder="1" applyAlignment="1">
      <alignment horizontal="center"/>
    </xf>
    <xf numFmtId="170" fontId="0" fillId="0" borderId="78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64" fillId="35" borderId="83" xfId="0" applyFont="1" applyFill="1" applyBorder="1" applyAlignment="1">
      <alignment horizontal="right"/>
    </xf>
    <xf numFmtId="2" fontId="62" fillId="37" borderId="13" xfId="0" applyNumberFormat="1" applyFont="1" applyFill="1" applyBorder="1" applyAlignment="1">
      <alignment horizontal="center" vertical="center"/>
    </xf>
    <xf numFmtId="167" fontId="62" fillId="37" borderId="12" xfId="0" applyNumberFormat="1" applyFont="1" applyFill="1" applyBorder="1" applyAlignment="1">
      <alignment horizontal="center" vertical="center"/>
    </xf>
    <xf numFmtId="164" fontId="62" fillId="42" borderId="12" xfId="0" applyNumberFormat="1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wrapText="1"/>
    </xf>
    <xf numFmtId="0" fontId="66" fillId="0" borderId="0" xfId="0" applyFont="1" applyBorder="1" applyAlignment="1">
      <alignment wrapText="1"/>
    </xf>
    <xf numFmtId="0" fontId="63" fillId="0" borderId="0" xfId="0" applyFont="1" applyBorder="1" applyAlignment="1">
      <alignment wrapText="1"/>
    </xf>
    <xf numFmtId="0" fontId="51" fillId="0" borderId="0" xfId="39" applyBorder="1" applyAlignment="1" applyProtection="1">
      <alignment wrapText="1"/>
    </xf>
    <xf numFmtId="0" fontId="0" fillId="0" borderId="54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8" xfId="0" applyBorder="1" applyAlignment="1">
      <alignment vertical="center" wrapText="1"/>
    </xf>
    <xf numFmtId="0" fontId="0" fillId="0" borderId="85" xfId="0" applyBorder="1" applyAlignment="1">
      <alignment wrapText="1"/>
    </xf>
    <xf numFmtId="0" fontId="0" fillId="0" borderId="38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0" xfId="0"/>
    <xf numFmtId="167" fontId="0" fillId="0" borderId="0" xfId="0" applyNumberFormat="1"/>
    <xf numFmtId="2" fontId="74" fillId="37" borderId="11" xfId="0" applyNumberFormat="1" applyFont="1" applyFill="1" applyBorder="1" applyAlignment="1">
      <alignment horizontal="center"/>
    </xf>
    <xf numFmtId="167" fontId="25" fillId="37" borderId="10" xfId="0" applyNumberFormat="1" applyFont="1" applyFill="1" applyBorder="1" applyAlignment="1">
      <alignment horizontal="center"/>
    </xf>
    <xf numFmtId="167" fontId="25" fillId="37" borderId="6" xfId="0" applyNumberFormat="1" applyFont="1" applyFill="1" applyBorder="1" applyAlignment="1">
      <alignment horizontal="center" vertical="center"/>
    </xf>
    <xf numFmtId="167" fontId="25" fillId="0" borderId="5" xfId="0" applyNumberFormat="1" applyFont="1" applyFill="1" applyBorder="1" applyAlignment="1">
      <alignment horizontal="center" vertical="center"/>
    </xf>
    <xf numFmtId="167" fontId="25" fillId="37" borderId="12" xfId="0" applyNumberFormat="1" applyFont="1" applyFill="1" applyBorder="1" applyAlignment="1">
      <alignment horizontal="center"/>
    </xf>
    <xf numFmtId="167" fontId="99" fillId="28" borderId="12" xfId="27" applyNumberFormat="1" applyFont="1" applyBorder="1" applyAlignment="1">
      <alignment horizontal="center"/>
    </xf>
    <xf numFmtId="167" fontId="99" fillId="28" borderId="5" xfId="27" applyNumberFormat="1" applyFont="1" applyBorder="1" applyAlignment="1">
      <alignment horizontal="center" vertical="center"/>
    </xf>
    <xf numFmtId="2" fontId="74" fillId="37" borderId="9" xfId="0" applyNumberFormat="1" applyFont="1" applyFill="1" applyBorder="1" applyAlignment="1">
      <alignment horizontal="center"/>
    </xf>
    <xf numFmtId="167" fontId="25" fillId="37" borderId="4" xfId="0" applyNumberFormat="1" applyFont="1" applyFill="1" applyBorder="1" applyAlignment="1">
      <alignment horizontal="center"/>
    </xf>
    <xf numFmtId="167" fontId="25" fillId="37" borderId="7" xfId="0" applyNumberFormat="1" applyFont="1" applyFill="1" applyBorder="1" applyAlignment="1">
      <alignment horizontal="center" vertical="center"/>
    </xf>
    <xf numFmtId="167" fontId="25" fillId="0" borderId="38" xfId="0" applyNumberFormat="1" applyFont="1" applyFill="1" applyBorder="1" applyAlignment="1">
      <alignment horizontal="center" vertical="center"/>
    </xf>
    <xf numFmtId="0" fontId="74" fillId="48" borderId="95" xfId="0" applyFont="1" applyFill="1" applyBorder="1" applyAlignment="1">
      <alignment horizontal="left" wrapText="1"/>
    </xf>
    <xf numFmtId="0" fontId="74" fillId="48" borderId="96" xfId="0" applyFont="1" applyFill="1" applyBorder="1" applyAlignment="1">
      <alignment horizontal="left" wrapText="1"/>
    </xf>
    <xf numFmtId="0" fontId="74" fillId="49" borderId="96" xfId="0" applyFont="1" applyFill="1" applyBorder="1" applyAlignment="1">
      <alignment horizontal="left" wrapText="1"/>
    </xf>
    <xf numFmtId="0" fontId="74" fillId="0" borderId="96" xfId="0" applyFont="1" applyFill="1" applyBorder="1" applyAlignment="1">
      <alignment horizontal="left" wrapText="1"/>
    </xf>
    <xf numFmtId="0" fontId="99" fillId="28" borderId="96" xfId="27" applyFont="1" applyBorder="1" applyAlignment="1">
      <alignment horizontal="left" wrapText="1"/>
    </xf>
    <xf numFmtId="0" fontId="74" fillId="49" borderId="97" xfId="0" applyFont="1" applyFill="1" applyBorder="1" applyAlignment="1">
      <alignment horizontal="left" wrapText="1"/>
    </xf>
    <xf numFmtId="0" fontId="64" fillId="0" borderId="98" xfId="0" applyFont="1" applyFill="1" applyBorder="1"/>
    <xf numFmtId="0" fontId="0" fillId="0" borderId="98" xfId="0" applyFill="1" applyBorder="1"/>
    <xf numFmtId="0" fontId="67" fillId="59" borderId="99" xfId="0" applyFont="1" applyFill="1" applyBorder="1" applyAlignment="1">
      <alignment horizontal="right" vertical="center"/>
    </xf>
    <xf numFmtId="0" fontId="0" fillId="0" borderId="98" xfId="0" applyFont="1" applyBorder="1"/>
    <xf numFmtId="0" fontId="0" fillId="0" borderId="98" xfId="0" applyBorder="1"/>
    <xf numFmtId="0" fontId="51" fillId="0" borderId="98" xfId="39" applyBorder="1" applyAlignment="1" applyProtection="1"/>
    <xf numFmtId="0" fontId="100" fillId="0" borderId="133" xfId="0" applyFont="1" applyBorder="1" applyAlignment="1">
      <alignment vertical="center"/>
    </xf>
    <xf numFmtId="0" fontId="101" fillId="0" borderId="98" xfId="0" applyFont="1" applyBorder="1" applyAlignment="1">
      <alignment horizontal="left" vertical="center" indent="4"/>
    </xf>
    <xf numFmtId="0" fontId="102" fillId="0" borderId="98" xfId="39" applyFont="1" applyBorder="1" applyAlignment="1" applyProtection="1">
      <alignment horizontal="left" vertical="center" indent="4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60" borderId="0" xfId="0" applyFill="1" applyBorder="1" applyAlignment="1">
      <alignment vertical="center"/>
    </xf>
    <xf numFmtId="0" fontId="64" fillId="53" borderId="23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2" fontId="64" fillId="45" borderId="59" xfId="0" applyNumberFormat="1" applyFont="1" applyFill="1" applyBorder="1" applyAlignment="1">
      <alignment horizontal="right"/>
    </xf>
    <xf numFmtId="40" fontId="11" fillId="37" borderId="4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40" fontId="63" fillId="0" borderId="0" xfId="0" applyNumberFormat="1" applyFont="1" applyFill="1"/>
    <xf numFmtId="40" fontId="64" fillId="52" borderId="24" xfId="0" applyNumberFormat="1" applyFont="1" applyFill="1" applyBorder="1" applyAlignment="1">
      <alignment horizontal="center"/>
    </xf>
    <xf numFmtId="40" fontId="0" fillId="0" borderId="0" xfId="0" applyNumberFormat="1" applyFill="1" applyBorder="1" applyAlignment="1">
      <alignment vertical="center"/>
    </xf>
    <xf numFmtId="0" fontId="78" fillId="50" borderId="47" xfId="0" applyFont="1" applyFill="1" applyBorder="1" applyAlignment="1">
      <alignment horizontal="right"/>
    </xf>
    <xf numFmtId="2" fontId="63" fillId="50" borderId="48" xfId="0" applyNumberFormat="1" applyFont="1" applyFill="1" applyBorder="1" applyAlignment="1">
      <alignment horizontal="right"/>
    </xf>
    <xf numFmtId="2" fontId="63" fillId="39" borderId="74" xfId="0" applyNumberFormat="1" applyFont="1" applyFill="1" applyBorder="1" applyAlignment="1">
      <alignment horizontal="center"/>
    </xf>
    <xf numFmtId="0" fontId="63" fillId="39" borderId="0" xfId="0" applyFont="1" applyFill="1" applyBorder="1"/>
    <xf numFmtId="2" fontId="63" fillId="39" borderId="52" xfId="0" applyNumberFormat="1" applyFont="1" applyFill="1" applyBorder="1" applyAlignment="1">
      <alignment horizontal="right"/>
    </xf>
    <xf numFmtId="167" fontId="63" fillId="39" borderId="66" xfId="0" applyNumberFormat="1" applyFont="1" applyFill="1" applyBorder="1" applyAlignment="1">
      <alignment horizontal="center"/>
    </xf>
    <xf numFmtId="0" fontId="63" fillId="38" borderId="23" xfId="0" applyFont="1" applyFill="1" applyBorder="1"/>
    <xf numFmtId="2" fontId="63" fillId="38" borderId="59" xfId="0" applyNumberFormat="1" applyFont="1" applyFill="1" applyBorder="1" applyAlignment="1">
      <alignment horizontal="right"/>
    </xf>
    <xf numFmtId="0" fontId="64" fillId="38" borderId="59" xfId="0" applyFont="1" applyFill="1" applyBorder="1"/>
    <xf numFmtId="167" fontId="78" fillId="38" borderId="25" xfId="0" applyNumberFormat="1" applyFont="1" applyFill="1" applyBorder="1" applyAlignment="1">
      <alignment horizontal="center"/>
    </xf>
    <xf numFmtId="38" fontId="11" fillId="61" borderId="4" xfId="0" applyNumberFormat="1" applyFont="1" applyFill="1" applyBorder="1" applyAlignment="1">
      <alignment horizontal="center" vertical="center" wrapText="1"/>
    </xf>
    <xf numFmtId="38" fontId="103" fillId="61" borderId="12" xfId="0" applyNumberFormat="1" applyFont="1" applyFill="1" applyBorder="1" applyAlignment="1">
      <alignment horizontal="center"/>
    </xf>
    <xf numFmtId="38" fontId="0" fillId="0" borderId="0" xfId="0" applyNumberFormat="1"/>
    <xf numFmtId="38" fontId="0" fillId="61" borderId="0" xfId="0" applyNumberFormat="1" applyFill="1" applyAlignment="1">
      <alignment horizontal="center"/>
    </xf>
    <xf numFmtId="168" fontId="11" fillId="60" borderId="4" xfId="0" applyNumberFormat="1" applyFont="1" applyFill="1" applyBorder="1" applyAlignment="1">
      <alignment horizontal="center" vertical="center" wrapText="1"/>
    </xf>
    <xf numFmtId="168" fontId="103" fillId="60" borderId="12" xfId="0" applyNumberFormat="1" applyFont="1" applyFill="1" applyBorder="1" applyAlignment="1">
      <alignment horizontal="center"/>
    </xf>
    <xf numFmtId="168" fontId="0" fillId="60" borderId="0" xfId="0" applyNumberFormat="1" applyFill="1" applyAlignment="1">
      <alignment horizontal="center"/>
    </xf>
    <xf numFmtId="2" fontId="9" fillId="62" borderId="9" xfId="0" applyNumberFormat="1" applyFont="1" applyFill="1" applyBorder="1" applyAlignment="1">
      <alignment horizontal="center" vertical="center" wrapText="1"/>
    </xf>
    <xf numFmtId="2" fontId="0" fillId="62" borderId="11" xfId="0" applyNumberFormat="1" applyFill="1" applyBorder="1" applyAlignment="1">
      <alignment horizontal="center"/>
    </xf>
    <xf numFmtId="2" fontId="0" fillId="62" borderId="0" xfId="0" applyNumberFormat="1" applyFill="1" applyAlignment="1">
      <alignment horizontal="center"/>
    </xf>
    <xf numFmtId="2" fontId="0" fillId="62" borderId="9" xfId="0" applyNumberFormat="1" applyFill="1" applyBorder="1" applyAlignment="1">
      <alignment horizontal="center"/>
    </xf>
    <xf numFmtId="0" fontId="78" fillId="35" borderId="23" xfId="0" applyFont="1" applyFill="1" applyBorder="1" applyAlignment="1">
      <alignment horizontal="right"/>
    </xf>
    <xf numFmtId="2" fontId="63" fillId="35" borderId="64" xfId="0" applyNumberFormat="1" applyFont="1" applyFill="1" applyBorder="1" applyAlignment="1">
      <alignment horizontal="right"/>
    </xf>
    <xf numFmtId="0" fontId="63" fillId="35" borderId="24" xfId="0" applyFont="1" applyFill="1" applyBorder="1" applyAlignment="1">
      <alignment horizontal="center"/>
    </xf>
    <xf numFmtId="2" fontId="63" fillId="52" borderId="23" xfId="0" applyNumberFormat="1" applyFont="1" applyFill="1" applyBorder="1" applyAlignment="1">
      <alignment horizontal="center"/>
    </xf>
    <xf numFmtId="2" fontId="0" fillId="61" borderId="23" xfId="0" applyNumberFormat="1" applyFill="1" applyBorder="1" applyAlignment="1"/>
    <xf numFmtId="0" fontId="60" fillId="52" borderId="59" xfId="0" applyFont="1" applyFill="1" applyBorder="1"/>
    <xf numFmtId="2" fontId="60" fillId="52" borderId="59" xfId="0" applyNumberFormat="1" applyFont="1" applyFill="1" applyBorder="1" applyAlignment="1">
      <alignment horizontal="right"/>
    </xf>
    <xf numFmtId="167" fontId="60" fillId="52" borderId="25" xfId="0" applyNumberFormat="1" applyFont="1" applyFill="1" applyBorder="1" applyAlignment="1">
      <alignment horizontal="center"/>
    </xf>
    <xf numFmtId="2" fontId="60" fillId="61" borderId="59" xfId="0" applyNumberFormat="1" applyFont="1" applyFill="1" applyBorder="1" applyAlignment="1">
      <alignment horizontal="right"/>
    </xf>
    <xf numFmtId="0" fontId="60" fillId="61" borderId="59" xfId="0" applyFont="1" applyFill="1" applyBorder="1"/>
    <xf numFmtId="167" fontId="60" fillId="61" borderId="25" xfId="0" applyNumberFormat="1" applyFont="1" applyFill="1" applyBorder="1" applyAlignment="1">
      <alignment horizontal="center"/>
    </xf>
    <xf numFmtId="0" fontId="63" fillId="0" borderId="0" xfId="0" applyFont="1" applyAlignment="1">
      <alignment horizontal="center"/>
    </xf>
    <xf numFmtId="0" fontId="63" fillId="0" borderId="0" xfId="0" applyFont="1" applyFill="1" applyBorder="1" applyAlignment="1">
      <alignment horizontal="center"/>
    </xf>
    <xf numFmtId="167" fontId="2" fillId="37" borderId="9" xfId="0" applyNumberFormat="1" applyFont="1" applyFill="1" applyBorder="1" applyAlignment="1">
      <alignment horizontal="center" vertical="center"/>
    </xf>
    <xf numFmtId="38" fontId="104" fillId="60" borderId="12" xfId="0" applyNumberFormat="1" applyFont="1" applyFill="1" applyBorder="1" applyAlignment="1">
      <alignment horizontal="center" vertical="center"/>
    </xf>
    <xf numFmtId="38" fontId="104" fillId="60" borderId="4" xfId="0" applyNumberFormat="1" applyFont="1" applyFill="1" applyBorder="1" applyAlignment="1">
      <alignment horizontal="center" vertical="center"/>
    </xf>
    <xf numFmtId="38" fontId="0" fillId="60" borderId="0" xfId="0" applyNumberFormat="1" applyFill="1" applyAlignment="1">
      <alignment horizontal="center" vertical="center"/>
    </xf>
    <xf numFmtId="175" fontId="2" fillId="0" borderId="22" xfId="0" applyNumberFormat="1" applyFont="1" applyFill="1" applyBorder="1" applyAlignment="1">
      <alignment horizontal="center" vertical="center"/>
    </xf>
    <xf numFmtId="175" fontId="2" fillId="0" borderId="15" xfId="0" applyNumberFormat="1" applyFont="1" applyFill="1" applyBorder="1" applyAlignment="1">
      <alignment horizontal="center" vertical="center"/>
    </xf>
    <xf numFmtId="175" fontId="0" fillId="0" borderId="0" xfId="0" applyNumberFormat="1" applyAlignment="1">
      <alignment horizontal="center" vertical="center"/>
    </xf>
    <xf numFmtId="0" fontId="0" fillId="0" borderId="0" xfId="0"/>
    <xf numFmtId="49" fontId="69" fillId="28" borderId="0" xfId="27" applyNumberFormat="1" applyFont="1" applyAlignment="1">
      <alignment horizontal="center" vertical="center"/>
    </xf>
    <xf numFmtId="167" fontId="0" fillId="0" borderId="6" xfId="0" applyNumberFormat="1" applyFont="1" applyBorder="1" applyAlignment="1">
      <alignment horizontal="center" vertical="center"/>
    </xf>
    <xf numFmtId="167" fontId="0" fillId="0" borderId="7" xfId="0" applyNumberFormat="1" applyFont="1" applyBorder="1" applyAlignment="1">
      <alignment horizontal="center" vertical="center"/>
    </xf>
    <xf numFmtId="167" fontId="2" fillId="37" borderId="35" xfId="0" applyNumberFormat="1" applyFont="1" applyFill="1" applyBorder="1" applyAlignment="1">
      <alignment horizontal="center" vertical="center"/>
    </xf>
    <xf numFmtId="38" fontId="104" fillId="60" borderId="35" xfId="0" applyNumberFormat="1" applyFont="1" applyFill="1" applyBorder="1" applyAlignment="1">
      <alignment horizontal="center" vertical="center"/>
    </xf>
    <xf numFmtId="167" fontId="85" fillId="37" borderId="35" xfId="0" applyNumberFormat="1" applyFont="1" applyFill="1" applyBorder="1" applyAlignment="1">
      <alignment horizontal="center" vertical="center"/>
    </xf>
    <xf numFmtId="167" fontId="2" fillId="37" borderId="19" xfId="0" applyNumberFormat="1" applyFont="1" applyFill="1" applyBorder="1" applyAlignment="1">
      <alignment horizontal="center" vertical="center"/>
    </xf>
    <xf numFmtId="2" fontId="9" fillId="37" borderId="80" xfId="0" applyNumberFormat="1" applyFont="1" applyFill="1" applyBorder="1" applyAlignment="1">
      <alignment horizontal="center" vertical="center" wrapText="1"/>
    </xf>
    <xf numFmtId="0" fontId="11" fillId="37" borderId="81" xfId="0" applyFont="1" applyFill="1" applyBorder="1" applyAlignment="1">
      <alignment horizontal="center" vertical="center" wrapText="1"/>
    </xf>
    <xf numFmtId="0" fontId="11" fillId="37" borderId="81" xfId="0" applyFont="1" applyFill="1" applyBorder="1" applyAlignment="1">
      <alignment horizontal="center" vertical="center"/>
    </xf>
    <xf numFmtId="168" fontId="11" fillId="60" borderId="81" xfId="0" applyNumberFormat="1" applyFont="1" applyFill="1" applyBorder="1" applyAlignment="1">
      <alignment horizontal="center" vertical="center" wrapText="1"/>
    </xf>
    <xf numFmtId="168" fontId="11" fillId="37" borderId="103" xfId="0" applyNumberFormat="1" applyFont="1" applyFill="1" applyBorder="1" applyAlignment="1">
      <alignment horizontal="center" vertical="center" wrapText="1"/>
    </xf>
    <xf numFmtId="9" fontId="11" fillId="37" borderId="102" xfId="0" applyNumberFormat="1" applyFont="1" applyFill="1" applyBorder="1" applyAlignment="1">
      <alignment horizontal="center" vertical="center" wrapText="1"/>
    </xf>
    <xf numFmtId="164" fontId="57" fillId="35" borderId="50" xfId="0" applyNumberFormat="1" applyFont="1" applyFill="1" applyBorder="1" applyAlignment="1">
      <alignment horizontal="center" vertical="center"/>
    </xf>
    <xf numFmtId="164" fontId="11" fillId="63" borderId="31" xfId="0" applyNumberFormat="1" applyFont="1" applyFill="1" applyBorder="1" applyAlignment="1">
      <alignment horizontal="center" vertical="center" wrapText="1"/>
    </xf>
    <xf numFmtId="164" fontId="97" fillId="63" borderId="12" xfId="0" applyNumberFormat="1" applyFont="1" applyFill="1" applyBorder="1" applyAlignment="1">
      <alignment horizontal="center"/>
    </xf>
    <xf numFmtId="165" fontId="63" fillId="53" borderId="24" xfId="0" applyNumberFormat="1" applyFont="1" applyFill="1" applyBorder="1" applyAlignment="1">
      <alignment horizontal="center"/>
    </xf>
    <xf numFmtId="2" fontId="62" fillId="39" borderId="48" xfId="0" applyNumberFormat="1" applyFont="1" applyFill="1" applyBorder="1" applyAlignment="1">
      <alignment horizontal="right"/>
    </xf>
    <xf numFmtId="167" fontId="62" fillId="39" borderId="50" xfId="0" applyNumberFormat="1" applyFont="1" applyFill="1" applyBorder="1" applyAlignment="1">
      <alignment horizontal="center"/>
    </xf>
    <xf numFmtId="2" fontId="62" fillId="38" borderId="48" xfId="0" applyNumberFormat="1" applyFont="1" applyFill="1" applyBorder="1" applyAlignment="1">
      <alignment horizontal="right"/>
    </xf>
    <xf numFmtId="164" fontId="97" fillId="63" borderId="4" xfId="0" applyNumberFormat="1" applyFont="1" applyFill="1" applyBorder="1" applyAlignment="1">
      <alignment horizontal="center"/>
    </xf>
    <xf numFmtId="40" fontId="9" fillId="37" borderId="9" xfId="0" applyNumberFormat="1" applyFont="1" applyFill="1" applyBorder="1" applyAlignment="1">
      <alignment horizontal="center" vertical="center" wrapText="1"/>
    </xf>
    <xf numFmtId="40" fontId="62" fillId="37" borderId="11" xfId="0" applyNumberFormat="1" applyFont="1" applyFill="1" applyBorder="1" applyAlignment="1">
      <alignment horizontal="center"/>
    </xf>
    <xf numFmtId="40" fontId="62" fillId="0" borderId="0" xfId="0" applyNumberFormat="1" applyFont="1" applyFill="1" applyBorder="1" applyAlignment="1">
      <alignment horizontal="center"/>
    </xf>
    <xf numFmtId="40" fontId="62" fillId="0" borderId="0" xfId="0" applyNumberFormat="1" applyFont="1" applyFill="1" applyAlignment="1">
      <alignment horizontal="center"/>
    </xf>
    <xf numFmtId="40" fontId="62" fillId="45" borderId="23" xfId="0" applyNumberFormat="1" applyFont="1" applyFill="1" applyBorder="1" applyAlignment="1"/>
    <xf numFmtId="40" fontId="66" fillId="0" borderId="0" xfId="0" applyNumberFormat="1" applyFont="1" applyBorder="1" applyAlignment="1"/>
    <xf numFmtId="40" fontId="0" fillId="0" borderId="0" xfId="0" applyNumberFormat="1" applyAlignment="1"/>
    <xf numFmtId="164" fontId="11" fillId="63" borderId="81" xfId="0" applyNumberFormat="1" applyFont="1" applyFill="1" applyBorder="1" applyAlignment="1">
      <alignment horizontal="center" vertical="center" wrapText="1"/>
    </xf>
    <xf numFmtId="170" fontId="0" fillId="0" borderId="15" xfId="0" applyNumberFormat="1" applyBorder="1" applyAlignment="1">
      <alignment horizontal="center"/>
    </xf>
    <xf numFmtId="40" fontId="62" fillId="37" borderId="9" xfId="0" applyNumberFormat="1" applyFont="1" applyFill="1" applyBorder="1" applyAlignment="1">
      <alignment horizontal="center"/>
    </xf>
    <xf numFmtId="2" fontId="62" fillId="37" borderId="4" xfId="0" applyNumberFormat="1" applyFont="1" applyFill="1" applyBorder="1" applyAlignment="1">
      <alignment horizontal="center"/>
    </xf>
    <xf numFmtId="167" fontId="11" fillId="55" borderId="4" xfId="0" applyNumberFormat="1" applyFont="1" applyFill="1" applyBorder="1" applyAlignment="1">
      <alignment horizontal="center"/>
    </xf>
    <xf numFmtId="3" fontId="63" fillId="35" borderId="105" xfId="0" applyNumberFormat="1" applyFont="1" applyFill="1" applyBorder="1" applyAlignment="1">
      <alignment horizontal="center"/>
    </xf>
    <xf numFmtId="0" fontId="74" fillId="0" borderId="0" xfId="0" applyFont="1"/>
    <xf numFmtId="0" fontId="37" fillId="0" borderId="12" xfId="39" applyFont="1" applyFill="1" applyBorder="1" applyAlignment="1" applyProtection="1">
      <alignment horizontal="left" vertical="center" wrapText="1" indent="1"/>
    </xf>
    <xf numFmtId="0" fontId="51" fillId="0" borderId="0" xfId="39" applyAlignment="1" applyProtection="1"/>
    <xf numFmtId="0" fontId="0" fillId="0" borderId="0" xfId="0" applyAlignment="1">
      <alignment vertical="center"/>
    </xf>
    <xf numFmtId="0" fontId="51" fillId="0" borderId="0" xfId="39" applyAlignment="1" applyProtection="1"/>
    <xf numFmtId="0" fontId="63" fillId="51" borderId="120" xfId="0" applyNumberFormat="1" applyFont="1" applyFill="1" applyBorder="1" applyAlignment="1">
      <alignment horizontal="center"/>
    </xf>
    <xf numFmtId="40" fontId="62" fillId="51" borderId="0" xfId="0" applyNumberFormat="1" applyFont="1" applyFill="1" applyBorder="1" applyAlignment="1">
      <alignment horizontal="right"/>
    </xf>
    <xf numFmtId="0" fontId="0" fillId="35" borderId="47" xfId="0" applyFill="1" applyBorder="1"/>
    <xf numFmtId="0" fontId="82" fillId="35" borderId="48" xfId="0" applyFont="1" applyFill="1" applyBorder="1" applyAlignment="1">
      <alignment horizontal="right"/>
    </xf>
    <xf numFmtId="170" fontId="63" fillId="35" borderId="48" xfId="0" applyNumberFormat="1" applyFont="1" applyFill="1" applyBorder="1" applyAlignment="1">
      <alignment horizontal="center"/>
    </xf>
    <xf numFmtId="40" fontId="63" fillId="35" borderId="50" xfId="0" applyNumberFormat="1" applyFont="1" applyFill="1" applyBorder="1" applyAlignment="1">
      <alignment horizontal="right"/>
    </xf>
    <xf numFmtId="0" fontId="71" fillId="49" borderId="144" xfId="0" applyFont="1" applyFill="1" applyBorder="1" applyAlignment="1">
      <alignment horizontal="left" wrapText="1"/>
    </xf>
    <xf numFmtId="0" fontId="76" fillId="0" borderId="58" xfId="0" applyFont="1" applyBorder="1"/>
    <xf numFmtId="0" fontId="76" fillId="0" borderId="0" xfId="0" applyFont="1" applyBorder="1"/>
    <xf numFmtId="40" fontId="0" fillId="0" borderId="0" xfId="0" applyNumberFormat="1" applyAlignment="1">
      <alignment horizontal="center"/>
    </xf>
    <xf numFmtId="0" fontId="64" fillId="69" borderId="23" xfId="0" applyFont="1" applyFill="1" applyBorder="1" applyAlignment="1">
      <alignment horizontal="right"/>
    </xf>
    <xf numFmtId="40" fontId="64" fillId="69" borderId="84" xfId="0" applyNumberFormat="1" applyFont="1" applyFill="1" applyBorder="1" applyAlignment="1">
      <alignment horizontal="center"/>
    </xf>
    <xf numFmtId="0" fontId="51" fillId="0" borderId="0" xfId="39" applyAlignment="1" applyProtection="1">
      <alignment horizontal="left"/>
    </xf>
    <xf numFmtId="0" fontId="82" fillId="35" borderId="47" xfId="0" applyFont="1" applyFill="1" applyBorder="1" applyAlignment="1">
      <alignment horizontal="right" wrapText="1"/>
    </xf>
    <xf numFmtId="3" fontId="63" fillId="35" borderId="50" xfId="0" applyNumberFormat="1" applyFont="1" applyFill="1" applyBorder="1" applyAlignment="1">
      <alignment horizontal="center"/>
    </xf>
    <xf numFmtId="0" fontId="76" fillId="49" borderId="56" xfId="0" applyFont="1" applyFill="1" applyBorder="1" applyAlignment="1">
      <alignment horizontal="left" vertical="center" wrapText="1"/>
    </xf>
    <xf numFmtId="2" fontId="62" fillId="37" borderId="11" xfId="0" applyNumberFormat="1" applyFont="1" applyFill="1" applyBorder="1" applyAlignment="1">
      <alignment horizontal="center" vertical="center"/>
    </xf>
    <xf numFmtId="164" fontId="97" fillId="63" borderId="12" xfId="0" applyNumberFormat="1" applyFont="1" applyFill="1" applyBorder="1" applyAlignment="1">
      <alignment horizontal="center" vertical="center"/>
    </xf>
    <xf numFmtId="0" fontId="76" fillId="48" borderId="56" xfId="0" applyFont="1" applyFill="1" applyBorder="1" applyAlignment="1">
      <alignment horizontal="left" vertical="center" wrapText="1"/>
    </xf>
    <xf numFmtId="2" fontId="62" fillId="37" borderId="67" xfId="0" applyNumberFormat="1" applyFont="1" applyFill="1" applyBorder="1" applyAlignment="1">
      <alignment horizontal="center"/>
    </xf>
    <xf numFmtId="167" fontId="11" fillId="37" borderId="35" xfId="0" applyNumberFormat="1" applyFont="1" applyFill="1" applyBorder="1" applyAlignment="1">
      <alignment horizontal="center"/>
    </xf>
    <xf numFmtId="164" fontId="97" fillId="63" borderId="35" xfId="0" applyNumberFormat="1" applyFont="1" applyFill="1" applyBorder="1" applyAlignment="1">
      <alignment horizontal="center"/>
    </xf>
    <xf numFmtId="164" fontId="62" fillId="42" borderId="35" xfId="0" applyNumberFormat="1" applyFont="1" applyFill="1" applyBorder="1" applyAlignment="1">
      <alignment horizontal="center"/>
    </xf>
    <xf numFmtId="164" fontId="11" fillId="6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76" fillId="45" borderId="72" xfId="0" applyFont="1" applyFill="1" applyBorder="1" applyAlignment="1">
      <alignment horizontal="left" wrapText="1"/>
    </xf>
    <xf numFmtId="2" fontId="76" fillId="45" borderId="72" xfId="0" applyNumberFormat="1" applyFont="1" applyFill="1" applyBorder="1" applyAlignment="1">
      <alignment horizontal="center" wrapText="1"/>
    </xf>
    <xf numFmtId="0" fontId="76" fillId="45" borderId="0" xfId="0" applyFont="1" applyFill="1"/>
    <xf numFmtId="2" fontId="60" fillId="45" borderId="0" xfId="0" applyNumberFormat="1" applyFont="1" applyFill="1" applyAlignment="1">
      <alignment horizontal="center"/>
    </xf>
    <xf numFmtId="2" fontId="51" fillId="45" borderId="0" xfId="39" applyNumberFormat="1" applyFill="1" applyAlignment="1" applyProtection="1">
      <alignment horizontal="left" vertical="top"/>
    </xf>
    <xf numFmtId="0" fontId="78" fillId="45" borderId="48" xfId="0" applyFont="1" applyFill="1" applyBorder="1" applyAlignment="1">
      <alignment horizontal="right"/>
    </xf>
    <xf numFmtId="0" fontId="0" fillId="45" borderId="48" xfId="0" applyFill="1" applyBorder="1"/>
    <xf numFmtId="2" fontId="0" fillId="45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2" fontId="75" fillId="0" borderId="143" xfId="0" applyNumberFormat="1" applyFont="1" applyFill="1" applyBorder="1" applyAlignment="1">
      <alignment horizontal="center" vertical="center" wrapText="1"/>
    </xf>
    <xf numFmtId="9" fontId="1" fillId="45" borderId="12" xfId="0" applyNumberFormat="1" applyFont="1" applyFill="1" applyBorder="1" applyAlignment="1">
      <alignment horizontal="center" vertical="center" wrapText="1"/>
    </xf>
    <xf numFmtId="2" fontId="3" fillId="45" borderId="12" xfId="0" applyNumberFormat="1" applyFont="1" applyFill="1" applyBorder="1" applyAlignment="1">
      <alignment horizontal="center" vertical="center" wrapText="1"/>
    </xf>
    <xf numFmtId="0" fontId="0" fillId="0" borderId="145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45" borderId="12" xfId="0" applyFill="1" applyBorder="1"/>
    <xf numFmtId="0" fontId="0" fillId="45" borderId="0" xfId="0" applyFill="1" applyAlignment="1">
      <alignment horizontal="center" vertical="center"/>
    </xf>
    <xf numFmtId="0" fontId="64" fillId="45" borderId="14" xfId="0" applyFont="1" applyFill="1" applyBorder="1" applyAlignment="1">
      <alignment horizontal="center" wrapText="1"/>
    </xf>
    <xf numFmtId="0" fontId="0" fillId="45" borderId="0" xfId="0" applyFont="1" applyFill="1" applyAlignment="1">
      <alignment horizontal="center"/>
    </xf>
    <xf numFmtId="0" fontId="64" fillId="45" borderId="0" xfId="0" applyFont="1" applyFill="1" applyBorder="1" applyAlignment="1">
      <alignment horizontal="center" wrapText="1"/>
    </xf>
    <xf numFmtId="0" fontId="0" fillId="57" borderId="73" xfId="0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9" fontId="1" fillId="45" borderId="80" xfId="0" applyNumberFormat="1" applyFont="1" applyFill="1" applyBorder="1" applyAlignment="1">
      <alignment horizontal="center" vertical="center" wrapText="1"/>
    </xf>
    <xf numFmtId="2" fontId="0" fillId="70" borderId="64" xfId="0" applyNumberFormat="1" applyFont="1" applyFill="1" applyBorder="1" applyAlignment="1">
      <alignment horizontal="right"/>
    </xf>
    <xf numFmtId="0" fontId="67" fillId="71" borderId="47" xfId="0" applyFont="1" applyFill="1" applyBorder="1" applyAlignment="1">
      <alignment horizontal="right" vertical="center"/>
    </xf>
    <xf numFmtId="9" fontId="1" fillId="0" borderId="37" xfId="0" applyNumberFormat="1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4" fontId="71" fillId="0" borderId="12" xfId="0" applyNumberFormat="1" applyFont="1" applyFill="1" applyBorder="1" applyAlignment="1">
      <alignment horizontal="center"/>
    </xf>
    <xf numFmtId="170" fontId="71" fillId="0" borderId="12" xfId="0" applyNumberFormat="1" applyFont="1" applyFill="1" applyBorder="1" applyAlignment="1">
      <alignment horizontal="center"/>
    </xf>
    <xf numFmtId="0" fontId="71" fillId="0" borderId="12" xfId="0" applyFont="1" applyFill="1" applyBorder="1" applyAlignment="1">
      <alignment horizontal="left" vertical="center" wrapText="1" indent="1"/>
    </xf>
    <xf numFmtId="0" fontId="43" fillId="0" borderId="0" xfId="27" applyFont="1" applyFill="1"/>
    <xf numFmtId="0" fontId="43" fillId="0" borderId="0" xfId="27" applyFont="1" applyFill="1" applyAlignment="1">
      <alignment horizontal="center" vertical="center"/>
    </xf>
    <xf numFmtId="0" fontId="43" fillId="40" borderId="0" xfId="27" applyFont="1" applyFill="1"/>
    <xf numFmtId="164" fontId="69" fillId="0" borderId="0" xfId="0" applyNumberFormat="1" applyFont="1" applyFill="1" applyBorder="1" applyAlignment="1">
      <alignment horizontal="center"/>
    </xf>
    <xf numFmtId="169" fontId="43" fillId="0" borderId="0" xfId="27" applyNumberFormat="1" applyFont="1" applyFill="1" applyBorder="1" applyAlignment="1">
      <alignment horizontal="center"/>
    </xf>
    <xf numFmtId="170" fontId="43" fillId="0" borderId="0" xfId="27" applyNumberFormat="1" applyFont="1" applyFill="1" applyBorder="1" applyAlignment="1">
      <alignment horizontal="center"/>
    </xf>
    <xf numFmtId="170" fontId="43" fillId="0" borderId="0" xfId="27" applyNumberFormat="1" applyFont="1" applyFill="1" applyBorder="1" applyAlignment="1">
      <alignment horizontal="center" vertical="center"/>
    </xf>
    <xf numFmtId="0" fontId="43" fillId="0" borderId="0" xfId="27" applyFont="1" applyFill="1" applyBorder="1" applyAlignment="1">
      <alignment horizontal="center" vertical="center" wrapText="1"/>
    </xf>
    <xf numFmtId="3" fontId="43" fillId="0" borderId="0" xfId="27" applyNumberFormat="1" applyFont="1" applyFill="1" applyBorder="1" applyAlignment="1">
      <alignment horizontal="center"/>
    </xf>
    <xf numFmtId="0" fontId="43" fillId="0" borderId="0" xfId="27" applyFont="1" applyFill="1" applyBorder="1"/>
    <xf numFmtId="0" fontId="43" fillId="28" borderId="0" xfId="27" applyFont="1"/>
    <xf numFmtId="0" fontId="72" fillId="0" borderId="0" xfId="0" applyFont="1"/>
    <xf numFmtId="0" fontId="57" fillId="0" borderId="0" xfId="0" applyFont="1" applyAlignment="1">
      <alignment wrapText="1"/>
    </xf>
    <xf numFmtId="0" fontId="72" fillId="0" borderId="0" xfId="0" applyFont="1" applyAlignment="1">
      <alignment horizontal="center" vertical="center"/>
    </xf>
    <xf numFmtId="0" fontId="25" fillId="0" borderId="96" xfId="27" applyFont="1" applyFill="1" applyBorder="1" applyAlignment="1">
      <alignment horizontal="left" wrapText="1"/>
    </xf>
    <xf numFmtId="167" fontId="99" fillId="44" borderId="5" xfId="27" applyNumberFormat="1" applyFont="1" applyFill="1" applyBorder="1" applyAlignment="1">
      <alignment horizontal="center" vertical="center"/>
    </xf>
    <xf numFmtId="164" fontId="11" fillId="41" borderId="31" xfId="0" applyNumberFormat="1" applyFont="1" applyFill="1" applyBorder="1" applyAlignment="1">
      <alignment horizontal="center" vertical="center" wrapText="1"/>
    </xf>
    <xf numFmtId="164" fontId="74" fillId="41" borderId="82" xfId="0" applyNumberFormat="1" applyFont="1" applyFill="1" applyBorder="1" applyAlignment="1">
      <alignment horizontal="center"/>
    </xf>
    <xf numFmtId="164" fontId="74" fillId="41" borderId="12" xfId="0" applyNumberFormat="1" applyFont="1" applyFill="1" applyBorder="1" applyAlignment="1">
      <alignment horizontal="center"/>
    </xf>
    <xf numFmtId="164" fontId="74" fillId="41" borderId="94" xfId="0" applyNumberFormat="1" applyFont="1" applyFill="1" applyBorder="1" applyAlignment="1">
      <alignment horizontal="center"/>
    </xf>
    <xf numFmtId="0" fontId="0" fillId="41" borderId="0" xfId="0" applyFont="1" applyFill="1"/>
    <xf numFmtId="0" fontId="0" fillId="0" borderId="117" xfId="0" applyBorder="1" applyAlignment="1">
      <alignment horizontal="center" vertical="center" wrapText="1"/>
    </xf>
    <xf numFmtId="6" fontId="0" fillId="0" borderId="148" xfId="0" applyNumberFormat="1" applyBorder="1" applyAlignment="1">
      <alignment horizontal="center"/>
    </xf>
    <xf numFmtId="6" fontId="0" fillId="0" borderId="13" xfId="0" applyNumberFormat="1" applyBorder="1" applyAlignment="1">
      <alignment horizontal="center"/>
    </xf>
    <xf numFmtId="3" fontId="63" fillId="39" borderId="79" xfId="0" applyNumberFormat="1" applyFont="1" applyFill="1" applyBorder="1" applyAlignment="1">
      <alignment horizontal="center"/>
    </xf>
    <xf numFmtId="0" fontId="62" fillId="38" borderId="48" xfId="0" applyFont="1" applyFill="1" applyBorder="1"/>
    <xf numFmtId="0" fontId="0" fillId="45" borderId="12" xfId="0" applyFont="1" applyFill="1" applyBorder="1"/>
    <xf numFmtId="0" fontId="0" fillId="45" borderId="12" xfId="0" applyFont="1" applyFill="1" applyBorder="1" applyAlignment="1">
      <alignment horizontal="center"/>
    </xf>
    <xf numFmtId="0" fontId="0" fillId="45" borderId="0" xfId="0" applyFill="1" applyBorder="1" applyAlignment="1">
      <alignment horizontal="center"/>
    </xf>
    <xf numFmtId="176" fontId="0" fillId="45" borderId="12" xfId="0" applyNumberFormat="1" applyFill="1" applyBorder="1" applyAlignment="1">
      <alignment horizontal="center" vertical="center"/>
    </xf>
    <xf numFmtId="0" fontId="0" fillId="45" borderId="12" xfId="0" applyFill="1" applyBorder="1" applyAlignment="1">
      <alignment horizontal="center" vertical="center"/>
    </xf>
    <xf numFmtId="9" fontId="0" fillId="45" borderId="12" xfId="0" applyNumberFormat="1" applyFill="1" applyBorder="1" applyAlignment="1"/>
    <xf numFmtId="40" fontId="0" fillId="0" borderId="78" xfId="0" applyNumberFormat="1" applyBorder="1" applyAlignment="1">
      <alignment horizontal="center"/>
    </xf>
    <xf numFmtId="40" fontId="63" fillId="39" borderId="72" xfId="0" applyNumberFormat="1" applyFont="1" applyFill="1" applyBorder="1" applyAlignment="1">
      <alignment horizontal="center"/>
    </xf>
    <xf numFmtId="40" fontId="62" fillId="38" borderId="14" xfId="0" applyNumberFormat="1" applyFont="1" applyFill="1" applyBorder="1"/>
    <xf numFmtId="0" fontId="0" fillId="45" borderId="12" xfId="0" applyNumberFormat="1" applyFill="1" applyBorder="1" applyAlignment="1">
      <alignment horizontal="center" vertical="center"/>
    </xf>
    <xf numFmtId="40" fontId="0" fillId="45" borderId="12" xfId="0" applyNumberFormat="1" applyFill="1" applyBorder="1" applyAlignment="1">
      <alignment horizontal="center"/>
    </xf>
    <xf numFmtId="0" fontId="0" fillId="45" borderId="12" xfId="0" applyFill="1" applyBorder="1" applyAlignment="1"/>
    <xf numFmtId="40" fontId="0" fillId="45" borderId="12" xfId="0" applyNumberFormat="1" applyFill="1" applyBorder="1" applyAlignment="1">
      <alignment horizontal="center" vertical="center"/>
    </xf>
    <xf numFmtId="0" fontId="0" fillId="45" borderId="12" xfId="0" applyFill="1" applyBorder="1" applyAlignment="1">
      <alignment horizontal="left"/>
    </xf>
    <xf numFmtId="173" fontId="87" fillId="0" borderId="30" xfId="86" applyNumberFormat="1" applyFont="1" applyFill="1" applyBorder="1" applyAlignment="1">
      <alignment horizontal="center" wrapText="1"/>
    </xf>
    <xf numFmtId="173" fontId="87" fillId="0" borderId="14" xfId="86" applyNumberFormat="1" applyFont="1" applyFill="1" applyBorder="1" applyAlignment="1">
      <alignment horizontal="center" wrapText="1"/>
    </xf>
    <xf numFmtId="173" fontId="87" fillId="0" borderId="14" xfId="86" applyNumberFormat="1" applyFont="1" applyFill="1" applyBorder="1" applyAlignment="1">
      <alignment horizontal="center" vertical="center" wrapText="1"/>
    </xf>
    <xf numFmtId="0" fontId="0" fillId="45" borderId="12" xfId="0" applyFill="1" applyBorder="1" applyAlignment="1">
      <alignment horizontal="center" vertical="center" wrapText="1"/>
    </xf>
    <xf numFmtId="9" fontId="0" fillId="45" borderId="12" xfId="0" applyNumberFormat="1" applyFill="1" applyBorder="1" applyAlignment="1">
      <alignment horizontal="center" vertical="center" wrapText="1"/>
    </xf>
    <xf numFmtId="0" fontId="41" fillId="45" borderId="12" xfId="0" applyFont="1" applyFill="1" applyBorder="1" applyAlignment="1">
      <alignment horizontal="left"/>
    </xf>
    <xf numFmtId="174" fontId="41" fillId="45" borderId="12" xfId="0" applyNumberFormat="1" applyFont="1" applyFill="1" applyBorder="1" applyAlignment="1">
      <alignment horizontal="center"/>
    </xf>
    <xf numFmtId="177" fontId="41" fillId="45" borderId="12" xfId="0" applyNumberFormat="1" applyFont="1" applyFill="1" applyBorder="1" applyAlignment="1">
      <alignment horizontal="center"/>
    </xf>
    <xf numFmtId="0" fontId="41" fillId="45" borderId="12" xfId="0" applyFont="1" applyFill="1" applyBorder="1" applyAlignment="1">
      <alignment horizontal="left" vertical="center" wrapText="1"/>
    </xf>
    <xf numFmtId="174" fontId="41" fillId="45" borderId="12" xfId="0" applyNumberFormat="1" applyFont="1" applyFill="1" applyBorder="1" applyAlignment="1">
      <alignment horizontal="center" vertical="center"/>
    </xf>
    <xf numFmtId="177" fontId="41" fillId="45" borderId="12" xfId="0" applyNumberFormat="1" applyFont="1" applyFill="1" applyBorder="1" applyAlignment="1">
      <alignment horizontal="center" vertical="center"/>
    </xf>
    <xf numFmtId="0" fontId="0" fillId="45" borderId="12" xfId="0" applyFill="1" applyBorder="1" applyAlignment="1">
      <alignment wrapText="1"/>
    </xf>
    <xf numFmtId="0" fontId="66" fillId="45" borderId="12" xfId="0" applyFont="1" applyFill="1" applyBorder="1" applyAlignment="1">
      <alignment wrapText="1"/>
    </xf>
    <xf numFmtId="0" fontId="63" fillId="45" borderId="12" xfId="0" applyFont="1" applyFill="1" applyBorder="1" applyAlignment="1"/>
    <xf numFmtId="0" fontId="63" fillId="45" borderId="12" xfId="0" applyFont="1" applyFill="1" applyBorder="1" applyAlignment="1">
      <alignment wrapText="1"/>
    </xf>
    <xf numFmtId="3" fontId="63" fillId="45" borderId="12" xfId="0" applyNumberFormat="1" applyFont="1" applyFill="1" applyBorder="1" applyAlignment="1"/>
    <xf numFmtId="0" fontId="51" fillId="45" borderId="12" xfId="39" applyFill="1" applyBorder="1" applyAlignment="1" applyProtection="1">
      <alignment wrapText="1"/>
    </xf>
    <xf numFmtId="0" fontId="79" fillId="0" borderId="106" xfId="0" applyFont="1" applyBorder="1" applyAlignment="1">
      <alignment horizontal="center" vertical="center"/>
    </xf>
    <xf numFmtId="9" fontId="0" fillId="0" borderId="62" xfId="0" applyNumberFormat="1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86" fillId="0" borderId="78" xfId="0" applyFont="1" applyBorder="1" applyAlignment="1">
      <alignment horizontal="center" vertical="center" wrapText="1"/>
    </xf>
    <xf numFmtId="169" fontId="63" fillId="39" borderId="48" xfId="0" applyNumberFormat="1" applyFont="1" applyFill="1" applyBorder="1"/>
    <xf numFmtId="0" fontId="64" fillId="45" borderId="12" xfId="0" applyFont="1" applyFill="1" applyBorder="1" applyAlignment="1">
      <alignment horizontal="center" vertical="center" wrapText="1"/>
    </xf>
    <xf numFmtId="0" fontId="0" fillId="45" borderId="13" xfId="0" applyFill="1" applyBorder="1" applyAlignment="1">
      <alignment horizontal="center" vertical="center"/>
    </xf>
    <xf numFmtId="0" fontId="74" fillId="48" borderId="55" xfId="0" applyFont="1" applyFill="1" applyBorder="1" applyAlignment="1">
      <alignment horizontal="left" wrapText="1"/>
    </xf>
    <xf numFmtId="0" fontId="74" fillId="48" borderId="56" xfId="0" applyFont="1" applyFill="1" applyBorder="1" applyAlignment="1">
      <alignment horizontal="left" wrapText="1"/>
    </xf>
    <xf numFmtId="0" fontId="74" fillId="49" borderId="56" xfId="0" applyFont="1" applyFill="1" applyBorder="1" applyAlignment="1">
      <alignment horizontal="left" wrapText="1"/>
    </xf>
    <xf numFmtId="0" fontId="74" fillId="0" borderId="56" xfId="0" applyFont="1" applyFill="1" applyBorder="1" applyAlignment="1">
      <alignment horizontal="left" wrapText="1"/>
    </xf>
    <xf numFmtId="0" fontId="99" fillId="28" borderId="56" xfId="27" applyFont="1" applyBorder="1" applyAlignment="1">
      <alignment horizontal="left" wrapText="1"/>
    </xf>
    <xf numFmtId="0" fontId="74" fillId="49" borderId="65" xfId="0" applyFont="1" applyFill="1" applyBorder="1" applyAlignment="1">
      <alignment horizontal="left" wrapText="1"/>
    </xf>
    <xf numFmtId="0" fontId="100" fillId="0" borderId="149" xfId="0" applyFont="1" applyBorder="1" applyAlignment="1">
      <alignment vertical="center"/>
    </xf>
    <xf numFmtId="0" fontId="101" fillId="0" borderId="0" xfId="0" applyFont="1" applyBorder="1" applyAlignment="1">
      <alignment horizontal="left" vertical="center" indent="4"/>
    </xf>
    <xf numFmtId="0" fontId="102" fillId="0" borderId="0" xfId="39" applyFont="1" applyBorder="1" applyAlignment="1" applyProtection="1">
      <alignment horizontal="left" vertical="center" indent="4"/>
    </xf>
    <xf numFmtId="165" fontId="25" fillId="48" borderId="132" xfId="0" applyNumberFormat="1" applyFont="1" applyFill="1" applyBorder="1" applyAlignment="1">
      <alignment horizontal="center" wrapText="1"/>
    </xf>
    <xf numFmtId="165" fontId="0" fillId="45" borderId="12" xfId="0" applyNumberFormat="1" applyFill="1" applyBorder="1" applyAlignment="1">
      <alignment horizontal="center"/>
    </xf>
    <xf numFmtId="0" fontId="0" fillId="45" borderId="13" xfId="0" applyFill="1" applyBorder="1" applyAlignment="1">
      <alignment horizontal="center"/>
    </xf>
    <xf numFmtId="0" fontId="0" fillId="45" borderId="92" xfId="0" applyFont="1" applyFill="1" applyBorder="1" applyAlignment="1">
      <alignment horizontal="center" wrapText="1"/>
    </xf>
    <xf numFmtId="0" fontId="0" fillId="45" borderId="0" xfId="0" applyFont="1" applyFill="1" applyBorder="1" applyAlignment="1">
      <alignment horizontal="center" wrapText="1"/>
    </xf>
    <xf numFmtId="0" fontId="0" fillId="45" borderId="72" xfId="0" applyFill="1" applyBorder="1" applyAlignment="1">
      <alignment horizontal="center"/>
    </xf>
    <xf numFmtId="2" fontId="3" fillId="45" borderId="101" xfId="0" applyNumberFormat="1" applyFont="1" applyFill="1" applyBorder="1" applyAlignment="1">
      <alignment horizontal="center" vertical="center" wrapText="1"/>
    </xf>
    <xf numFmtId="0" fontId="0" fillId="45" borderId="59" xfId="0" applyFill="1" applyBorder="1"/>
    <xf numFmtId="3" fontId="6" fillId="0" borderId="0" xfId="53" applyNumberFormat="1" applyFont="1" applyBorder="1" applyAlignment="1">
      <alignment horizontal="center"/>
    </xf>
    <xf numFmtId="3" fontId="2" fillId="0" borderId="0" xfId="53" applyNumberFormat="1" applyFont="1" applyFill="1" applyBorder="1" applyAlignment="1">
      <alignment horizontal="center"/>
    </xf>
    <xf numFmtId="3" fontId="2" fillId="0" borderId="1" xfId="53" applyNumberFormat="1" applyFont="1" applyFill="1" applyBorder="1" applyAlignment="1">
      <alignment horizontal="center"/>
    </xf>
    <xf numFmtId="170" fontId="0" fillId="0" borderId="75" xfId="0" applyNumberFormat="1" applyFont="1" applyBorder="1" applyAlignment="1">
      <alignment horizontal="center"/>
    </xf>
    <xf numFmtId="170" fontId="0" fillId="0" borderId="12" xfId="0" applyNumberFormat="1" applyFont="1" applyBorder="1" applyAlignment="1">
      <alignment horizontal="center"/>
    </xf>
    <xf numFmtId="3" fontId="0" fillId="0" borderId="67" xfId="0" applyNumberFormat="1" applyFont="1" applyBorder="1" applyAlignment="1">
      <alignment horizontal="center"/>
    </xf>
    <xf numFmtId="0" fontId="117" fillId="45" borderId="12" xfId="39" applyFont="1" applyFill="1" applyBorder="1" applyAlignment="1" applyProtection="1">
      <alignment horizontal="left" vertical="center" wrapText="1" indent="4"/>
    </xf>
    <xf numFmtId="0" fontId="64" fillId="45" borderId="12" xfId="0" applyFont="1" applyFill="1" applyBorder="1" applyAlignment="1">
      <alignment horizontal="left" vertical="center" wrapText="1" indent="4"/>
    </xf>
    <xf numFmtId="164" fontId="72" fillId="56" borderId="12" xfId="0" applyNumberFormat="1" applyFont="1" applyFill="1" applyBorder="1" applyAlignment="1">
      <alignment horizontal="center" vertical="center" wrapText="1"/>
    </xf>
    <xf numFmtId="170" fontId="69" fillId="0" borderId="12" xfId="0" applyNumberFormat="1" applyFont="1" applyFill="1" applyBorder="1" applyAlignment="1">
      <alignment horizontal="center"/>
    </xf>
    <xf numFmtId="164" fontId="69" fillId="0" borderId="12" xfId="0" applyNumberFormat="1" applyFont="1" applyFill="1" applyBorder="1" applyAlignment="1">
      <alignment horizontal="center"/>
    </xf>
    <xf numFmtId="9" fontId="39" fillId="56" borderId="12" xfId="0" applyNumberFormat="1" applyFont="1" applyFill="1" applyBorder="1" applyAlignment="1">
      <alignment horizontal="left" vertical="center" wrapText="1" indent="1"/>
    </xf>
    <xf numFmtId="172" fontId="3" fillId="56" borderId="12" xfId="0" applyNumberFormat="1" applyFont="1" applyFill="1" applyBorder="1" applyAlignment="1">
      <alignment horizontal="center" vertical="center" wrapText="1"/>
    </xf>
    <xf numFmtId="170" fontId="94" fillId="56" borderId="12" xfId="0" applyNumberFormat="1" applyFont="1" applyFill="1" applyBorder="1" applyAlignment="1">
      <alignment horizontal="center" vertical="center" wrapText="1"/>
    </xf>
    <xf numFmtId="164" fontId="95" fillId="56" borderId="12" xfId="0" applyNumberFormat="1" applyFont="1" applyFill="1" applyBorder="1" applyAlignment="1">
      <alignment horizontal="center" vertical="center" wrapText="1"/>
    </xf>
    <xf numFmtId="166" fontId="71" fillId="0" borderId="12" xfId="0" applyNumberFormat="1" applyFont="1" applyFill="1" applyBorder="1" applyAlignment="1">
      <alignment horizontal="center"/>
    </xf>
    <xf numFmtId="0" fontId="106" fillId="0" borderId="12" xfId="39" applyFont="1" applyFill="1" applyBorder="1" applyAlignment="1" applyProtection="1">
      <alignment horizontal="left" vertical="center" wrapText="1" indent="1"/>
    </xf>
    <xf numFmtId="0" fontId="37" fillId="0" borderId="12" xfId="39" applyFont="1" applyFill="1" applyBorder="1" applyAlignment="1" applyProtection="1">
      <alignment horizontal="left" indent="1"/>
    </xf>
    <xf numFmtId="172" fontId="71" fillId="0" borderId="12" xfId="0" applyNumberFormat="1" applyFont="1" applyBorder="1" applyAlignment="1">
      <alignment horizontal="left" indent="1"/>
    </xf>
    <xf numFmtId="166" fontId="69" fillId="0" borderId="12" xfId="0" applyNumberFormat="1" applyFont="1" applyFill="1" applyBorder="1" applyAlignment="1">
      <alignment horizontal="center"/>
    </xf>
    <xf numFmtId="166" fontId="69" fillId="0" borderId="12" xfId="0" applyNumberFormat="1" applyFont="1" applyFill="1" applyBorder="1"/>
    <xf numFmtId="172" fontId="69" fillId="0" borderId="12" xfId="0" applyNumberFormat="1" applyFont="1" applyBorder="1" applyAlignment="1">
      <alignment horizontal="center"/>
    </xf>
    <xf numFmtId="166" fontId="69" fillId="45" borderId="12" xfId="0" applyNumberFormat="1" applyFont="1" applyFill="1" applyBorder="1" applyAlignment="1">
      <alignment horizontal="center"/>
    </xf>
    <xf numFmtId="175" fontId="0" fillId="0" borderId="0" xfId="0" applyNumberFormat="1"/>
    <xf numFmtId="2" fontId="0" fillId="43" borderId="47" xfId="0" applyNumberFormat="1" applyFont="1" applyFill="1" applyBorder="1" applyAlignment="1">
      <alignment horizontal="right"/>
    </xf>
    <xf numFmtId="0" fontId="67" fillId="72" borderId="47" xfId="0" applyFont="1" applyFill="1" applyBorder="1" applyAlignment="1">
      <alignment horizontal="right" vertical="center"/>
    </xf>
    <xf numFmtId="0" fontId="74" fillId="48" borderId="150" xfId="0" applyFont="1" applyFill="1" applyBorder="1" applyAlignment="1">
      <alignment horizontal="left" wrapText="1"/>
    </xf>
    <xf numFmtId="167" fontId="25" fillId="37" borderId="19" xfId="0" applyNumberFormat="1" applyFont="1" applyFill="1" applyBorder="1" applyAlignment="1">
      <alignment horizontal="center" vertical="center"/>
    </xf>
    <xf numFmtId="0" fontId="0" fillId="45" borderId="4" xfId="0" applyFill="1" applyBorder="1" applyAlignment="1">
      <alignment horizontal="center" vertical="center"/>
    </xf>
    <xf numFmtId="0" fontId="64" fillId="45" borderId="13" xfId="0" applyFont="1" applyFill="1" applyBorder="1" applyAlignment="1">
      <alignment horizontal="center" vertical="center"/>
    </xf>
    <xf numFmtId="165" fontId="64" fillId="45" borderId="36" xfId="0" applyNumberFormat="1" applyFont="1" applyFill="1" applyBorder="1" applyAlignment="1">
      <alignment horizontal="center" vertical="center" wrapText="1"/>
    </xf>
    <xf numFmtId="0" fontId="64" fillId="45" borderId="13" xfId="0" applyFont="1" applyFill="1" applyBorder="1"/>
    <xf numFmtId="165" fontId="64" fillId="45" borderId="36" xfId="0" applyNumberFormat="1" applyFont="1" applyFill="1" applyBorder="1" applyAlignment="1">
      <alignment horizontal="center"/>
    </xf>
    <xf numFmtId="0" fontId="64" fillId="45" borderId="0" xfId="0" applyFont="1" applyFill="1" applyBorder="1"/>
    <xf numFmtId="165" fontId="64" fillId="45" borderId="0" xfId="0" applyNumberFormat="1" applyFont="1" applyFill="1" applyBorder="1" applyAlignment="1">
      <alignment horizontal="center"/>
    </xf>
    <xf numFmtId="171" fontId="69" fillId="0" borderId="38" xfId="0" applyNumberFormat="1" applyFont="1" applyBorder="1" applyAlignment="1">
      <alignment horizontal="center" vertical="center" wrapText="1"/>
    </xf>
    <xf numFmtId="171" fontId="25" fillId="48" borderId="134" xfId="0" applyNumberFormat="1" applyFont="1" applyFill="1" applyBorder="1" applyAlignment="1">
      <alignment horizontal="center" wrapText="1"/>
    </xf>
    <xf numFmtId="171" fontId="69" fillId="0" borderId="8" xfId="0" applyNumberFormat="1" applyFont="1" applyBorder="1" applyAlignment="1">
      <alignment horizontal="center"/>
    </xf>
    <xf numFmtId="171" fontId="73" fillId="59" borderId="100" xfId="0" applyNumberFormat="1" applyFont="1" applyFill="1" applyBorder="1" applyAlignment="1">
      <alignment horizontal="center" vertical="center" wrapText="1"/>
    </xf>
    <xf numFmtId="171" fontId="69" fillId="52" borderId="93" xfId="0" applyNumberFormat="1" applyFont="1" applyFill="1" applyBorder="1" applyAlignment="1">
      <alignment horizontal="center"/>
    </xf>
    <xf numFmtId="171" fontId="0" fillId="38" borderId="47" xfId="0" applyNumberFormat="1" applyFont="1" applyFill="1" applyBorder="1"/>
    <xf numFmtId="171" fontId="22" fillId="49" borderId="8" xfId="0" applyNumberFormat="1" applyFont="1" applyFill="1" applyBorder="1" applyAlignment="1">
      <alignment horizontal="center" wrapText="1"/>
    </xf>
    <xf numFmtId="171" fontId="51" fillId="0" borderId="8" xfId="39" applyNumberFormat="1" applyBorder="1" applyAlignment="1" applyProtection="1"/>
    <xf numFmtId="178" fontId="9" fillId="0" borderId="33" xfId="53" applyNumberFormat="1" applyFont="1" applyFill="1" applyBorder="1" applyAlignment="1">
      <alignment horizontal="center" vertical="center" wrapText="1"/>
    </xf>
    <xf numFmtId="175" fontId="63" fillId="0" borderId="0" xfId="0" applyNumberFormat="1" applyFont="1" applyFill="1"/>
    <xf numFmtId="175" fontId="0" fillId="0" borderId="0" xfId="0" applyNumberFormat="1" applyFill="1" applyBorder="1" applyAlignment="1">
      <alignment vertical="center"/>
    </xf>
    <xf numFmtId="0" fontId="73" fillId="0" borderId="0" xfId="0" applyFont="1" applyAlignment="1">
      <alignment horizontal="center" vertical="center"/>
    </xf>
    <xf numFmtId="0" fontId="73" fillId="0" borderId="0" xfId="0" applyFont="1" applyAlignment="1">
      <alignment horizontal="left" vertical="center"/>
    </xf>
    <xf numFmtId="0" fontId="73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left" vertical="center"/>
    </xf>
    <xf numFmtId="0" fontId="51" fillId="0" borderId="133" xfId="39" applyBorder="1" applyAlignment="1" applyProtection="1">
      <alignment vertical="center"/>
    </xf>
    <xf numFmtId="0" fontId="51" fillId="0" borderId="0" xfId="39" applyAlignment="1" applyProtection="1"/>
    <xf numFmtId="9" fontId="1" fillId="0" borderId="37" xfId="0" applyNumberFormat="1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51" fillId="0" borderId="0" xfId="39" applyAlignment="1" applyProtection="1"/>
    <xf numFmtId="0" fontId="72" fillId="0" borderId="8" xfId="0" applyFont="1" applyBorder="1" applyAlignment="1">
      <alignment horizontal="center" vertical="center"/>
    </xf>
    <xf numFmtId="9" fontId="72" fillId="0" borderId="0" xfId="0" applyNumberFormat="1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9" fontId="72" fillId="0" borderId="20" xfId="0" applyNumberFormat="1" applyFont="1" applyBorder="1" applyAlignment="1">
      <alignment horizontal="center" vertical="center"/>
    </xf>
    <xf numFmtId="0" fontId="45" fillId="74" borderId="153" xfId="0" applyFont="1" applyFill="1" applyBorder="1" applyAlignment="1">
      <alignment horizontal="right" vertical="center"/>
    </xf>
    <xf numFmtId="9" fontId="45" fillId="74" borderId="154" xfId="0" applyNumberFormat="1" applyFont="1" applyFill="1" applyBorder="1" applyAlignment="1">
      <alignment horizontal="center" vertical="center"/>
    </xf>
    <xf numFmtId="0" fontId="45" fillId="74" borderId="156" xfId="0" applyFont="1" applyFill="1" applyBorder="1" applyAlignment="1">
      <alignment horizontal="right" vertical="center"/>
    </xf>
    <xf numFmtId="9" fontId="45" fillId="74" borderId="157" xfId="0" applyNumberFormat="1" applyFont="1" applyFill="1" applyBorder="1" applyAlignment="1">
      <alignment horizontal="center" vertical="center"/>
    </xf>
    <xf numFmtId="0" fontId="122" fillId="74" borderId="158" xfId="0" applyFont="1" applyFill="1" applyBorder="1" applyAlignment="1">
      <alignment horizontal="right" vertical="center"/>
    </xf>
    <xf numFmtId="9" fontId="122" fillId="74" borderId="159" xfId="0" applyNumberFormat="1" applyFont="1" applyFill="1" applyBorder="1" applyAlignment="1">
      <alignment horizontal="center" vertical="center"/>
    </xf>
    <xf numFmtId="0" fontId="123" fillId="0" borderId="0" xfId="0" applyFont="1" applyFill="1" applyAlignment="1">
      <alignment vertical="center"/>
    </xf>
    <xf numFmtId="0" fontId="69" fillId="0" borderId="8" xfId="0" applyFont="1" applyFill="1" applyBorder="1" applyAlignment="1">
      <alignment horizontal="center" vertical="center"/>
    </xf>
    <xf numFmtId="9" fontId="124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right" vertical="center"/>
    </xf>
    <xf numFmtId="9" fontId="125" fillId="0" borderId="20" xfId="27" applyNumberFormat="1" applyFont="1" applyFill="1" applyBorder="1" applyAlignment="1">
      <alignment horizontal="center"/>
    </xf>
    <xf numFmtId="9" fontId="45" fillId="75" borderId="68" xfId="0" applyNumberFormat="1" applyFont="1" applyFill="1" applyBorder="1" applyAlignment="1">
      <alignment horizontal="center"/>
    </xf>
    <xf numFmtId="9" fontId="45" fillId="75" borderId="6" xfId="0" applyNumberFormat="1" applyFont="1" applyFill="1" applyBorder="1" applyAlignment="1">
      <alignment horizontal="center"/>
    </xf>
    <xf numFmtId="9" fontId="45" fillId="75" borderId="160" xfId="0" applyNumberFormat="1" applyFont="1" applyFill="1" applyBorder="1" applyAlignment="1">
      <alignment horizontal="center"/>
    </xf>
    <xf numFmtId="0" fontId="122" fillId="76" borderId="10" xfId="0" applyFont="1" applyFill="1" applyBorder="1" applyAlignment="1">
      <alignment horizontal="right" vertical="center"/>
    </xf>
    <xf numFmtId="9" fontId="45" fillId="76" borderId="68" xfId="0" applyNumberFormat="1" applyFont="1" applyFill="1" applyBorder="1" applyAlignment="1">
      <alignment horizontal="center"/>
    </xf>
    <xf numFmtId="0" fontId="73" fillId="0" borderId="0" xfId="0" applyFont="1" applyFill="1" applyAlignment="1">
      <alignment horizontal="center" vertical="center"/>
    </xf>
    <xf numFmtId="0" fontId="73" fillId="0" borderId="0" xfId="0" applyFont="1" applyFill="1" applyAlignment="1">
      <alignment horizontal="left" vertical="center"/>
    </xf>
    <xf numFmtId="0" fontId="122" fillId="76" borderId="12" xfId="0" applyFont="1" applyFill="1" applyBorder="1" applyAlignment="1">
      <alignment horizontal="right" vertical="center"/>
    </xf>
    <xf numFmtId="9" fontId="45" fillId="76" borderId="6" xfId="0" applyNumberFormat="1" applyFont="1" applyFill="1" applyBorder="1" applyAlignment="1">
      <alignment horizontal="center"/>
    </xf>
    <xf numFmtId="0" fontId="122" fillId="76" borderId="4" xfId="0" applyFont="1" applyFill="1" applyBorder="1" applyAlignment="1">
      <alignment horizontal="right" vertical="center"/>
    </xf>
    <xf numFmtId="9" fontId="45" fillId="76" borderId="161" xfId="0" applyNumberFormat="1" applyFont="1" applyFill="1" applyBorder="1" applyAlignment="1">
      <alignment horizontal="center"/>
    </xf>
    <xf numFmtId="0" fontId="45" fillId="75" borderId="61" xfId="0" applyFont="1" applyFill="1" applyBorder="1" applyAlignment="1">
      <alignment horizontal="right" vertical="center"/>
    </xf>
    <xf numFmtId="0" fontId="45" fillId="75" borderId="13" xfId="27" applyFont="1" applyFill="1" applyBorder="1" applyAlignment="1">
      <alignment horizontal="right" vertical="center"/>
    </xf>
    <xf numFmtId="0" fontId="45" fillId="75" borderId="13" xfId="0" applyFont="1" applyFill="1" applyBorder="1" applyAlignment="1">
      <alignment horizontal="right" vertical="center"/>
    </xf>
    <xf numFmtId="0" fontId="45" fillId="75" borderId="62" xfId="0" applyFont="1" applyFill="1" applyBorder="1" applyAlignment="1">
      <alignment horizontal="right" vertical="center"/>
    </xf>
    <xf numFmtId="0" fontId="69" fillId="40" borderId="60" xfId="0" applyFont="1" applyFill="1" applyBorder="1"/>
    <xf numFmtId="0" fontId="69" fillId="40" borderId="58" xfId="0" applyFont="1" applyFill="1" applyBorder="1"/>
    <xf numFmtId="0" fontId="69" fillId="0" borderId="120" xfId="0" applyFont="1" applyFill="1" applyBorder="1" applyAlignment="1">
      <alignment horizontal="center" vertical="center"/>
    </xf>
    <xf numFmtId="9" fontId="124" fillId="0" borderId="1" xfId="0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right" vertical="center"/>
    </xf>
    <xf numFmtId="9" fontId="72" fillId="0" borderId="116" xfId="0" applyNumberFormat="1" applyFont="1" applyFill="1" applyBorder="1" applyAlignment="1">
      <alignment horizontal="center"/>
    </xf>
    <xf numFmtId="9" fontId="71" fillId="0" borderId="0" xfId="0" applyNumberFormat="1" applyFont="1" applyFill="1"/>
    <xf numFmtId="9" fontId="69" fillId="40" borderId="49" xfId="0" applyNumberFormat="1" applyFont="1" applyFill="1" applyBorder="1"/>
    <xf numFmtId="9" fontId="45" fillId="77" borderId="6" xfId="0" applyNumberFormat="1" applyFont="1" applyFill="1" applyBorder="1" applyAlignment="1">
      <alignment horizontal="center"/>
    </xf>
    <xf numFmtId="0" fontId="72" fillId="40" borderId="0" xfId="0" applyFont="1" applyFill="1" applyAlignment="1">
      <alignment horizontal="center"/>
    </xf>
    <xf numFmtId="171" fontId="26" fillId="0" borderId="37" xfId="0" applyNumberFormat="1" applyFont="1" applyBorder="1" applyAlignment="1">
      <alignment horizontal="center" vertical="center"/>
    </xf>
    <xf numFmtId="38" fontId="7" fillId="0" borderId="0" xfId="53" applyNumberFormat="1" applyFont="1" applyBorder="1" applyAlignment="1">
      <alignment horizontal="center" vertical="center"/>
    </xf>
    <xf numFmtId="38" fontId="3" fillId="0" borderId="0" xfId="53" applyNumberFormat="1" applyFont="1" applyFill="1" applyBorder="1" applyAlignment="1">
      <alignment horizontal="center" vertical="center"/>
    </xf>
    <xf numFmtId="38" fontId="66" fillId="0" borderId="21" xfId="0" applyNumberFormat="1" applyFont="1" applyBorder="1" applyAlignment="1">
      <alignment horizontal="center" vertical="center" wrapText="1"/>
    </xf>
    <xf numFmtId="38" fontId="0" fillId="0" borderId="68" xfId="0" applyNumberFormat="1" applyFont="1" applyBorder="1" applyAlignment="1">
      <alignment horizontal="center"/>
    </xf>
    <xf numFmtId="38" fontId="0" fillId="0" borderId="6" xfId="0" applyNumberFormat="1" applyFont="1" applyBorder="1" applyAlignment="1">
      <alignment horizontal="center"/>
    </xf>
    <xf numFmtId="38" fontId="0" fillId="0" borderId="7" xfId="0" applyNumberFormat="1" applyFont="1" applyBorder="1" applyAlignment="1">
      <alignment horizontal="center"/>
    </xf>
    <xf numFmtId="38" fontId="0" fillId="0" borderId="0" xfId="0" applyNumberFormat="1" applyAlignment="1">
      <alignment horizontal="center"/>
    </xf>
    <xf numFmtId="38" fontId="9" fillId="0" borderId="7" xfId="53" applyNumberFormat="1" applyFont="1" applyFill="1" applyBorder="1" applyAlignment="1">
      <alignment horizontal="center" vertical="center" wrapText="1"/>
    </xf>
    <xf numFmtId="38" fontId="2" fillId="0" borderId="0" xfId="53" applyNumberFormat="1" applyFont="1" applyFill="1" applyBorder="1" applyAlignment="1">
      <alignment horizontal="center"/>
    </xf>
    <xf numFmtId="38" fontId="9" fillId="0" borderId="16" xfId="21" applyNumberFormat="1" applyFont="1" applyFill="1" applyBorder="1" applyAlignment="1">
      <alignment horizontal="center" vertical="center" wrapText="1"/>
    </xf>
    <xf numFmtId="38" fontId="0" fillId="0" borderId="19" xfId="0" applyNumberFormat="1" applyFont="1" applyBorder="1" applyAlignment="1">
      <alignment horizontal="center"/>
    </xf>
    <xf numFmtId="38" fontId="69" fillId="44" borderId="0" xfId="42" applyNumberFormat="1" applyFont="1" applyFill="1" applyBorder="1" applyAlignment="1">
      <alignment horizontal="center"/>
    </xf>
    <xf numFmtId="38" fontId="9" fillId="44" borderId="7" xfId="42" applyNumberFormat="1" applyFont="1" applyFill="1" applyBorder="1" applyAlignment="1">
      <alignment horizontal="center" vertical="center" wrapText="1"/>
    </xf>
    <xf numFmtId="38" fontId="69" fillId="44" borderId="68" xfId="42" applyNumberFormat="1" applyFont="1" applyFill="1" applyBorder="1" applyAlignment="1">
      <alignment horizontal="center"/>
    </xf>
    <xf numFmtId="38" fontId="69" fillId="44" borderId="19" xfId="42" applyNumberFormat="1" applyFont="1" applyFill="1" applyBorder="1" applyAlignment="1">
      <alignment horizontal="center"/>
    </xf>
    <xf numFmtId="38" fontId="69" fillId="44" borderId="7" xfId="42" applyNumberFormat="1" applyFont="1" applyFill="1" applyBorder="1" applyAlignment="1">
      <alignment horizontal="center"/>
    </xf>
    <xf numFmtId="38" fontId="69" fillId="44" borderId="0" xfId="42" applyNumberFormat="1" applyFont="1" applyFill="1" applyAlignment="1">
      <alignment horizontal="center"/>
    </xf>
    <xf numFmtId="38" fontId="69" fillId="44" borderId="0" xfId="0" applyNumberFormat="1" applyFont="1" applyFill="1" applyAlignment="1">
      <alignment horizontal="center" vertical="center"/>
    </xf>
    <xf numFmtId="38" fontId="69" fillId="0" borderId="16" xfId="21" applyNumberFormat="1" applyFont="1" applyFill="1" applyBorder="1" applyAlignment="1">
      <alignment horizontal="center" vertical="center" wrapText="1"/>
    </xf>
    <xf numFmtId="38" fontId="69" fillId="0" borderId="151" xfId="21" applyNumberFormat="1" applyFont="1" applyFill="1" applyBorder="1" applyAlignment="1">
      <alignment horizontal="center" vertical="center" wrapText="1"/>
    </xf>
    <xf numFmtId="38" fontId="69" fillId="44" borderId="6" xfId="42" applyNumberFormat="1" applyFont="1" applyFill="1" applyBorder="1" applyAlignment="1">
      <alignment horizontal="center"/>
    </xf>
    <xf numFmtId="0" fontId="99" fillId="0" borderId="0" xfId="27" applyFont="1" applyFill="1"/>
    <xf numFmtId="0" fontId="74" fillId="0" borderId="8" xfId="0" applyFont="1" applyFill="1" applyBorder="1"/>
    <xf numFmtId="0" fontId="74" fillId="0" borderId="0" xfId="0" applyFont="1" applyFill="1" applyBorder="1"/>
    <xf numFmtId="0" fontId="99" fillId="0" borderId="8" xfId="27" applyFont="1" applyFill="1" applyBorder="1"/>
    <xf numFmtId="0" fontId="99" fillId="0" borderId="0" xfId="27" applyFont="1" applyFill="1" applyBorder="1"/>
    <xf numFmtId="169" fontId="99" fillId="0" borderId="8" xfId="27" applyNumberFormat="1" applyFont="1" applyFill="1" applyBorder="1" applyAlignment="1">
      <alignment horizontal="center"/>
    </xf>
    <xf numFmtId="170" fontId="74" fillId="0" borderId="0" xfId="0" applyNumberFormat="1" applyFont="1" applyFill="1" applyBorder="1" applyAlignment="1">
      <alignment horizontal="center"/>
    </xf>
    <xf numFmtId="170" fontId="99" fillId="0" borderId="0" xfId="27" applyNumberFormat="1" applyFont="1" applyFill="1" applyBorder="1" applyAlignment="1">
      <alignment horizontal="center"/>
    </xf>
    <xf numFmtId="0" fontId="74" fillId="0" borderId="0" xfId="0" applyFont="1" applyFill="1"/>
    <xf numFmtId="0" fontId="74" fillId="41" borderId="0" xfId="0" applyFont="1" applyFill="1"/>
    <xf numFmtId="0" fontId="74" fillId="0" borderId="58" xfId="0" applyFont="1" applyBorder="1"/>
    <xf numFmtId="40" fontId="74" fillId="0" borderId="0" xfId="0" applyNumberFormat="1" applyFont="1"/>
    <xf numFmtId="175" fontId="74" fillId="0" borderId="0" xfId="0" applyNumberFormat="1" applyFont="1"/>
    <xf numFmtId="0" fontId="74" fillId="0" borderId="0" xfId="0" applyFont="1" applyBorder="1"/>
    <xf numFmtId="0" fontId="74" fillId="0" borderId="0" xfId="0" applyFont="1" applyAlignment="1">
      <alignment horizontal="right"/>
    </xf>
    <xf numFmtId="0" fontId="126" fillId="0" borderId="0" xfId="39" applyFont="1" applyAlignment="1" applyProtection="1"/>
    <xf numFmtId="2" fontId="74" fillId="37" borderId="13" xfId="0" applyNumberFormat="1" applyFont="1" applyFill="1" applyBorder="1" applyAlignment="1">
      <alignment horizontal="center"/>
    </xf>
    <xf numFmtId="40" fontId="25" fillId="37" borderId="12" xfId="0" applyNumberFormat="1" applyFont="1" applyFill="1" applyBorder="1" applyAlignment="1">
      <alignment horizontal="center"/>
    </xf>
    <xf numFmtId="175" fontId="25" fillId="0" borderId="5" xfId="0" applyNumberFormat="1" applyFont="1" applyFill="1" applyBorder="1" applyAlignment="1">
      <alignment horizontal="center" vertical="center"/>
    </xf>
    <xf numFmtId="40" fontId="25" fillId="37" borderId="4" xfId="0" applyNumberFormat="1" applyFont="1" applyFill="1" applyBorder="1" applyAlignment="1">
      <alignment horizontal="center"/>
    </xf>
    <xf numFmtId="175" fontId="25" fillId="0" borderId="38" xfId="0" applyNumberFormat="1" applyFont="1" applyFill="1" applyBorder="1" applyAlignment="1">
      <alignment horizontal="center" vertical="center"/>
    </xf>
    <xf numFmtId="0" fontId="74" fillId="53" borderId="23" xfId="0" applyFont="1" applyFill="1" applyBorder="1" applyAlignment="1">
      <alignment horizontal="right" vertical="center"/>
    </xf>
    <xf numFmtId="2" fontId="74" fillId="0" borderId="0" xfId="0" applyNumberFormat="1" applyFont="1" applyFill="1" applyAlignment="1">
      <alignment horizontal="center"/>
    </xf>
    <xf numFmtId="40" fontId="74" fillId="0" borderId="0" xfId="0" applyNumberFormat="1" applyFont="1" applyFill="1"/>
    <xf numFmtId="175" fontId="74" fillId="0" borderId="0" xfId="0" applyNumberFormat="1" applyFont="1" applyFill="1"/>
    <xf numFmtId="2" fontId="74" fillId="52" borderId="64" xfId="0" applyNumberFormat="1" applyFont="1" applyFill="1" applyBorder="1" applyAlignment="1">
      <alignment horizontal="right"/>
    </xf>
    <xf numFmtId="40" fontId="74" fillId="52" borderId="24" xfId="0" applyNumberFormat="1" applyFont="1" applyFill="1" applyBorder="1" applyAlignment="1">
      <alignment horizontal="center"/>
    </xf>
    <xf numFmtId="2" fontId="74" fillId="45" borderId="59" xfId="0" applyNumberFormat="1" applyFont="1" applyFill="1" applyBorder="1" applyAlignment="1">
      <alignment horizontal="right"/>
    </xf>
    <xf numFmtId="40" fontId="74" fillId="45" borderId="59" xfId="0" applyNumberFormat="1" applyFont="1" applyFill="1" applyBorder="1" applyAlignment="1">
      <alignment vertical="center"/>
    </xf>
    <xf numFmtId="167" fontId="74" fillId="45" borderId="25" xfId="0" applyNumberFormat="1" applyFont="1" applyFill="1" applyBorder="1" applyAlignment="1">
      <alignment horizontal="center"/>
    </xf>
    <xf numFmtId="164" fontId="11" fillId="73" borderId="4" xfId="0" applyNumberFormat="1" applyFont="1" applyFill="1" applyBorder="1" applyAlignment="1">
      <alignment horizontal="center" vertical="center" wrapText="1"/>
    </xf>
    <xf numFmtId="164" fontId="74" fillId="73" borderId="12" xfId="0" applyNumberFormat="1" applyFont="1" applyFill="1" applyBorder="1" applyAlignment="1">
      <alignment horizontal="center"/>
    </xf>
    <xf numFmtId="164" fontId="74" fillId="73" borderId="4" xfId="0" applyNumberFormat="1" applyFont="1" applyFill="1" applyBorder="1" applyAlignment="1">
      <alignment horizontal="center"/>
    </xf>
    <xf numFmtId="0" fontId="0" fillId="79" borderId="12" xfId="0" applyFill="1" applyBorder="1" applyAlignment="1">
      <alignment horizontal="center"/>
    </xf>
    <xf numFmtId="0" fontId="0" fillId="79" borderId="35" xfId="0" applyFill="1" applyBorder="1" applyAlignment="1">
      <alignment horizontal="center"/>
    </xf>
    <xf numFmtId="0" fontId="0" fillId="79" borderId="37" xfId="0" applyFill="1" applyBorder="1" applyAlignment="1">
      <alignment horizontal="center"/>
    </xf>
    <xf numFmtId="0" fontId="68" fillId="79" borderId="38" xfId="0" applyFont="1" applyFill="1" applyBorder="1" applyAlignment="1">
      <alignment horizontal="center" vertical="center" wrapText="1"/>
    </xf>
    <xf numFmtId="0" fontId="78" fillId="79" borderId="53" xfId="0" applyFont="1" applyFill="1" applyBorder="1" applyAlignment="1">
      <alignment horizontal="center" wrapText="1"/>
    </xf>
    <xf numFmtId="4" fontId="26" fillId="0" borderId="37" xfId="0" applyNumberFormat="1" applyFont="1" applyBorder="1" applyAlignment="1">
      <alignment horizontal="center" vertical="center"/>
    </xf>
    <xf numFmtId="4" fontId="69" fillId="0" borderId="38" xfId="0" applyNumberFormat="1" applyFont="1" applyBorder="1" applyAlignment="1">
      <alignment horizontal="center" vertical="center" wrapText="1"/>
    </xf>
    <xf numFmtId="4" fontId="25" fillId="48" borderId="134" xfId="0" applyNumberFormat="1" applyFont="1" applyFill="1" applyBorder="1" applyAlignment="1">
      <alignment horizontal="center" wrapText="1"/>
    </xf>
    <xf numFmtId="4" fontId="69" fillId="0" borderId="8" xfId="0" applyNumberFormat="1" applyFont="1" applyBorder="1" applyAlignment="1">
      <alignment horizontal="center"/>
    </xf>
    <xf numFmtId="4" fontId="73" fillId="59" borderId="100" xfId="0" applyNumberFormat="1" applyFont="1" applyFill="1" applyBorder="1" applyAlignment="1">
      <alignment horizontal="center" vertical="center" wrapText="1"/>
    </xf>
    <xf numFmtId="4" fontId="69" fillId="52" borderId="93" xfId="0" applyNumberFormat="1" applyFont="1" applyFill="1" applyBorder="1" applyAlignment="1">
      <alignment horizontal="center"/>
    </xf>
    <xf numFmtId="4" fontId="0" fillId="38" borderId="47" xfId="0" applyNumberFormat="1" applyFont="1" applyFill="1" applyBorder="1"/>
    <xf numFmtId="4" fontId="22" fillId="49" borderId="8" xfId="0" applyNumberFormat="1" applyFont="1" applyFill="1" applyBorder="1" applyAlignment="1">
      <alignment horizontal="center" wrapText="1"/>
    </xf>
    <xf numFmtId="4" fontId="51" fillId="0" borderId="8" xfId="39" applyNumberFormat="1" applyBorder="1" applyAlignment="1" applyProtection="1"/>
    <xf numFmtId="4" fontId="5" fillId="0" borderId="8" xfId="0" applyNumberFormat="1" applyFont="1" applyBorder="1" applyAlignment="1">
      <alignment horizontal="center"/>
    </xf>
    <xf numFmtId="4" fontId="75" fillId="0" borderId="8" xfId="0" applyNumberFormat="1" applyFont="1" applyBorder="1"/>
    <xf numFmtId="4" fontId="0" fillId="0" borderId="8" xfId="0" applyNumberFormat="1" applyBorder="1"/>
    <xf numFmtId="4" fontId="22" fillId="48" borderId="8" xfId="0" applyNumberFormat="1" applyFont="1" applyFill="1" applyBorder="1" applyAlignment="1">
      <alignment horizontal="center" wrapText="1"/>
    </xf>
    <xf numFmtId="0" fontId="51" fillId="0" borderId="98" xfId="39" applyBorder="1" applyAlignment="1" applyProtection="1">
      <alignment vertical="center"/>
    </xf>
    <xf numFmtId="4" fontId="9" fillId="0" borderId="33" xfId="53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vertical="center"/>
    </xf>
    <xf numFmtId="0" fontId="99" fillId="0" borderId="0" xfId="27" applyFont="1" applyFill="1" applyBorder="1" applyAlignment="1"/>
    <xf numFmtId="165" fontId="99" fillId="0" borderId="0" xfId="27" applyNumberFormat="1" applyFont="1" applyFill="1" applyBorder="1" applyAlignment="1">
      <alignment horizontal="center"/>
    </xf>
    <xf numFmtId="171" fontId="99" fillId="0" borderId="0" xfId="27" applyNumberFormat="1" applyFont="1" applyFill="1" applyBorder="1" applyAlignment="1">
      <alignment horizontal="center"/>
    </xf>
    <xf numFmtId="172" fontId="99" fillId="0" borderId="0" xfId="27" applyNumberFormat="1" applyFont="1" applyFill="1" applyBorder="1" applyAlignment="1">
      <alignment horizontal="center"/>
    </xf>
    <xf numFmtId="168" fontId="99" fillId="0" borderId="0" xfId="27" applyNumberFormat="1" applyFont="1" applyFill="1" applyBorder="1" applyAlignment="1">
      <alignment horizontal="center"/>
    </xf>
    <xf numFmtId="0" fontId="99" fillId="0" borderId="0" xfId="27" applyFont="1" applyFill="1" applyBorder="1" applyAlignment="1">
      <alignment horizontal="center" vertical="top"/>
    </xf>
    <xf numFmtId="3" fontId="99" fillId="0" borderId="0" xfId="27" applyNumberFormat="1" applyFont="1" applyFill="1" applyBorder="1" applyAlignment="1">
      <alignment horizontal="center"/>
    </xf>
    <xf numFmtId="0" fontId="74" fillId="41" borderId="0" xfId="0" applyFont="1" applyFill="1" applyBorder="1" applyAlignment="1">
      <alignment vertical="center"/>
    </xf>
    <xf numFmtId="164" fontId="74" fillId="78" borderId="12" xfId="0" applyNumberFormat="1" applyFont="1" applyFill="1" applyBorder="1" applyAlignment="1">
      <alignment horizontal="center"/>
    </xf>
    <xf numFmtId="164" fontId="74" fillId="78" borderId="4" xfId="0" applyNumberFormat="1" applyFont="1" applyFill="1" applyBorder="1" applyAlignment="1">
      <alignment horizontal="center"/>
    </xf>
    <xf numFmtId="164" fontId="25" fillId="41" borderId="31" xfId="0" applyNumberFormat="1" applyFont="1" applyFill="1" applyBorder="1" applyAlignment="1">
      <alignment horizontal="center" vertical="center" wrapText="1"/>
    </xf>
    <xf numFmtId="0" fontId="57" fillId="0" borderId="53" xfId="0" applyFont="1" applyBorder="1" applyAlignment="1">
      <alignment horizontal="left" vertical="center" indent="4"/>
    </xf>
    <xf numFmtId="178" fontId="1" fillId="0" borderId="49" xfId="0" applyNumberFormat="1" applyFont="1" applyBorder="1" applyAlignment="1">
      <alignment horizontal="center" vertical="center"/>
    </xf>
    <xf numFmtId="178" fontId="69" fillId="0" borderId="38" xfId="0" applyNumberFormat="1" applyFont="1" applyBorder="1" applyAlignment="1">
      <alignment horizontal="center" vertical="center" wrapText="1"/>
    </xf>
    <xf numFmtId="178" fontId="25" fillId="48" borderId="132" xfId="0" applyNumberFormat="1" applyFont="1" applyFill="1" applyBorder="1" applyAlignment="1">
      <alignment horizontal="center" wrapText="1"/>
    </xf>
    <xf numFmtId="178" fontId="0" fillId="0" borderId="0" xfId="0" applyNumberFormat="1"/>
    <xf numFmtId="178" fontId="73" fillId="71" borderId="50" xfId="0" applyNumberFormat="1" applyFont="1" applyFill="1" applyBorder="1" applyAlignment="1">
      <alignment horizontal="center" vertical="center" wrapText="1"/>
    </xf>
    <xf numFmtId="178" fontId="0" fillId="70" borderId="0" xfId="0" applyNumberFormat="1" applyFill="1"/>
    <xf numFmtId="178" fontId="69" fillId="0" borderId="0" xfId="0" applyNumberFormat="1" applyFont="1" applyBorder="1" applyAlignment="1">
      <alignment horizontal="center"/>
    </xf>
    <xf numFmtId="0" fontId="64" fillId="45" borderId="12" xfId="0" applyFont="1" applyFill="1" applyBorder="1"/>
    <xf numFmtId="0" fontId="71" fillId="45" borderId="12" xfId="0" applyFont="1" applyFill="1" applyBorder="1"/>
    <xf numFmtId="165" fontId="71" fillId="45" borderId="12" xfId="0" applyNumberFormat="1" applyFont="1" applyFill="1" applyBorder="1" applyAlignment="1">
      <alignment horizontal="center"/>
    </xf>
    <xf numFmtId="178" fontId="7" fillId="0" borderId="0" xfId="53" applyNumberFormat="1" applyFont="1" applyBorder="1" applyAlignment="1">
      <alignment horizontal="center" vertical="center"/>
    </xf>
    <xf numFmtId="178" fontId="3" fillId="0" borderId="0" xfId="53" applyNumberFormat="1" applyFont="1" applyFill="1" applyBorder="1" applyAlignment="1">
      <alignment horizontal="center" vertical="center"/>
    </xf>
    <xf numFmtId="178" fontId="9" fillId="0" borderId="9" xfId="53" applyNumberFormat="1" applyFont="1" applyFill="1" applyBorder="1" applyAlignment="1">
      <alignment horizontal="center" vertical="center" wrapText="1"/>
    </xf>
    <xf numFmtId="178" fontId="0" fillId="0" borderId="29" xfId="0" applyNumberFormat="1" applyFont="1" applyBorder="1" applyAlignment="1">
      <alignment horizontal="center"/>
    </xf>
    <xf numFmtId="178" fontId="0" fillId="0" borderId="11" xfId="0" applyNumberFormat="1" applyFont="1" applyBorder="1" applyAlignment="1">
      <alignment horizontal="center"/>
    </xf>
    <xf numFmtId="178" fontId="0" fillId="0" borderId="9" xfId="0" applyNumberFormat="1" applyFont="1" applyBorder="1" applyAlignment="1">
      <alignment horizontal="center"/>
    </xf>
    <xf numFmtId="178" fontId="0" fillId="0" borderId="0" xfId="0" applyNumberFormat="1" applyAlignment="1">
      <alignment horizontal="center"/>
    </xf>
    <xf numFmtId="0" fontId="69" fillId="45" borderId="0" xfId="0" applyFont="1" applyFill="1" applyBorder="1" applyAlignment="1">
      <alignment vertical="center"/>
    </xf>
    <xf numFmtId="0" fontId="74" fillId="49" borderId="56" xfId="0" applyFont="1" applyFill="1" applyBorder="1" applyAlignment="1">
      <alignment horizontal="left" vertical="top" wrapText="1"/>
    </xf>
    <xf numFmtId="178" fontId="0" fillId="0" borderId="70" xfId="0" applyNumberFormat="1" applyFont="1" applyBorder="1" applyAlignment="1">
      <alignment horizontal="center"/>
    </xf>
    <xf numFmtId="178" fontId="2" fillId="0" borderId="0" xfId="53" applyNumberFormat="1" applyFont="1" applyFill="1" applyBorder="1" applyAlignment="1">
      <alignment horizontal="center"/>
    </xf>
    <xf numFmtId="178" fontId="69" fillId="44" borderId="0" xfId="42" applyNumberFormat="1" applyFont="1" applyFill="1" applyBorder="1" applyAlignment="1">
      <alignment horizontal="center"/>
    </xf>
    <xf numFmtId="178" fontId="69" fillId="44" borderId="29" xfId="42" applyNumberFormat="1" applyFont="1" applyFill="1" applyBorder="1" applyAlignment="1">
      <alignment horizontal="center"/>
    </xf>
    <xf numFmtId="178" fontId="69" fillId="44" borderId="67" xfId="42" applyNumberFormat="1" applyFont="1" applyFill="1" applyBorder="1" applyAlignment="1">
      <alignment horizontal="center"/>
    </xf>
    <xf numFmtId="178" fontId="69" fillId="44" borderId="9" xfId="42" applyNumberFormat="1" applyFont="1" applyFill="1" applyBorder="1" applyAlignment="1">
      <alignment horizontal="center"/>
    </xf>
    <xf numFmtId="178" fontId="69" fillId="44" borderId="0" xfId="42" applyNumberFormat="1" applyFont="1" applyFill="1" applyAlignment="1">
      <alignment horizontal="center"/>
    </xf>
    <xf numFmtId="178" fontId="69" fillId="44" borderId="0" xfId="0" applyNumberFormat="1" applyFont="1" applyFill="1" applyAlignment="1">
      <alignment horizontal="center" vertical="center"/>
    </xf>
    <xf numFmtId="4" fontId="64" fillId="45" borderId="36" xfId="0" applyNumberFormat="1" applyFont="1" applyFill="1" applyBorder="1" applyAlignment="1">
      <alignment horizontal="center" vertical="center" wrapText="1"/>
    </xf>
    <xf numFmtId="4" fontId="64" fillId="45" borderId="36" xfId="0" applyNumberFormat="1" applyFont="1" applyFill="1" applyBorder="1" applyAlignment="1">
      <alignment horizontal="center"/>
    </xf>
    <xf numFmtId="4" fontId="64" fillId="45" borderId="0" xfId="0" applyNumberFormat="1" applyFont="1" applyFill="1" applyBorder="1" applyAlignment="1">
      <alignment horizontal="center"/>
    </xf>
    <xf numFmtId="4" fontId="64" fillId="45" borderId="92" xfId="0" applyNumberFormat="1" applyFont="1" applyFill="1" applyBorder="1" applyAlignment="1">
      <alignment horizontal="center" wrapText="1"/>
    </xf>
    <xf numFmtId="4" fontId="64" fillId="45" borderId="0" xfId="0" applyNumberFormat="1" applyFont="1" applyFill="1" applyBorder="1" applyAlignment="1">
      <alignment horizontal="center" wrapText="1"/>
    </xf>
    <xf numFmtId="4" fontId="64" fillId="45" borderId="86" xfId="0" applyNumberFormat="1" applyFont="1" applyFill="1" applyBorder="1" applyAlignment="1">
      <alignment horizontal="center"/>
    </xf>
    <xf numFmtId="0" fontId="127" fillId="0" borderId="12" xfId="0" applyFont="1" applyFill="1" applyBorder="1" applyAlignment="1">
      <alignment horizontal="left" vertical="center" wrapText="1" indent="1"/>
    </xf>
    <xf numFmtId="172" fontId="128" fillId="0" borderId="12" xfId="0" applyNumberFormat="1" applyFont="1" applyFill="1" applyBorder="1" applyAlignment="1">
      <alignment horizontal="center"/>
    </xf>
    <xf numFmtId="170" fontId="127" fillId="0" borderId="12" xfId="0" applyNumberFormat="1" applyFont="1" applyFill="1" applyBorder="1" applyAlignment="1">
      <alignment horizontal="center"/>
    </xf>
    <xf numFmtId="164" fontId="127" fillId="0" borderId="12" xfId="0" applyNumberFormat="1" applyFont="1" applyFill="1" applyBorder="1" applyAlignment="1">
      <alignment horizontal="center"/>
    </xf>
    <xf numFmtId="38" fontId="94" fillId="56" borderId="12" xfId="0" applyNumberFormat="1" applyFont="1" applyFill="1" applyBorder="1" applyAlignment="1">
      <alignment horizontal="center" vertical="center" wrapText="1"/>
    </xf>
    <xf numFmtId="38" fontId="94" fillId="56" borderId="36" xfId="0" applyNumberFormat="1" applyFont="1" applyFill="1" applyBorder="1" applyAlignment="1">
      <alignment horizontal="center" vertical="center" wrapText="1"/>
    </xf>
    <xf numFmtId="38" fontId="71" fillId="0" borderId="12" xfId="0" applyNumberFormat="1" applyFont="1" applyFill="1" applyBorder="1" applyAlignment="1">
      <alignment horizontal="center"/>
    </xf>
    <xf numFmtId="38" fontId="71" fillId="0" borderId="36" xfId="0" applyNumberFormat="1" applyFont="1" applyFill="1" applyBorder="1" applyAlignment="1">
      <alignment horizontal="center"/>
    </xf>
    <xf numFmtId="38" fontId="69" fillId="0" borderId="0" xfId="0" applyNumberFormat="1" applyFont="1"/>
    <xf numFmtId="38" fontId="69" fillId="0" borderId="0" xfId="0" applyNumberFormat="1" applyFont="1" applyBorder="1"/>
    <xf numFmtId="38" fontId="71" fillId="0" borderId="12" xfId="0" applyNumberFormat="1" applyFont="1" applyBorder="1"/>
    <xf numFmtId="172" fontId="73" fillId="57" borderId="10" xfId="0" applyNumberFormat="1" applyFont="1" applyFill="1" applyBorder="1" applyAlignment="1">
      <alignment horizontal="center"/>
    </xf>
    <xf numFmtId="170" fontId="73" fillId="57" borderId="10" xfId="0" applyNumberFormat="1" applyFont="1" applyFill="1" applyBorder="1" applyAlignment="1">
      <alignment horizontal="center"/>
    </xf>
    <xf numFmtId="0" fontId="73" fillId="57" borderId="49" xfId="0" applyFont="1" applyFill="1" applyBorder="1" applyAlignment="1">
      <alignment horizontal="center" vertical="center"/>
    </xf>
    <xf numFmtId="166" fontId="73" fillId="57" borderId="12" xfId="0" applyNumberFormat="1" applyFont="1" applyFill="1" applyBorder="1" applyAlignment="1">
      <alignment horizontal="center"/>
    </xf>
    <xf numFmtId="170" fontId="73" fillId="57" borderId="12" xfId="0" applyNumberFormat="1" applyFont="1" applyFill="1" applyBorder="1" applyAlignment="1">
      <alignment horizontal="center"/>
    </xf>
    <xf numFmtId="0" fontId="73" fillId="57" borderId="20" xfId="0" applyFont="1" applyFill="1" applyBorder="1" applyAlignment="1">
      <alignment horizontal="center" vertical="center"/>
    </xf>
    <xf numFmtId="0" fontId="69" fillId="57" borderId="0" xfId="0" applyFont="1" applyFill="1" applyBorder="1"/>
    <xf numFmtId="0" fontId="69" fillId="57" borderId="20" xfId="0" applyFont="1" applyFill="1" applyBorder="1"/>
    <xf numFmtId="0" fontId="73" fillId="57" borderId="0" xfId="0" applyFont="1" applyFill="1" applyBorder="1" applyAlignment="1">
      <alignment horizontal="center" vertical="center"/>
    </xf>
    <xf numFmtId="0" fontId="72" fillId="57" borderId="20" xfId="0" applyFont="1" applyFill="1" applyBorder="1" applyAlignment="1">
      <alignment horizontal="center" vertical="center"/>
    </xf>
    <xf numFmtId="164" fontId="73" fillId="57" borderId="12" xfId="0" applyNumberFormat="1" applyFont="1" applyFill="1" applyBorder="1" applyAlignment="1">
      <alignment horizontal="center"/>
    </xf>
    <xf numFmtId="164" fontId="73" fillId="57" borderId="6" xfId="0" applyNumberFormat="1" applyFont="1" applyFill="1" applyBorder="1" applyAlignment="1">
      <alignment horizontal="center"/>
    </xf>
    <xf numFmtId="170" fontId="73" fillId="57" borderId="4" xfId="0" applyNumberFormat="1" applyFont="1" applyFill="1" applyBorder="1" applyAlignment="1">
      <alignment horizontal="center"/>
    </xf>
    <xf numFmtId="164" fontId="73" fillId="57" borderId="4" xfId="0" applyNumberFormat="1" applyFont="1" applyFill="1" applyBorder="1" applyAlignment="1">
      <alignment horizontal="center"/>
    </xf>
    <xf numFmtId="164" fontId="73" fillId="57" borderId="7" xfId="0" applyNumberFormat="1" applyFont="1" applyFill="1" applyBorder="1" applyAlignment="1">
      <alignment horizontal="center"/>
    </xf>
    <xf numFmtId="0" fontId="51" fillId="0" borderId="0" xfId="39" applyAlignment="1" applyProtection="1"/>
    <xf numFmtId="9" fontId="1" fillId="0" borderId="37" xfId="0" applyNumberFormat="1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0" fillId="45" borderId="12" xfId="0" applyFill="1" applyBorder="1" applyAlignment="1">
      <alignment horizontal="center" vertical="center" wrapText="1"/>
    </xf>
    <xf numFmtId="0" fontId="0" fillId="45" borderId="12" xfId="0" applyFill="1" applyBorder="1" applyAlignment="1">
      <alignment horizontal="center" vertical="center"/>
    </xf>
    <xf numFmtId="0" fontId="64" fillId="45" borderId="12" xfId="0" applyFont="1" applyFill="1" applyBorder="1" applyAlignment="1">
      <alignment horizontal="center" vertical="center"/>
    </xf>
    <xf numFmtId="165" fontId="69" fillId="0" borderId="116" xfId="0" applyNumberFormat="1" applyFont="1" applyBorder="1" applyAlignment="1">
      <alignment horizontal="center" vertical="center" wrapText="1"/>
    </xf>
    <xf numFmtId="0" fontId="25" fillId="0" borderId="56" xfId="27" applyFont="1" applyFill="1" applyBorder="1" applyAlignment="1">
      <alignment horizontal="left" wrapText="1"/>
    </xf>
    <xf numFmtId="165" fontId="0" fillId="45" borderId="12" xfId="0" applyNumberFormat="1" applyFont="1" applyFill="1" applyBorder="1" applyAlignment="1">
      <alignment horizontal="center" vertical="center" wrapText="1"/>
    </xf>
    <xf numFmtId="165" fontId="0" fillId="45" borderId="12" xfId="0" applyNumberFormat="1" applyFill="1" applyBorder="1" applyAlignment="1">
      <alignment horizontal="center" wrapText="1"/>
    </xf>
    <xf numFmtId="165" fontId="26" fillId="0" borderId="37" xfId="0" applyNumberFormat="1" applyFont="1" applyBorder="1" applyAlignment="1">
      <alignment horizontal="center" vertical="center"/>
    </xf>
    <xf numFmtId="165" fontId="69" fillId="0" borderId="8" xfId="0" applyNumberFormat="1" applyFont="1" applyBorder="1" applyAlignment="1">
      <alignment horizontal="center"/>
    </xf>
    <xf numFmtId="165" fontId="73" fillId="59" borderId="100" xfId="0" applyNumberFormat="1" applyFont="1" applyFill="1" applyBorder="1" applyAlignment="1">
      <alignment horizontal="center" vertical="center" wrapText="1"/>
    </xf>
    <xf numFmtId="165" fontId="69" fillId="52" borderId="93" xfId="0" applyNumberFormat="1" applyFont="1" applyFill="1" applyBorder="1" applyAlignment="1">
      <alignment horizontal="center"/>
    </xf>
    <xf numFmtId="165" fontId="0" fillId="38" borderId="47" xfId="0" applyNumberFormat="1" applyFont="1" applyFill="1" applyBorder="1"/>
    <xf numFmtId="165" fontId="22" fillId="49" borderId="8" xfId="0" applyNumberFormat="1" applyFont="1" applyFill="1" applyBorder="1" applyAlignment="1">
      <alignment horizontal="center" wrapText="1"/>
    </xf>
    <xf numFmtId="165" fontId="51" fillId="0" borderId="8" xfId="39" applyNumberFormat="1" applyBorder="1" applyAlignment="1" applyProtection="1"/>
    <xf numFmtId="165" fontId="5" fillId="0" borderId="8" xfId="0" applyNumberFormat="1" applyFont="1" applyBorder="1" applyAlignment="1">
      <alignment horizontal="center"/>
    </xf>
    <xf numFmtId="165" fontId="75" fillId="0" borderId="8" xfId="0" applyNumberFormat="1" applyFont="1" applyBorder="1"/>
    <xf numFmtId="165" fontId="0" fillId="0" borderId="8" xfId="0" applyNumberFormat="1" applyBorder="1"/>
    <xf numFmtId="165" fontId="22" fillId="48" borderId="8" xfId="0" applyNumberFormat="1" applyFont="1" applyFill="1" applyBorder="1" applyAlignment="1">
      <alignment horizontal="center" wrapText="1"/>
    </xf>
    <xf numFmtId="165" fontId="9" fillId="0" borderId="9" xfId="53" applyNumberFormat="1" applyFont="1" applyFill="1" applyBorder="1" applyAlignment="1">
      <alignment horizontal="center" vertical="center" wrapText="1"/>
    </xf>
    <xf numFmtId="165" fontId="0" fillId="0" borderId="29" xfId="0" applyNumberFormat="1" applyFont="1" applyBorder="1" applyAlignment="1">
      <alignment horizontal="center" vertical="center"/>
    </xf>
    <xf numFmtId="165" fontId="0" fillId="0" borderId="67" xfId="0" applyNumberFormat="1" applyFont="1" applyBorder="1" applyAlignment="1">
      <alignment horizontal="center" vertical="center"/>
    </xf>
    <xf numFmtId="165" fontId="0" fillId="0" borderId="11" xfId="0" applyNumberFormat="1" applyFont="1" applyBorder="1" applyAlignment="1">
      <alignment horizontal="center" vertical="center"/>
    </xf>
    <xf numFmtId="165" fontId="0" fillId="0" borderId="9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64" fillId="45" borderId="36" xfId="0" applyFont="1" applyFill="1" applyBorder="1" applyAlignment="1">
      <alignment horizontal="center" vertical="center" wrapText="1"/>
    </xf>
    <xf numFmtId="3" fontId="0" fillId="45" borderId="12" xfId="0" applyNumberFormat="1" applyFill="1" applyBorder="1" applyAlignment="1">
      <alignment horizontal="center" vertical="center" wrapText="1"/>
    </xf>
    <xf numFmtId="3" fontId="41" fillId="45" borderId="12" xfId="0" applyNumberFormat="1" applyFont="1" applyFill="1" applyBorder="1" applyAlignment="1">
      <alignment horizontal="center"/>
    </xf>
    <xf numFmtId="3" fontId="0" fillId="45" borderId="12" xfId="0" applyNumberFormat="1" applyFill="1" applyBorder="1"/>
    <xf numFmtId="3" fontId="41" fillId="45" borderId="12" xfId="0" applyNumberFormat="1" applyFont="1" applyFill="1" applyBorder="1" applyAlignment="1">
      <alignment horizontal="center" vertical="center"/>
    </xf>
    <xf numFmtId="171" fontId="64" fillId="45" borderId="12" xfId="0" applyNumberFormat="1" applyFont="1" applyFill="1" applyBorder="1" applyAlignment="1">
      <alignment horizontal="center" vertical="center" wrapText="1"/>
    </xf>
    <xf numFmtId="171" fontId="41" fillId="45" borderId="12" xfId="0" applyNumberFormat="1" applyFont="1" applyFill="1" applyBorder="1" applyAlignment="1">
      <alignment horizontal="center"/>
    </xf>
    <xf numFmtId="171" fontId="64" fillId="45" borderId="12" xfId="0" applyNumberFormat="1" applyFont="1" applyFill="1" applyBorder="1" applyAlignment="1">
      <alignment horizontal="center"/>
    </xf>
    <xf numFmtId="171" fontId="64" fillId="45" borderId="12" xfId="0" applyNumberFormat="1" applyFont="1" applyFill="1" applyBorder="1"/>
    <xf numFmtId="0" fontId="64" fillId="45" borderId="35" xfId="0" applyFont="1" applyFill="1" applyBorder="1"/>
    <xf numFmtId="171" fontId="64" fillId="45" borderId="35" xfId="0" applyNumberFormat="1" applyFont="1" applyFill="1" applyBorder="1" applyAlignment="1">
      <alignment horizontal="center"/>
    </xf>
    <xf numFmtId="0" fontId="0" fillId="45" borderId="4" xfId="0" applyFill="1" applyBorder="1" applyAlignment="1">
      <alignment wrapText="1"/>
    </xf>
    <xf numFmtId="165" fontId="0" fillId="45" borderId="4" xfId="0" applyNumberFormat="1" applyFill="1" applyBorder="1" applyAlignment="1">
      <alignment horizontal="center" wrapText="1"/>
    </xf>
    <xf numFmtId="0" fontId="41" fillId="45" borderId="4" xfId="0" applyFont="1" applyFill="1" applyBorder="1" applyAlignment="1">
      <alignment horizontal="left"/>
    </xf>
    <xf numFmtId="3" fontId="41" fillId="45" borderId="4" xfId="0" applyNumberFormat="1" applyFont="1" applyFill="1" applyBorder="1" applyAlignment="1">
      <alignment horizontal="center"/>
    </xf>
    <xf numFmtId="171" fontId="41" fillId="45" borderId="4" xfId="0" applyNumberFormat="1" applyFont="1" applyFill="1" applyBorder="1" applyAlignment="1">
      <alignment horizontal="center"/>
    </xf>
    <xf numFmtId="178" fontId="25" fillId="48" borderId="166" xfId="0" applyNumberFormat="1" applyFont="1" applyFill="1" applyBorder="1" applyAlignment="1">
      <alignment horizontal="center" wrapText="1"/>
    </xf>
    <xf numFmtId="175" fontId="7" fillId="0" borderId="0" xfId="53" applyNumberFormat="1" applyFont="1" applyBorder="1" applyAlignment="1">
      <alignment horizontal="center" vertical="center"/>
    </xf>
    <xf numFmtId="175" fontId="3" fillId="0" borderId="0" xfId="53" applyNumberFormat="1" applyFont="1" applyFill="1" applyBorder="1" applyAlignment="1">
      <alignment horizontal="center" vertical="center"/>
    </xf>
    <xf numFmtId="175" fontId="9" fillId="0" borderId="16" xfId="53" applyNumberFormat="1" applyFont="1" applyFill="1" applyBorder="1" applyAlignment="1">
      <alignment horizontal="center" vertical="center" wrapText="1"/>
    </xf>
    <xf numFmtId="175" fontId="0" fillId="0" borderId="68" xfId="0" applyNumberFormat="1" applyFont="1" applyBorder="1" applyAlignment="1">
      <alignment horizontal="center"/>
    </xf>
    <xf numFmtId="175" fontId="0" fillId="0" borderId="6" xfId="0" applyNumberFormat="1" applyFont="1" applyBorder="1" applyAlignment="1">
      <alignment horizontal="center"/>
    </xf>
    <xf numFmtId="175" fontId="0" fillId="0" borderId="7" xfId="0" applyNumberFormat="1" applyFont="1" applyBorder="1" applyAlignment="1">
      <alignment horizontal="center"/>
    </xf>
    <xf numFmtId="175" fontId="0" fillId="0" borderId="0" xfId="0" applyNumberFormat="1" applyAlignment="1">
      <alignment horizontal="center"/>
    </xf>
    <xf numFmtId="0" fontId="81" fillId="45" borderId="0" xfId="0" applyFont="1" applyFill="1" applyAlignment="1">
      <alignment horizontal="left" vertical="center" wrapText="1" indent="4"/>
    </xf>
    <xf numFmtId="0" fontId="88" fillId="45" borderId="0" xfId="0" applyFont="1" applyFill="1" applyAlignment="1">
      <alignment horizontal="left" vertical="center" wrapText="1" indent="4"/>
    </xf>
    <xf numFmtId="6" fontId="0" fillId="45" borderId="11" xfId="0" applyNumberFormat="1" applyFont="1" applyFill="1" applyBorder="1"/>
    <xf numFmtId="170" fontId="0" fillId="45" borderId="6" xfId="0" applyNumberFormat="1" applyFont="1" applyFill="1" applyBorder="1" applyAlignment="1">
      <alignment horizontal="center"/>
    </xf>
    <xf numFmtId="170" fontId="0" fillId="45" borderId="11" xfId="0" applyNumberFormat="1" applyFont="1" applyFill="1" applyBorder="1" applyAlignment="1">
      <alignment horizontal="center"/>
    </xf>
    <xf numFmtId="3" fontId="0" fillId="45" borderId="11" xfId="0" applyNumberFormat="1" applyFont="1" applyFill="1" applyBorder="1" applyAlignment="1">
      <alignment horizontal="center"/>
    </xf>
    <xf numFmtId="9" fontId="0" fillId="45" borderId="12" xfId="0" applyNumberFormat="1" applyFont="1" applyFill="1" applyBorder="1" applyAlignment="1">
      <alignment horizontal="center"/>
    </xf>
    <xf numFmtId="169" fontId="0" fillId="45" borderId="12" xfId="0" applyNumberFormat="1" applyFont="1" applyFill="1" applyBorder="1" applyAlignment="1">
      <alignment horizontal="center"/>
    </xf>
    <xf numFmtId="170" fontId="0" fillId="45" borderId="12" xfId="0" applyNumberFormat="1" applyFont="1" applyFill="1" applyBorder="1" applyAlignment="1">
      <alignment horizontal="center"/>
    </xf>
    <xf numFmtId="3" fontId="0" fillId="45" borderId="67" xfId="0" applyNumberFormat="1" applyFont="1" applyFill="1" applyBorder="1" applyAlignment="1">
      <alignment horizontal="center"/>
    </xf>
    <xf numFmtId="170" fontId="0" fillId="45" borderId="19" xfId="0" applyNumberFormat="1" applyFont="1" applyFill="1" applyBorder="1" applyAlignment="1">
      <alignment horizontal="center"/>
    </xf>
    <xf numFmtId="3" fontId="0" fillId="45" borderId="13" xfId="0" applyNumberFormat="1" applyFont="1" applyFill="1" applyBorder="1" applyAlignment="1">
      <alignment horizontal="center"/>
    </xf>
    <xf numFmtId="170" fontId="57" fillId="45" borderId="11" xfId="0" applyNumberFormat="1" applyFont="1" applyFill="1" applyBorder="1" applyAlignment="1">
      <alignment horizontal="center"/>
    </xf>
    <xf numFmtId="170" fontId="57" fillId="45" borderId="6" xfId="0" applyNumberFormat="1" applyFont="1" applyFill="1" applyBorder="1" applyAlignment="1">
      <alignment horizontal="center"/>
    </xf>
    <xf numFmtId="165" fontId="0" fillId="45" borderId="11" xfId="0" applyNumberFormat="1" applyFont="1" applyFill="1" applyBorder="1" applyAlignment="1">
      <alignment horizontal="center" vertical="center"/>
    </xf>
    <xf numFmtId="38" fontId="0" fillId="45" borderId="6" xfId="0" applyNumberFormat="1" applyFont="1" applyFill="1" applyBorder="1" applyAlignment="1">
      <alignment horizontal="center"/>
    </xf>
    <xf numFmtId="178" fontId="0" fillId="45" borderId="11" xfId="0" applyNumberFormat="1" applyFont="1" applyFill="1" applyBorder="1" applyAlignment="1">
      <alignment horizontal="center"/>
    </xf>
    <xf numFmtId="175" fontId="0" fillId="45" borderId="6" xfId="0" applyNumberFormat="1" applyFont="1" applyFill="1" applyBorder="1" applyAlignment="1">
      <alignment horizontal="center"/>
    </xf>
    <xf numFmtId="38" fontId="0" fillId="45" borderId="19" xfId="0" applyNumberFormat="1" applyFont="1" applyFill="1" applyBorder="1" applyAlignment="1">
      <alignment horizontal="center"/>
    </xf>
    <xf numFmtId="178" fontId="69" fillId="45" borderId="67" xfId="42" applyNumberFormat="1" applyFont="1" applyFill="1" applyBorder="1" applyAlignment="1">
      <alignment horizontal="center"/>
    </xf>
    <xf numFmtId="38" fontId="69" fillId="45" borderId="19" xfId="42" applyNumberFormat="1" applyFont="1" applyFill="1" applyBorder="1" applyAlignment="1">
      <alignment horizontal="center"/>
    </xf>
    <xf numFmtId="38" fontId="69" fillId="45" borderId="6" xfId="42" applyNumberFormat="1" applyFont="1" applyFill="1" applyBorder="1" applyAlignment="1">
      <alignment horizontal="center"/>
    </xf>
    <xf numFmtId="0" fontId="92" fillId="45" borderId="67" xfId="0" applyFont="1" applyFill="1" applyBorder="1" applyAlignment="1">
      <alignment horizontal="center" vertical="top" wrapText="1"/>
    </xf>
    <xf numFmtId="170" fontId="0" fillId="45" borderId="30" xfId="0" applyNumberFormat="1" applyFont="1" applyFill="1" applyBorder="1" applyAlignment="1">
      <alignment horizontal="center"/>
    </xf>
    <xf numFmtId="170" fontId="0" fillId="45" borderId="67" xfId="0" applyNumberFormat="1" applyFont="1" applyFill="1" applyBorder="1" applyAlignment="1">
      <alignment horizontal="center"/>
    </xf>
    <xf numFmtId="170" fontId="57" fillId="45" borderId="67" xfId="0" applyNumberFormat="1" applyFont="1" applyFill="1" applyBorder="1" applyAlignment="1">
      <alignment horizontal="center"/>
    </xf>
    <xf numFmtId="170" fontId="0" fillId="45" borderId="5" xfId="0" applyNumberFormat="1" applyFont="1" applyFill="1" applyBorder="1" applyAlignment="1">
      <alignment horizontal="center"/>
    </xf>
    <xf numFmtId="0" fontId="129" fillId="49" borderId="146" xfId="0" applyFont="1" applyFill="1" applyBorder="1" applyAlignment="1">
      <alignment horizontal="left" wrapText="1"/>
    </xf>
    <xf numFmtId="0" fontId="129" fillId="48" borderId="146" xfId="0" applyFont="1" applyFill="1" applyBorder="1" applyAlignment="1">
      <alignment horizontal="left" wrapText="1"/>
    </xf>
    <xf numFmtId="165" fontId="129" fillId="48" borderId="135" xfId="0" applyNumberFormat="1" applyFont="1" applyFill="1" applyBorder="1" applyAlignment="1">
      <alignment horizontal="right" wrapText="1"/>
    </xf>
    <xf numFmtId="165" fontId="129" fillId="49" borderId="135" xfId="0" applyNumberFormat="1" applyFont="1" applyFill="1" applyBorder="1" applyAlignment="1">
      <alignment horizontal="right" wrapText="1"/>
    </xf>
    <xf numFmtId="165" fontId="64" fillId="0" borderId="0" xfId="0" applyNumberFormat="1" applyFont="1"/>
    <xf numFmtId="0" fontId="64" fillId="44" borderId="13" xfId="0" applyFont="1" applyFill="1" applyBorder="1"/>
    <xf numFmtId="165" fontId="64" fillId="44" borderId="36" xfId="0" applyNumberFormat="1" applyFont="1" applyFill="1" applyBorder="1" applyAlignment="1">
      <alignment horizontal="center"/>
    </xf>
    <xf numFmtId="0" fontId="64" fillId="44" borderId="72" xfId="0" applyFont="1" applyFill="1" applyBorder="1"/>
    <xf numFmtId="165" fontId="64" fillId="44" borderId="86" xfId="0" applyNumberFormat="1" applyFont="1" applyFill="1" applyBorder="1" applyAlignment="1">
      <alignment horizontal="center"/>
    </xf>
    <xf numFmtId="0" fontId="129" fillId="49" borderId="147" xfId="0" applyFont="1" applyFill="1" applyBorder="1" applyAlignment="1">
      <alignment horizontal="left" wrapText="1"/>
    </xf>
    <xf numFmtId="165" fontId="129" fillId="49" borderId="167" xfId="0" applyNumberFormat="1" applyFont="1" applyFill="1" applyBorder="1" applyAlignment="1">
      <alignment horizontal="right" wrapText="1"/>
    </xf>
    <xf numFmtId="171" fontId="25" fillId="48" borderId="168" xfId="0" applyNumberFormat="1" applyFont="1" applyFill="1" applyBorder="1" applyAlignment="1">
      <alignment horizontal="center" wrapText="1"/>
    </xf>
    <xf numFmtId="165" fontId="69" fillId="45" borderId="0" xfId="0" applyNumberFormat="1" applyFont="1" applyFill="1" applyBorder="1" applyAlignment="1">
      <alignment horizontal="center"/>
    </xf>
    <xf numFmtId="2" fontId="11" fillId="37" borderId="62" xfId="0" applyNumberFormat="1" applyFont="1" applyFill="1" applyBorder="1" applyAlignment="1">
      <alignment horizontal="center" vertical="center" wrapText="1"/>
    </xf>
    <xf numFmtId="2" fontId="74" fillId="37" borderId="66" xfId="0" applyNumberFormat="1" applyFont="1" applyFill="1" applyBorder="1" applyAlignment="1">
      <alignment horizontal="center"/>
    </xf>
    <xf numFmtId="0" fontId="45" fillId="77" borderId="13" xfId="0" applyFont="1" applyFill="1" applyBorder="1" applyAlignment="1">
      <alignment horizontal="right"/>
    </xf>
    <xf numFmtId="4" fontId="25" fillId="48" borderId="169" xfId="0" applyNumberFormat="1" applyFont="1" applyFill="1" applyBorder="1" applyAlignment="1">
      <alignment horizontal="center" wrapText="1"/>
    </xf>
    <xf numFmtId="0" fontId="51" fillId="0" borderId="0" xfId="39" applyAlignment="1" applyProtection="1"/>
    <xf numFmtId="0" fontId="71" fillId="45" borderId="12" xfId="0" applyFont="1" applyFill="1" applyBorder="1" applyAlignment="1">
      <alignment horizontal="center" vertical="center"/>
    </xf>
    <xf numFmtId="169" fontId="74" fillId="80" borderId="0" xfId="0" applyNumberFormat="1" applyFont="1" applyFill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74" fillId="80" borderId="0" xfId="0" applyFont="1" applyFill="1" applyAlignment="1">
      <alignment horizontal="left" vertical="center" wrapText="1"/>
    </xf>
    <xf numFmtId="0" fontId="0" fillId="0" borderId="0" xfId="0"/>
    <xf numFmtId="0" fontId="74" fillId="0" borderId="0" xfId="0" applyFont="1" applyAlignment="1">
      <alignment horizontal="center" vertical="top" wrapText="1"/>
    </xf>
    <xf numFmtId="0" fontId="74" fillId="80" borderId="0" xfId="0" applyFont="1" applyFill="1" applyAlignment="1">
      <alignment horizontal="center" vertical="top" wrapText="1"/>
    </xf>
    <xf numFmtId="175" fontId="74" fillId="80" borderId="0" xfId="0" applyNumberFormat="1" applyFont="1" applyFill="1" applyAlignment="1">
      <alignment horizontal="center" vertical="top" wrapText="1"/>
    </xf>
    <xf numFmtId="175" fontId="74" fillId="0" borderId="0" xfId="0" applyNumberFormat="1" applyFont="1" applyAlignment="1">
      <alignment horizontal="center" vertical="top" wrapText="1"/>
    </xf>
    <xf numFmtId="0" fontId="0" fillId="0" borderId="0" xfId="0"/>
    <xf numFmtId="0" fontId="74" fillId="0" borderId="0" xfId="0" applyFont="1" applyAlignment="1">
      <alignment horizontal="left" vertical="top" wrapText="1"/>
    </xf>
    <xf numFmtId="0" fontId="74" fillId="80" borderId="0" xfId="0" applyFont="1" applyFill="1" applyAlignment="1">
      <alignment horizontal="left" vertical="top" wrapText="1"/>
    </xf>
    <xf numFmtId="0" fontId="74" fillId="80" borderId="0" xfId="0" applyFont="1" applyFill="1" applyAlignment="1">
      <alignment horizontal="center" vertical="top" wrapText="1"/>
    </xf>
    <xf numFmtId="175" fontId="74" fillId="80" borderId="0" xfId="0" applyNumberFormat="1" applyFont="1" applyFill="1" applyAlignment="1">
      <alignment horizontal="center" vertical="top" wrapText="1"/>
    </xf>
    <xf numFmtId="169" fontId="74" fillId="80" borderId="0" xfId="0" applyNumberFormat="1" applyFont="1" applyFill="1" applyAlignment="1">
      <alignment horizontal="center" vertical="top" wrapText="1"/>
    </xf>
    <xf numFmtId="0" fontId="0" fillId="0" borderId="0" xfId="0" applyAlignment="1">
      <alignment horizontal="left" indent="4"/>
    </xf>
    <xf numFmtId="0" fontId="0" fillId="45" borderId="12" xfId="0" applyFont="1" applyFill="1" applyBorder="1" applyAlignment="1">
      <alignment horizontal="left" indent="4"/>
    </xf>
    <xf numFmtId="0" fontId="64" fillId="45" borderId="66" xfId="0" applyFont="1" applyFill="1" applyBorder="1" applyAlignment="1">
      <alignment horizontal="center" vertical="center" wrapText="1"/>
    </xf>
    <xf numFmtId="0" fontId="64" fillId="45" borderId="0" xfId="0" applyFont="1" applyFill="1" applyBorder="1" applyAlignment="1">
      <alignment horizontal="center" vertical="center" wrapText="1"/>
    </xf>
    <xf numFmtId="0" fontId="0" fillId="45" borderId="0" xfId="0" applyFont="1" applyFill="1" applyBorder="1"/>
    <xf numFmtId="0" fontId="0" fillId="0" borderId="0" xfId="0" applyAlignment="1">
      <alignment horizontal="left" vertical="center" indent="4"/>
    </xf>
    <xf numFmtId="0" fontId="0" fillId="0" borderId="0" xfId="0" applyFont="1" applyAlignment="1">
      <alignment horizontal="left" indent="4"/>
    </xf>
    <xf numFmtId="0" fontId="0" fillId="0" borderId="0" xfId="0"/>
    <xf numFmtId="0" fontId="0" fillId="0" borderId="0" xfId="0" applyFont="1"/>
    <xf numFmtId="6" fontId="0" fillId="80" borderId="0" xfId="0" applyNumberFormat="1" applyFont="1" applyFill="1" applyAlignment="1">
      <alignment horizontal="center" vertical="top" wrapText="1"/>
    </xf>
    <xf numFmtId="0" fontId="0" fillId="80" borderId="0" xfId="0" applyFont="1" applyFill="1" applyAlignment="1">
      <alignment horizontal="center" vertical="top" wrapText="1"/>
    </xf>
    <xf numFmtId="6" fontId="0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vertical="center"/>
    </xf>
    <xf numFmtId="6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7" fillId="0" borderId="28" xfId="39" applyFont="1" applyBorder="1" applyAlignment="1" applyProtection="1">
      <alignment horizontal="left" vertical="center" wrapText="1" indent="3"/>
    </xf>
    <xf numFmtId="0" fontId="81" fillId="0" borderId="28" xfId="0" applyFont="1" applyBorder="1" applyAlignment="1">
      <alignment horizontal="left" vertical="center" wrapText="1" indent="3"/>
    </xf>
    <xf numFmtId="0" fontId="0" fillId="0" borderId="0" xfId="0" applyAlignment="1">
      <alignment horizontal="left" indent="3"/>
    </xf>
    <xf numFmtId="0" fontId="69" fillId="0" borderId="28" xfId="0" applyFont="1" applyBorder="1" applyAlignment="1">
      <alignment horizontal="left" indent="3"/>
    </xf>
    <xf numFmtId="0" fontId="76" fillId="0" borderId="0" xfId="0" applyFont="1" applyAlignment="1">
      <alignment horizontal="left" indent="3"/>
    </xf>
    <xf numFmtId="0" fontId="80" fillId="53" borderId="23" xfId="0" applyFont="1" applyFill="1" applyBorder="1" applyAlignment="1">
      <alignment horizontal="left" indent="3"/>
    </xf>
    <xf numFmtId="0" fontId="71" fillId="0" borderId="0" xfId="0" applyFont="1" applyAlignment="1">
      <alignment horizontal="left" indent="3"/>
    </xf>
    <xf numFmtId="0" fontId="0" fillId="0" borderId="0" xfId="0" applyFont="1"/>
    <xf numFmtId="6" fontId="0" fillId="80" borderId="0" xfId="0" applyNumberFormat="1" applyFont="1" applyFill="1" applyAlignment="1">
      <alignment horizontal="center" vertical="top" wrapText="1"/>
    </xf>
    <xf numFmtId="0" fontId="0" fillId="80" borderId="0" xfId="0" applyFont="1" applyFill="1" applyAlignment="1">
      <alignment horizontal="center" vertical="top" wrapText="1"/>
    </xf>
    <xf numFmtId="0" fontId="0" fillId="45" borderId="12" xfId="0" applyFill="1" applyBorder="1" applyAlignment="1">
      <alignment horizontal="center"/>
    </xf>
    <xf numFmtId="4" fontId="0" fillId="45" borderId="12" xfId="0" applyNumberFormat="1" applyFill="1" applyBorder="1"/>
    <xf numFmtId="0" fontId="0" fillId="0" borderId="0" xfId="0" applyAlignment="1">
      <alignment horizontal="center" wrapText="1"/>
    </xf>
    <xf numFmtId="40" fontId="1" fillId="0" borderId="49" xfId="0" applyNumberFormat="1" applyFont="1" applyBorder="1" applyAlignment="1">
      <alignment horizontal="center" vertical="center"/>
    </xf>
    <xf numFmtId="40" fontId="25" fillId="48" borderId="132" xfId="0" applyNumberFormat="1" applyFont="1" applyFill="1" applyBorder="1" applyAlignment="1">
      <alignment horizontal="center" wrapText="1"/>
    </xf>
    <xf numFmtId="40" fontId="73" fillId="71" borderId="50" xfId="0" applyNumberFormat="1" applyFont="1" applyFill="1" applyBorder="1" applyAlignment="1">
      <alignment horizontal="center" vertical="center" wrapText="1"/>
    </xf>
    <xf numFmtId="40" fontId="0" fillId="70" borderId="0" xfId="0" applyNumberFormat="1" applyFill="1"/>
    <xf numFmtId="40" fontId="69" fillId="0" borderId="0" xfId="0" applyNumberFormat="1" applyFont="1" applyBorder="1" applyAlignment="1">
      <alignment horizontal="center"/>
    </xf>
    <xf numFmtId="0" fontId="43" fillId="44" borderId="0" xfId="27" applyFill="1"/>
    <xf numFmtId="167" fontId="99" fillId="44" borderId="12" xfId="27" applyNumberFormat="1" applyFont="1" applyFill="1" applyBorder="1" applyAlignment="1">
      <alignment horizontal="center"/>
    </xf>
    <xf numFmtId="164" fontId="74" fillId="44" borderId="12" xfId="0" applyNumberFormat="1" applyFont="1" applyFill="1" applyBorder="1" applyAlignment="1">
      <alignment horizontal="center"/>
    </xf>
    <xf numFmtId="167" fontId="25" fillId="44" borderId="6" xfId="0" applyNumberFormat="1" applyFont="1" applyFill="1" applyBorder="1" applyAlignment="1">
      <alignment horizontal="center" vertical="center"/>
    </xf>
    <xf numFmtId="0" fontId="25" fillId="44" borderId="56" xfId="27" applyFont="1" applyFill="1" applyBorder="1" applyAlignment="1">
      <alignment horizontal="left" wrapText="1"/>
    </xf>
    <xf numFmtId="40" fontId="69" fillId="0" borderId="116" xfId="0" applyNumberFormat="1" applyFont="1" applyBorder="1" applyAlignment="1">
      <alignment horizontal="center" vertical="center" wrapText="1"/>
    </xf>
    <xf numFmtId="165" fontId="71" fillId="45" borderId="12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 wrapText="1"/>
    </xf>
    <xf numFmtId="0" fontId="43" fillId="0" borderId="12" xfId="27" applyFill="1" applyBorder="1"/>
    <xf numFmtId="0" fontId="0" fillId="41" borderId="12" xfId="0" applyFill="1" applyBorder="1"/>
    <xf numFmtId="0" fontId="43" fillId="44" borderId="12" xfId="27" applyFill="1" applyBorder="1"/>
    <xf numFmtId="0" fontId="72" fillId="45" borderId="70" xfId="0" applyFont="1" applyFill="1" applyBorder="1" applyAlignment="1">
      <alignment horizontal="center" vertical="center" wrapText="1"/>
    </xf>
    <xf numFmtId="165" fontId="69" fillId="45" borderId="36" xfId="0" applyNumberFormat="1" applyFont="1" applyFill="1" applyBorder="1" applyAlignment="1">
      <alignment horizontal="center" vertical="center" wrapText="1"/>
    </xf>
    <xf numFmtId="165" fontId="26" fillId="0" borderId="49" xfId="0" applyNumberFormat="1" applyFont="1" applyBorder="1" applyAlignment="1">
      <alignment horizontal="center" vertical="center" wrapText="1"/>
    </xf>
    <xf numFmtId="165" fontId="69" fillId="0" borderId="38" xfId="0" applyNumberFormat="1" applyFont="1" applyBorder="1" applyAlignment="1">
      <alignment horizontal="center" vertical="center" wrapText="1"/>
    </xf>
    <xf numFmtId="165" fontId="25" fillId="48" borderId="22" xfId="0" applyNumberFormat="1" applyFont="1" applyFill="1" applyBorder="1" applyAlignment="1">
      <alignment horizontal="center" wrapText="1"/>
    </xf>
    <xf numFmtId="165" fontId="25" fillId="0" borderId="58" xfId="0" applyNumberFormat="1" applyFont="1" applyBorder="1" applyAlignment="1">
      <alignment horizontal="center"/>
    </xf>
    <xf numFmtId="165" fontId="25" fillId="0" borderId="0" xfId="0" applyNumberFormat="1" applyFont="1" applyBorder="1" applyAlignment="1">
      <alignment horizontal="center"/>
    </xf>
    <xf numFmtId="165" fontId="25" fillId="53" borderId="136" xfId="0" applyNumberFormat="1" applyFont="1" applyFill="1" applyBorder="1" applyAlignment="1">
      <alignment horizontal="center" vertical="center" wrapText="1"/>
    </xf>
    <xf numFmtId="165" fontId="25" fillId="52" borderId="91" xfId="0" applyNumberFormat="1" applyFont="1" applyFill="1" applyBorder="1" applyAlignment="1">
      <alignment horizontal="center"/>
    </xf>
    <xf numFmtId="165" fontId="74" fillId="45" borderId="23" xfId="0" applyNumberFormat="1" applyFont="1" applyFill="1" applyBorder="1"/>
    <xf numFmtId="165" fontId="25" fillId="49" borderId="0" xfId="0" applyNumberFormat="1" applyFont="1" applyFill="1" applyBorder="1" applyAlignment="1">
      <alignment horizontal="center" wrapText="1"/>
    </xf>
    <xf numFmtId="165" fontId="126" fillId="0" borderId="0" xfId="39" applyNumberFormat="1" applyFont="1" applyBorder="1" applyAlignment="1" applyProtection="1"/>
    <xf numFmtId="165" fontId="69" fillId="0" borderId="0" xfId="0" applyNumberFormat="1" applyFont="1" applyAlignment="1">
      <alignment horizontal="center"/>
    </xf>
    <xf numFmtId="165" fontId="0" fillId="0" borderId="0" xfId="0" applyNumberFormat="1"/>
    <xf numFmtId="165" fontId="0" fillId="0" borderId="0" xfId="0" applyNumberFormat="1" applyFill="1" applyBorder="1" applyAlignment="1">
      <alignment vertical="center"/>
    </xf>
    <xf numFmtId="0" fontId="69" fillId="45" borderId="146" xfId="0" applyFont="1" applyFill="1" applyBorder="1" applyAlignment="1">
      <alignment horizontal="left" wrapText="1"/>
    </xf>
    <xf numFmtId="165" fontId="69" fillId="45" borderId="135" xfId="0" applyNumberFormat="1" applyFont="1" applyFill="1" applyBorder="1" applyAlignment="1">
      <alignment horizontal="right" wrapText="1"/>
    </xf>
    <xf numFmtId="0" fontId="69" fillId="45" borderId="170" xfId="0" applyFont="1" applyFill="1" applyBorder="1" applyAlignment="1">
      <alignment horizontal="left" wrapText="1"/>
    </xf>
    <xf numFmtId="165" fontId="69" fillId="45" borderId="171" xfId="0" applyNumberFormat="1" applyFont="1" applyFill="1" applyBorder="1" applyAlignment="1">
      <alignment horizontal="right" wrapText="1"/>
    </xf>
    <xf numFmtId="0" fontId="131" fillId="45" borderId="12" xfId="0" applyFont="1" applyFill="1" applyBorder="1" applyAlignment="1">
      <alignment horizontal="left" wrapText="1"/>
    </xf>
    <xf numFmtId="165" fontId="131" fillId="45" borderId="12" xfId="0" applyNumberFormat="1" applyFont="1" applyFill="1" applyBorder="1" applyAlignment="1">
      <alignment horizontal="center" wrapText="1"/>
    </xf>
    <xf numFmtId="169" fontId="26" fillId="0" borderId="49" xfId="0" applyNumberFormat="1" applyFont="1" applyBorder="1" applyAlignment="1">
      <alignment horizontal="center" vertical="center" wrapText="1"/>
    </xf>
    <xf numFmtId="169" fontId="25" fillId="48" borderId="13" xfId="0" applyNumberFormat="1" applyFont="1" applyFill="1" applyBorder="1" applyAlignment="1">
      <alignment horizontal="center" wrapText="1"/>
    </xf>
    <xf numFmtId="169" fontId="69" fillId="0" borderId="58" xfId="0" applyNumberFormat="1" applyFont="1" applyBorder="1" applyAlignment="1">
      <alignment horizontal="center"/>
    </xf>
    <xf numFmtId="169" fontId="69" fillId="0" borderId="0" xfId="0" applyNumberFormat="1" applyFont="1" applyBorder="1" applyAlignment="1">
      <alignment horizontal="center"/>
    </xf>
    <xf numFmtId="169" fontId="22" fillId="49" borderId="0" xfId="0" applyNumberFormat="1" applyFont="1" applyFill="1" applyBorder="1" applyAlignment="1">
      <alignment horizontal="center" wrapText="1"/>
    </xf>
    <xf numFmtId="169" fontId="51" fillId="0" borderId="0" xfId="39" applyNumberFormat="1" applyBorder="1" applyAlignment="1" applyProtection="1"/>
    <xf numFmtId="169" fontId="69" fillId="0" borderId="0" xfId="0" applyNumberFormat="1" applyFont="1" applyAlignment="1">
      <alignment horizontal="center"/>
    </xf>
    <xf numFmtId="169" fontId="0" fillId="0" borderId="0" xfId="0" applyNumberFormat="1"/>
    <xf numFmtId="169" fontId="0" fillId="0" borderId="0" xfId="0" applyNumberFormat="1" applyFill="1" applyBorder="1" applyAlignment="1">
      <alignment vertical="center"/>
    </xf>
    <xf numFmtId="169" fontId="69" fillId="0" borderId="116" xfId="0" applyNumberFormat="1" applyFont="1" applyBorder="1" applyAlignment="1">
      <alignment horizontal="center" vertical="center" wrapText="1"/>
    </xf>
    <xf numFmtId="169" fontId="71" fillId="53" borderId="25" xfId="0" applyNumberFormat="1" applyFont="1" applyFill="1" applyBorder="1" applyAlignment="1">
      <alignment horizontal="center" vertical="center" wrapText="1"/>
    </xf>
    <xf numFmtId="169" fontId="71" fillId="52" borderId="0" xfId="0" applyNumberFormat="1" applyFont="1" applyFill="1" applyBorder="1" applyAlignment="1">
      <alignment horizontal="center"/>
    </xf>
    <xf numFmtId="169" fontId="64" fillId="45" borderId="59" xfId="0" applyNumberFormat="1" applyFont="1" applyFill="1" applyBorder="1"/>
    <xf numFmtId="0" fontId="67" fillId="45" borderId="12" xfId="0" applyFont="1" applyFill="1" applyBorder="1" applyAlignment="1">
      <alignment horizontal="center" vertical="center" wrapText="1"/>
    </xf>
    <xf numFmtId="165" fontId="64" fillId="45" borderId="12" xfId="0" applyNumberFormat="1" applyFont="1" applyFill="1" applyBorder="1" applyAlignment="1">
      <alignment horizontal="center" vertical="center" wrapText="1"/>
    </xf>
    <xf numFmtId="0" fontId="130" fillId="45" borderId="12" xfId="0" applyFont="1" applyFill="1" applyBorder="1" applyAlignment="1">
      <alignment vertical="center"/>
    </xf>
    <xf numFmtId="165" fontId="130" fillId="45" borderId="12" xfId="0" applyNumberFormat="1" applyFont="1" applyFill="1" applyBorder="1" applyAlignment="1">
      <alignment horizontal="center" vertical="center"/>
    </xf>
    <xf numFmtId="0" fontId="74" fillId="45" borderId="12" xfId="0" applyFont="1" applyFill="1" applyBorder="1" applyAlignment="1">
      <alignment vertical="center"/>
    </xf>
    <xf numFmtId="0" fontId="99" fillId="45" borderId="12" xfId="27" applyFont="1" applyFill="1" applyBorder="1" applyAlignment="1"/>
    <xf numFmtId="0" fontId="78" fillId="45" borderId="12" xfId="0" applyFont="1" applyFill="1" applyBorder="1" applyAlignment="1">
      <alignment vertical="center"/>
    </xf>
    <xf numFmtId="165" fontId="78" fillId="45" borderId="12" xfId="0" applyNumberFormat="1" applyFont="1" applyFill="1" applyBorder="1" applyAlignment="1">
      <alignment horizontal="center"/>
    </xf>
    <xf numFmtId="0" fontId="78" fillId="45" borderId="12" xfId="0" applyFont="1" applyFill="1" applyBorder="1"/>
    <xf numFmtId="0" fontId="78" fillId="45" borderId="12" xfId="0" applyFont="1" applyFill="1" applyBorder="1" applyAlignment="1"/>
    <xf numFmtId="0" fontId="5" fillId="0" borderId="72" xfId="99" applyNumberFormat="1" applyFont="1" applyFill="1" applyBorder="1" applyAlignment="1" applyProtection="1">
      <alignment horizontal="center" vertical="center"/>
    </xf>
    <xf numFmtId="0" fontId="25" fillId="0" borderId="89" xfId="98" applyNumberFormat="1" applyFont="1" applyFill="1" applyBorder="1" applyAlignment="1" applyProtection="1">
      <alignment horizontal="left" vertical="center" wrapText="1"/>
    </xf>
    <xf numFmtId="4" fontId="69" fillId="0" borderId="22" xfId="0" applyNumberFormat="1" applyFont="1" applyBorder="1" applyAlignment="1">
      <alignment horizontal="center"/>
    </xf>
    <xf numFmtId="3" fontId="57" fillId="0" borderId="22" xfId="0" applyNumberFormat="1" applyFont="1" applyBorder="1" applyAlignment="1">
      <alignment horizontal="right"/>
    </xf>
    <xf numFmtId="2" fontId="0" fillId="0" borderId="0" xfId="0" applyNumberFormat="1"/>
    <xf numFmtId="40" fontId="11" fillId="37" borderId="62" xfId="0" applyNumberFormat="1" applyFont="1" applyFill="1" applyBorder="1" applyAlignment="1">
      <alignment horizontal="center" vertical="center" wrapText="1"/>
    </xf>
    <xf numFmtId="40" fontId="74" fillId="37" borderId="13" xfId="0" applyNumberFormat="1" applyFont="1" applyFill="1" applyBorder="1" applyAlignment="1">
      <alignment horizontal="center"/>
    </xf>
    <xf numFmtId="40" fontId="0" fillId="0" borderId="24" xfId="0" applyNumberFormat="1" applyBorder="1"/>
    <xf numFmtId="40" fontId="75" fillId="0" borderId="90" xfId="0" applyNumberFormat="1" applyFont="1" applyBorder="1"/>
    <xf numFmtId="40" fontId="75" fillId="0" borderId="89" xfId="0" applyNumberFormat="1" applyFont="1" applyBorder="1"/>
    <xf numFmtId="40" fontId="75" fillId="0" borderId="0" xfId="0" applyNumberFormat="1" applyFont="1"/>
    <xf numFmtId="40" fontId="0" fillId="0" borderId="0" xfId="0" applyNumberFormat="1" applyBorder="1"/>
    <xf numFmtId="40" fontId="64" fillId="45" borderId="59" xfId="0" applyNumberFormat="1" applyFont="1" applyFill="1" applyBorder="1" applyAlignment="1">
      <alignment horizontal="center" vertical="center"/>
    </xf>
    <xf numFmtId="3" fontId="57" fillId="70" borderId="22" xfId="0" applyNumberFormat="1" applyFont="1" applyFill="1" applyBorder="1" applyAlignment="1">
      <alignment horizontal="right"/>
    </xf>
    <xf numFmtId="180" fontId="0" fillId="0" borderId="0" xfId="0" applyNumberFormat="1" applyFont="1"/>
    <xf numFmtId="4" fontId="26" fillId="0" borderId="22" xfId="0" applyNumberFormat="1" applyFont="1" applyBorder="1" applyAlignment="1">
      <alignment horizontal="center" vertical="center"/>
    </xf>
    <xf numFmtId="4" fontId="69" fillId="0" borderId="22" xfId="0" applyNumberFormat="1" applyFont="1" applyBorder="1" applyAlignment="1">
      <alignment horizontal="center" vertical="center" wrapText="1"/>
    </xf>
    <xf numFmtId="4" fontId="25" fillId="48" borderId="22" xfId="0" applyNumberFormat="1" applyFont="1" applyFill="1" applyBorder="1" applyAlignment="1">
      <alignment horizontal="center" wrapText="1"/>
    </xf>
    <xf numFmtId="4" fontId="0" fillId="0" borderId="22" xfId="0" applyNumberFormat="1" applyBorder="1"/>
    <xf numFmtId="2" fontId="0" fillId="45" borderId="16" xfId="0" applyNumberFormat="1" applyFont="1" applyFill="1" applyBorder="1" applyAlignment="1">
      <alignment horizontal="center" vertical="center" wrapText="1"/>
    </xf>
    <xf numFmtId="2" fontId="5" fillId="0" borderId="72" xfId="99" applyNumberFormat="1" applyFont="1" applyFill="1" applyBorder="1" applyAlignment="1" applyProtection="1">
      <alignment horizontal="center" vertical="center"/>
    </xf>
    <xf numFmtId="2" fontId="0" fillId="45" borderId="36" xfId="0" applyNumberFormat="1" applyFill="1" applyBorder="1" applyAlignment="1">
      <alignment horizontal="center"/>
    </xf>
    <xf numFmtId="179" fontId="11" fillId="37" borderId="62" xfId="0" applyNumberFormat="1" applyFont="1" applyFill="1" applyBorder="1" applyAlignment="1">
      <alignment horizontal="center" vertical="center" wrapText="1"/>
    </xf>
    <xf numFmtId="179" fontId="74" fillId="37" borderId="13" xfId="0" applyNumberFormat="1" applyFont="1" applyFill="1" applyBorder="1" applyAlignment="1">
      <alignment horizontal="center"/>
    </xf>
    <xf numFmtId="179" fontId="0" fillId="0" borderId="0" xfId="0" applyNumberFormat="1"/>
    <xf numFmtId="179" fontId="0" fillId="70" borderId="0" xfId="0" applyNumberFormat="1" applyFont="1" applyFill="1" applyAlignment="1">
      <alignment horizontal="center"/>
    </xf>
    <xf numFmtId="179" fontId="0" fillId="0" borderId="0" xfId="0" applyNumberFormat="1" applyFont="1" applyAlignment="1">
      <alignment horizontal="center"/>
    </xf>
    <xf numFmtId="179" fontId="0" fillId="0" borderId="0" xfId="0" applyNumberFormat="1" applyBorder="1"/>
    <xf numFmtId="179" fontId="75" fillId="0" borderId="0" xfId="0" applyNumberFormat="1" applyFont="1" applyBorder="1"/>
    <xf numFmtId="179" fontId="75" fillId="0" borderId="0" xfId="0" applyNumberFormat="1" applyFont="1"/>
    <xf numFmtId="0" fontId="0" fillId="0" borderId="0" xfId="0"/>
    <xf numFmtId="164" fontId="11" fillId="78" borderId="31" xfId="0" applyNumberFormat="1" applyFont="1" applyFill="1" applyBorder="1" applyAlignment="1">
      <alignment horizontal="center" vertical="center" wrapText="1"/>
    </xf>
    <xf numFmtId="164" fontId="74" fillId="78" borderId="31" xfId="0" applyNumberFormat="1" applyFont="1" applyFill="1" applyBorder="1" applyAlignment="1">
      <alignment horizontal="center"/>
    </xf>
    <xf numFmtId="164" fontId="74" fillId="41" borderId="35" xfId="0" applyNumberFormat="1" applyFont="1" applyFill="1" applyBorder="1" applyAlignment="1">
      <alignment horizontal="center"/>
    </xf>
    <xf numFmtId="164" fontId="25" fillId="41" borderId="81" xfId="0" applyNumberFormat="1" applyFont="1" applyFill="1" applyBorder="1" applyAlignment="1">
      <alignment horizontal="center" vertical="center" wrapText="1"/>
    </xf>
    <xf numFmtId="40" fontId="74" fillId="37" borderId="9" xfId="0" applyNumberFormat="1" applyFont="1" applyFill="1" applyBorder="1" applyAlignment="1">
      <alignment horizontal="center"/>
    </xf>
    <xf numFmtId="179" fontId="74" fillId="37" borderId="62" xfId="0" applyNumberFormat="1" applyFont="1" applyFill="1" applyBorder="1" applyAlignment="1">
      <alignment horizontal="center"/>
    </xf>
    <xf numFmtId="0" fontId="74" fillId="40" borderId="56" xfId="0" applyFont="1" applyFill="1" applyBorder="1" applyAlignment="1">
      <alignment horizontal="left" wrapText="1"/>
    </xf>
    <xf numFmtId="0" fontId="25" fillId="40" borderId="89" xfId="98" applyNumberFormat="1" applyFont="1" applyFill="1" applyBorder="1" applyAlignment="1" applyProtection="1">
      <alignment horizontal="left" vertical="center" wrapText="1"/>
    </xf>
    <xf numFmtId="0" fontId="5" fillId="40" borderId="72" xfId="99" applyNumberFormat="1" applyFont="1" applyFill="1" applyBorder="1" applyAlignment="1" applyProtection="1">
      <alignment horizontal="center" vertical="center"/>
    </xf>
    <xf numFmtId="40" fontId="74" fillId="40" borderId="13" xfId="0" applyNumberFormat="1" applyFont="1" applyFill="1" applyBorder="1" applyAlignment="1">
      <alignment horizontal="center"/>
    </xf>
    <xf numFmtId="179" fontId="74" fillId="40" borderId="13" xfId="0" applyNumberFormat="1" applyFont="1" applyFill="1" applyBorder="1" applyAlignment="1">
      <alignment horizontal="center"/>
    </xf>
    <xf numFmtId="164" fontId="74" fillId="40" borderId="12" xfId="0" applyNumberFormat="1" applyFont="1" applyFill="1" applyBorder="1" applyAlignment="1">
      <alignment horizontal="center"/>
    </xf>
    <xf numFmtId="167" fontId="25" fillId="40" borderId="6" xfId="0" applyNumberFormat="1" applyFont="1" applyFill="1" applyBorder="1" applyAlignment="1">
      <alignment horizontal="center" vertical="center"/>
    </xf>
    <xf numFmtId="167" fontId="25" fillId="40" borderId="5" xfId="0" applyNumberFormat="1" applyFont="1" applyFill="1" applyBorder="1" applyAlignment="1">
      <alignment horizontal="center" vertical="center"/>
    </xf>
    <xf numFmtId="0" fontId="0" fillId="40" borderId="12" xfId="0" applyFill="1" applyBorder="1" applyAlignment="1">
      <alignment horizontal="center"/>
    </xf>
    <xf numFmtId="0" fontId="0" fillId="0" borderId="12" xfId="0" applyFill="1" applyBorder="1"/>
    <xf numFmtId="2" fontId="0" fillId="0" borderId="36" xfId="0" applyNumberFormat="1" applyFill="1" applyBorder="1" applyAlignment="1">
      <alignment horizontal="center"/>
    </xf>
    <xf numFmtId="0" fontId="74" fillId="49" borderId="56" xfId="0" applyFont="1" applyFill="1" applyBorder="1" applyAlignment="1">
      <alignment horizontal="left" vertical="center" wrapText="1"/>
    </xf>
    <xf numFmtId="0" fontId="74" fillId="48" borderId="56" xfId="0" applyFont="1" applyFill="1" applyBorder="1" applyAlignment="1">
      <alignment horizontal="left" vertical="center" wrapText="1"/>
    </xf>
    <xf numFmtId="4" fontId="73" fillId="72" borderId="5" xfId="0" applyNumberFormat="1" applyFont="1" applyFill="1" applyBorder="1" applyAlignment="1">
      <alignment horizontal="center" vertical="center" wrapText="1"/>
    </xf>
    <xf numFmtId="4" fontId="25" fillId="48" borderId="15" xfId="0" applyNumberFormat="1" applyFont="1" applyFill="1" applyBorder="1" applyAlignment="1">
      <alignment horizontal="center" wrapText="1"/>
    </xf>
    <xf numFmtId="0" fontId="117" fillId="0" borderId="0" xfId="97"/>
    <xf numFmtId="0" fontId="69" fillId="0" borderId="0" xfId="27" applyFont="1" applyFill="1" applyAlignment="1">
      <alignment horizontal="center"/>
    </xf>
    <xf numFmtId="0" fontId="0" fillId="0" borderId="13" xfId="0" applyFill="1" applyBorder="1" applyAlignment="1">
      <alignment horizontal="left"/>
    </xf>
    <xf numFmtId="0" fontId="0" fillId="56" borderId="13" xfId="0" applyFill="1" applyBorder="1" applyAlignment="1">
      <alignment horizontal="left"/>
    </xf>
    <xf numFmtId="3" fontId="0" fillId="56" borderId="36" xfId="0" applyNumberFormat="1" applyFont="1" applyFill="1" applyBorder="1" applyAlignment="1">
      <alignment horizontal="center"/>
    </xf>
    <xf numFmtId="4" fontId="0" fillId="0" borderId="36" xfId="0" applyNumberFormat="1" applyFont="1" applyFill="1" applyBorder="1" applyAlignment="1">
      <alignment horizontal="center"/>
    </xf>
    <xf numFmtId="4" fontId="68" fillId="0" borderId="36" xfId="0" applyNumberFormat="1" applyFont="1" applyFill="1" applyBorder="1" applyAlignment="1">
      <alignment horizontal="center"/>
    </xf>
    <xf numFmtId="4" fontId="72" fillId="0" borderId="22" xfId="0" applyNumberFormat="1" applyFont="1" applyBorder="1" applyAlignment="1">
      <alignment horizontal="center"/>
    </xf>
    <xf numFmtId="4" fontId="69" fillId="44" borderId="0" xfId="0" applyNumberFormat="1" applyFont="1" applyFill="1" applyAlignment="1">
      <alignment horizontal="center" vertical="center"/>
    </xf>
    <xf numFmtId="4" fontId="69" fillId="44" borderId="0" xfId="42" applyNumberFormat="1" applyFont="1" applyFill="1" applyBorder="1" applyAlignment="1">
      <alignment horizontal="center"/>
    </xf>
    <xf numFmtId="4" fontId="69" fillId="44" borderId="0" xfId="42" applyNumberFormat="1" applyFont="1" applyFill="1" applyAlignment="1">
      <alignment horizontal="center"/>
    </xf>
    <xf numFmtId="38" fontId="69" fillId="44" borderId="86" xfId="42" applyNumberFormat="1" applyFont="1" applyFill="1" applyBorder="1" applyAlignment="1">
      <alignment horizontal="center"/>
    </xf>
    <xf numFmtId="38" fontId="69" fillId="45" borderId="86" xfId="42" applyNumberFormat="1" applyFont="1" applyFill="1" applyBorder="1" applyAlignment="1">
      <alignment horizontal="center"/>
    </xf>
    <xf numFmtId="38" fontId="69" fillId="44" borderId="16" xfId="42" applyNumberFormat="1" applyFont="1" applyFill="1" applyBorder="1" applyAlignment="1">
      <alignment horizontal="center"/>
    </xf>
    <xf numFmtId="4" fontId="69" fillId="44" borderId="70" xfId="42" applyNumberFormat="1" applyFont="1" applyFill="1" applyBorder="1" applyAlignment="1">
      <alignment horizontal="center"/>
    </xf>
    <xf numFmtId="4" fontId="69" fillId="44" borderId="12" xfId="42" applyNumberFormat="1" applyFont="1" applyFill="1" applyBorder="1" applyAlignment="1">
      <alignment horizontal="center"/>
    </xf>
    <xf numFmtId="4" fontId="69" fillId="44" borderId="4" xfId="42" applyNumberFormat="1" applyFont="1" applyFill="1" applyBorder="1" applyAlignment="1">
      <alignment horizontal="center"/>
    </xf>
    <xf numFmtId="4" fontId="69" fillId="45" borderId="12" xfId="42" applyNumberFormat="1" applyFont="1" applyFill="1" applyBorder="1" applyAlignment="1">
      <alignment horizontal="center"/>
    </xf>
    <xf numFmtId="0" fontId="37" fillId="41" borderId="12" xfId="39" applyFont="1" applyFill="1" applyBorder="1" applyAlignment="1" applyProtection="1">
      <alignment horizontal="left" vertical="center" wrapText="1" indent="1"/>
    </xf>
    <xf numFmtId="172" fontId="69" fillId="41" borderId="12" xfId="0" applyNumberFormat="1" applyFont="1" applyFill="1" applyBorder="1" applyAlignment="1">
      <alignment horizontal="center"/>
    </xf>
    <xf numFmtId="170" fontId="71" fillId="41" borderId="12" xfId="0" applyNumberFormat="1" applyFont="1" applyFill="1" applyBorder="1" applyAlignment="1">
      <alignment horizontal="center"/>
    </xf>
    <xf numFmtId="164" fontId="71" fillId="41" borderId="12" xfId="0" applyNumberFormat="1" applyFont="1" applyFill="1" applyBorder="1" applyAlignment="1">
      <alignment horizontal="center"/>
    </xf>
    <xf numFmtId="38" fontId="71" fillId="41" borderId="12" xfId="0" applyNumberFormat="1" applyFont="1" applyFill="1" applyBorder="1" applyAlignment="1">
      <alignment horizontal="center"/>
    </xf>
    <xf numFmtId="38" fontId="71" fillId="41" borderId="36" xfId="0" applyNumberFormat="1" applyFont="1" applyFill="1" applyBorder="1" applyAlignment="1">
      <alignment horizontal="center"/>
    </xf>
    <xf numFmtId="0" fontId="69" fillId="41" borderId="0" xfId="0" applyFont="1" applyFill="1"/>
    <xf numFmtId="0" fontId="69" fillId="41" borderId="0" xfId="0" applyFont="1" applyFill="1" applyBorder="1" applyAlignment="1">
      <alignment horizontal="center" vertical="center"/>
    </xf>
    <xf numFmtId="0" fontId="43" fillId="41" borderId="0" xfId="27" applyFont="1" applyFill="1" applyBorder="1"/>
    <xf numFmtId="0" fontId="43" fillId="41" borderId="0" xfId="27" applyFont="1" applyFill="1"/>
    <xf numFmtId="0" fontId="43" fillId="41" borderId="0" xfId="27" applyFont="1" applyFill="1" applyBorder="1" applyAlignment="1">
      <alignment horizontal="center" vertical="center"/>
    </xf>
    <xf numFmtId="0" fontId="69" fillId="41" borderId="0" xfId="27" applyFont="1" applyFill="1" applyBorder="1"/>
    <xf numFmtId="0" fontId="69" fillId="41" borderId="0" xfId="27" applyFont="1" applyFill="1"/>
    <xf numFmtId="0" fontId="69" fillId="41" borderId="0" xfId="27" applyFont="1" applyFill="1" applyBorder="1" applyAlignment="1">
      <alignment horizontal="center" vertical="center"/>
    </xf>
    <xf numFmtId="0" fontId="69" fillId="41" borderId="0" xfId="0" applyFont="1" applyFill="1" applyAlignment="1">
      <alignment horizontal="center" vertical="center"/>
    </xf>
    <xf numFmtId="0" fontId="69" fillId="41" borderId="0" xfId="0" applyFont="1" applyFill="1" applyAlignment="1">
      <alignment horizontal="left" vertical="center"/>
    </xf>
    <xf numFmtId="0" fontId="69" fillId="41" borderId="0" xfId="0" applyFont="1" applyFill="1" applyBorder="1" applyAlignment="1">
      <alignment horizontal="left" vertical="center"/>
    </xf>
    <xf numFmtId="172" fontId="69" fillId="41" borderId="0" xfId="0" applyNumberFormat="1" applyFont="1" applyFill="1" applyBorder="1" applyAlignment="1">
      <alignment horizontal="center"/>
    </xf>
    <xf numFmtId="0" fontId="71" fillId="41" borderId="12" xfId="0" applyFont="1" applyFill="1" applyBorder="1" applyAlignment="1">
      <alignment horizontal="left" indent="1"/>
    </xf>
    <xf numFmtId="0" fontId="69" fillId="41" borderId="17" xfId="0" applyFont="1" applyFill="1" applyBorder="1" applyAlignment="1">
      <alignment horizontal="left" vertical="center"/>
    </xf>
    <xf numFmtId="0" fontId="69" fillId="41" borderId="74" xfId="0" applyFont="1" applyFill="1" applyBorder="1" applyAlignment="1">
      <alignment horizontal="left" vertical="center"/>
    </xf>
    <xf numFmtId="0" fontId="0" fillId="45" borderId="12" xfId="0" applyFill="1" applyBorder="1" applyAlignment="1">
      <alignment horizontal="center"/>
    </xf>
    <xf numFmtId="0" fontId="37" fillId="78" borderId="12" xfId="39" applyFont="1" applyFill="1" applyBorder="1" applyAlignment="1" applyProtection="1">
      <alignment horizontal="left" vertical="center" wrapText="1" indent="1"/>
    </xf>
    <xf numFmtId="172" fontId="69" fillId="78" borderId="12" xfId="0" applyNumberFormat="1" applyFont="1" applyFill="1" applyBorder="1" applyAlignment="1">
      <alignment horizontal="center"/>
    </xf>
    <xf numFmtId="170" fontId="71" fillId="78" borderId="12" xfId="0" applyNumberFormat="1" applyFont="1" applyFill="1" applyBorder="1" applyAlignment="1">
      <alignment horizontal="center"/>
    </xf>
    <xf numFmtId="164" fontId="71" fillId="78" borderId="12" xfId="0" applyNumberFormat="1" applyFont="1" applyFill="1" applyBorder="1" applyAlignment="1">
      <alignment horizontal="center"/>
    </xf>
    <xf numFmtId="38" fontId="71" fillId="78" borderId="12" xfId="0" applyNumberFormat="1" applyFont="1" applyFill="1" applyBorder="1" applyAlignment="1">
      <alignment horizontal="center"/>
    </xf>
    <xf numFmtId="38" fontId="71" fillId="78" borderId="36" xfId="0" applyNumberFormat="1" applyFont="1" applyFill="1" applyBorder="1" applyAlignment="1">
      <alignment horizontal="center"/>
    </xf>
    <xf numFmtId="0" fontId="69" fillId="78" borderId="0" xfId="0" applyFont="1" applyFill="1"/>
    <xf numFmtId="172" fontId="69" fillId="78" borderId="0" xfId="0" applyNumberFormat="1" applyFont="1" applyFill="1" applyBorder="1" applyAlignment="1">
      <alignment horizontal="center"/>
    </xf>
    <xf numFmtId="0" fontId="0" fillId="78" borderId="0" xfId="0" applyFill="1"/>
    <xf numFmtId="0" fontId="69" fillId="78" borderId="0" xfId="0" applyFont="1" applyFill="1" applyBorder="1" applyAlignment="1">
      <alignment horizontal="center" vertical="center"/>
    </xf>
    <xf numFmtId="0" fontId="69" fillId="78" borderId="0" xfId="0" applyFont="1" applyFill="1" applyAlignment="1">
      <alignment horizontal="center" vertical="center"/>
    </xf>
    <xf numFmtId="0" fontId="69" fillId="78" borderId="0" xfId="0" applyFont="1" applyFill="1" applyAlignment="1">
      <alignment horizontal="left" vertical="center"/>
    </xf>
    <xf numFmtId="0" fontId="69" fillId="78" borderId="17" xfId="0" applyFont="1" applyFill="1" applyBorder="1" applyAlignment="1">
      <alignment horizontal="left" vertical="center"/>
    </xf>
    <xf numFmtId="0" fontId="69" fillId="78" borderId="74" xfId="0" applyFont="1" applyFill="1" applyBorder="1" applyAlignment="1">
      <alignment horizontal="left" vertical="center"/>
    </xf>
    <xf numFmtId="0" fontId="4" fillId="45" borderId="12" xfId="92" applyFont="1" applyFill="1" applyBorder="1" applyAlignment="1">
      <alignment horizontal="center"/>
    </xf>
    <xf numFmtId="0" fontId="5" fillId="45" borderId="12" xfId="92" applyFont="1" applyFill="1" applyBorder="1" applyAlignment="1">
      <alignment horizontal="center"/>
    </xf>
    <xf numFmtId="0" fontId="74" fillId="45" borderId="46" xfId="0" applyFont="1" applyFill="1" applyBorder="1" applyAlignment="1">
      <alignment horizontal="center"/>
    </xf>
    <xf numFmtId="0" fontId="0" fillId="45" borderId="43" xfId="0" applyFill="1" applyBorder="1" applyAlignment="1">
      <alignment horizontal="center"/>
    </xf>
    <xf numFmtId="0" fontId="60" fillId="45" borderId="46" xfId="0" applyFont="1" applyFill="1" applyBorder="1" applyAlignment="1">
      <alignment horizontal="center"/>
    </xf>
    <xf numFmtId="0" fontId="59" fillId="45" borderId="46" xfId="0" applyFont="1" applyFill="1" applyBorder="1" applyAlignment="1">
      <alignment horizontal="center" vertical="top" wrapText="1"/>
    </xf>
    <xf numFmtId="0" fontId="64" fillId="45" borderId="46" xfId="0" applyFont="1" applyFill="1" applyBorder="1" applyAlignment="1">
      <alignment horizontal="center"/>
    </xf>
    <xf numFmtId="0" fontId="4" fillId="45" borderId="172" xfId="92" applyFont="1" applyFill="1" applyBorder="1" applyAlignment="1">
      <alignment horizontal="center"/>
    </xf>
    <xf numFmtId="0" fontId="5" fillId="45" borderId="44" xfId="92" applyFont="1" applyFill="1" applyBorder="1" applyAlignment="1">
      <alignment horizontal="center"/>
    </xf>
    <xf numFmtId="0" fontId="74" fillId="47" borderId="12" xfId="0" applyFont="1" applyFill="1" applyBorder="1" applyAlignment="1">
      <alignment horizontal="center"/>
    </xf>
    <xf numFmtId="0" fontId="0" fillId="47" borderId="12" xfId="0" applyFill="1" applyBorder="1" applyAlignment="1">
      <alignment horizontal="center"/>
    </xf>
    <xf numFmtId="0" fontId="60" fillId="47" borderId="12" xfId="0" applyFont="1" applyFill="1" applyBorder="1" applyAlignment="1">
      <alignment horizontal="center"/>
    </xf>
    <xf numFmtId="0" fontId="59" fillId="47" borderId="12" xfId="0" applyFont="1" applyFill="1" applyBorder="1" applyAlignment="1">
      <alignment horizontal="center" vertical="top" wrapText="1"/>
    </xf>
    <xf numFmtId="0" fontId="64" fillId="47" borderId="12" xfId="0" applyFont="1" applyFill="1" applyBorder="1" applyAlignment="1">
      <alignment horizontal="center"/>
    </xf>
    <xf numFmtId="0" fontId="76" fillId="45" borderId="4" xfId="0" applyFont="1" applyFill="1" applyBorder="1" applyAlignment="1">
      <alignment horizontal="left" wrapText="1"/>
    </xf>
    <xf numFmtId="2" fontId="76" fillId="45" borderId="4" xfId="0" applyNumberFormat="1" applyFont="1" applyFill="1" applyBorder="1" applyAlignment="1">
      <alignment horizontal="center" wrapText="1"/>
    </xf>
    <xf numFmtId="2" fontId="76" fillId="45" borderId="62" xfId="0" applyNumberFormat="1" applyFont="1" applyFill="1" applyBorder="1" applyAlignment="1">
      <alignment horizontal="center" wrapText="1"/>
    </xf>
    <xf numFmtId="0" fontId="64" fillId="0" borderId="7" xfId="0" applyFont="1" applyBorder="1" applyAlignment="1">
      <alignment horizontal="center"/>
    </xf>
    <xf numFmtId="38" fontId="103" fillId="61" borderId="4" xfId="0" applyNumberFormat="1" applyFont="1" applyFill="1" applyBorder="1" applyAlignment="1">
      <alignment horizontal="center"/>
    </xf>
    <xf numFmtId="0" fontId="64" fillId="0" borderId="0" xfId="0" applyFont="1" applyFill="1" applyAlignment="1">
      <alignment horizontal="left"/>
    </xf>
    <xf numFmtId="0" fontId="0" fillId="48" borderId="173" xfId="0" applyFont="1" applyFill="1" applyBorder="1" applyAlignment="1">
      <alignment vertical="center" wrapText="1"/>
    </xf>
    <xf numFmtId="0" fontId="0" fillId="81" borderId="173" xfId="0" applyFont="1" applyFill="1" applyBorder="1" applyAlignment="1">
      <alignment vertical="center" wrapText="1"/>
    </xf>
    <xf numFmtId="0" fontId="0" fillId="48" borderId="173" xfId="0" applyFont="1" applyFill="1" applyBorder="1" applyAlignment="1">
      <alignment horizontal="center" vertical="center" wrapText="1"/>
    </xf>
    <xf numFmtId="0" fontId="0" fillId="81" borderId="17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64" fontId="31" fillId="0" borderId="102" xfId="0" applyNumberFormat="1" applyFont="1" applyBorder="1" applyAlignment="1">
      <alignment horizontal="center" vertical="center" wrapText="1"/>
    </xf>
    <xf numFmtId="0" fontId="72" fillId="35" borderId="48" xfId="0" applyFont="1" applyFill="1" applyBorder="1"/>
    <xf numFmtId="0" fontId="0" fillId="45" borderId="31" xfId="0" applyFill="1" applyBorder="1"/>
    <xf numFmtId="0" fontId="0" fillId="45" borderId="31" xfId="0" applyFill="1" applyBorder="1" applyAlignment="1">
      <alignment horizontal="center"/>
    </xf>
    <xf numFmtId="0" fontId="0" fillId="45" borderId="173" xfId="0" applyFont="1" applyFill="1" applyBorder="1" applyAlignment="1">
      <alignment vertical="center" wrapText="1"/>
    </xf>
    <xf numFmtId="0" fontId="0" fillId="45" borderId="173" xfId="0" applyFont="1" applyFill="1" applyBorder="1" applyAlignment="1">
      <alignment horizontal="center" vertical="center" wrapText="1"/>
    </xf>
    <xf numFmtId="0" fontId="0" fillId="45" borderId="58" xfId="0" applyFill="1" applyBorder="1"/>
    <xf numFmtId="0" fontId="0" fillId="45" borderId="58" xfId="0" applyFill="1" applyBorder="1" applyAlignment="1">
      <alignment horizontal="center"/>
    </xf>
    <xf numFmtId="0" fontId="0" fillId="45" borderId="0" xfId="0" applyFill="1" applyBorder="1"/>
    <xf numFmtId="0" fontId="65" fillId="45" borderId="31" xfId="0" applyFont="1" applyFill="1" applyBorder="1" applyAlignment="1">
      <alignment horizontal="center" vertical="center"/>
    </xf>
    <xf numFmtId="0" fontId="65" fillId="45" borderId="21" xfId="0" applyFont="1" applyFill="1" applyBorder="1" applyAlignment="1">
      <alignment horizontal="center" vertical="center"/>
    </xf>
    <xf numFmtId="0" fontId="0" fillId="45" borderId="12" xfId="0" applyFont="1" applyFill="1" applyBorder="1" applyAlignment="1">
      <alignment vertical="center" wrapText="1"/>
    </xf>
    <xf numFmtId="0" fontId="0" fillId="45" borderId="12" xfId="0" applyFont="1" applyFill="1" applyBorder="1" applyAlignment="1">
      <alignment horizontal="center" vertical="center" wrapText="1"/>
    </xf>
    <xf numFmtId="0" fontId="43" fillId="45" borderId="12" xfId="27" applyFill="1" applyBorder="1" applyAlignment="1">
      <alignment horizontal="center" vertical="center"/>
    </xf>
    <xf numFmtId="0" fontId="51" fillId="56" borderId="45" xfId="39" applyFill="1" applyBorder="1" applyAlignment="1" applyProtection="1">
      <alignment horizontal="center" vertical="center" wrapText="1"/>
    </xf>
    <xf numFmtId="0" fontId="57" fillId="56" borderId="42" xfId="0" applyFont="1" applyFill="1" applyBorder="1" applyAlignment="1">
      <alignment horizontal="center" vertical="center" wrapText="1"/>
    </xf>
    <xf numFmtId="0" fontId="0" fillId="56" borderId="46" xfId="0" applyFill="1" applyBorder="1" applyAlignment="1">
      <alignment horizontal="center" vertical="center"/>
    </xf>
    <xf numFmtId="0" fontId="0" fillId="56" borderId="43" xfId="0" applyFill="1" applyBorder="1" applyAlignment="1">
      <alignment horizontal="center" vertical="center"/>
    </xf>
    <xf numFmtId="164" fontId="0" fillId="56" borderId="46" xfId="0" applyNumberFormat="1" applyFill="1" applyBorder="1" applyAlignment="1">
      <alignment horizontal="center" vertical="center"/>
    </xf>
    <xf numFmtId="0" fontId="69" fillId="56" borderId="46" xfId="27" applyFont="1" applyFill="1" applyBorder="1" applyAlignment="1">
      <alignment horizontal="center"/>
    </xf>
    <xf numFmtId="0" fontId="69" fillId="56" borderId="43" xfId="27" applyFont="1" applyFill="1" applyBorder="1" applyAlignment="1">
      <alignment horizontal="center"/>
    </xf>
    <xf numFmtId="0" fontId="69" fillId="56" borderId="43" xfId="27" applyFont="1" applyFill="1" applyBorder="1" applyAlignment="1">
      <alignment horizontal="center" vertical="center"/>
    </xf>
    <xf numFmtId="0" fontId="0" fillId="56" borderId="172" xfId="0" applyFill="1" applyBorder="1" applyAlignment="1">
      <alignment horizontal="center" vertical="center"/>
    </xf>
    <xf numFmtId="0" fontId="0" fillId="56" borderId="44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71" fillId="41" borderId="12" xfId="0" applyFont="1" applyFill="1" applyBorder="1" applyAlignment="1">
      <alignment horizontal="left" vertical="center" wrapText="1" indent="1"/>
    </xf>
    <xf numFmtId="0" fontId="127" fillId="41" borderId="12" xfId="0" applyFont="1" applyFill="1" applyBorder="1" applyAlignment="1">
      <alignment horizontal="left" vertical="center" wrapText="1" indent="1"/>
    </xf>
    <xf numFmtId="38" fontId="127" fillId="41" borderId="12" xfId="0" applyNumberFormat="1" applyFont="1" applyFill="1" applyBorder="1" applyAlignment="1">
      <alignment horizontal="center"/>
    </xf>
    <xf numFmtId="38" fontId="127" fillId="41" borderId="36" xfId="0" applyNumberFormat="1" applyFont="1" applyFill="1" applyBorder="1" applyAlignment="1">
      <alignment horizontal="center"/>
    </xf>
    <xf numFmtId="165" fontId="9" fillId="0" borderId="33" xfId="53" applyNumberFormat="1" applyFont="1" applyFill="1" applyBorder="1" applyAlignment="1">
      <alignment horizontal="center" vertical="center" wrapText="1"/>
    </xf>
    <xf numFmtId="165" fontId="0" fillId="0" borderId="67" xfId="0" applyNumberFormat="1" applyFont="1" applyBorder="1" applyAlignment="1">
      <alignment horizontal="center"/>
    </xf>
    <xf numFmtId="165" fontId="0" fillId="45" borderId="67" xfId="0" applyNumberFormat="1" applyFont="1" applyFill="1" applyBorder="1" applyAlignment="1">
      <alignment horizontal="center"/>
    </xf>
    <xf numFmtId="165" fontId="0" fillId="0" borderId="9" xfId="0" applyNumberFormat="1" applyFont="1" applyBorder="1" applyAlignment="1">
      <alignment horizontal="center"/>
    </xf>
    <xf numFmtId="9" fontId="62" fillId="41" borderId="137" xfId="0" applyNumberFormat="1" applyFont="1" applyFill="1" applyBorder="1" applyAlignment="1">
      <alignment horizontal="center" vertical="center" wrapText="1"/>
    </xf>
    <xf numFmtId="9" fontId="0" fillId="41" borderId="138" xfId="0" applyNumberFormat="1" applyFill="1" applyBorder="1" applyAlignment="1">
      <alignment horizontal="center" vertical="center" wrapText="1"/>
    </xf>
    <xf numFmtId="165" fontId="3" fillId="0" borderId="106" xfId="53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9" fontId="11" fillId="2" borderId="1" xfId="53" applyNumberFormat="1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9" fontId="11" fillId="2" borderId="48" xfId="53" applyNumberFormat="1" applyFont="1" applyFill="1" applyBorder="1" applyAlignment="1">
      <alignment horizontal="center" vertical="center" wrapText="1"/>
    </xf>
    <xf numFmtId="0" fontId="62" fillId="0" borderId="50" xfId="0" applyFont="1" applyBorder="1" applyAlignment="1">
      <alignment horizontal="center" vertical="center" wrapText="1"/>
    </xf>
    <xf numFmtId="165" fontId="3" fillId="0" borderId="54" xfId="53" applyNumberFormat="1" applyFont="1" applyFill="1" applyBorder="1" applyAlignment="1">
      <alignment horizontal="center" vertical="center" wrapText="1"/>
    </xf>
    <xf numFmtId="9" fontId="11" fillId="2" borderId="47" xfId="53" applyNumberFormat="1" applyFont="1" applyFill="1" applyBorder="1" applyAlignment="1">
      <alignment horizontal="center" vertical="center" wrapText="1"/>
    </xf>
    <xf numFmtId="9" fontId="11" fillId="2" borderId="50" xfId="53" applyNumberFormat="1" applyFont="1" applyFill="1" applyBorder="1" applyAlignment="1">
      <alignment horizontal="center" vertical="center" wrapText="1"/>
    </xf>
    <xf numFmtId="9" fontId="13" fillId="35" borderId="70" xfId="53" applyNumberFormat="1" applyFont="1" applyFill="1" applyBorder="1" applyAlignment="1">
      <alignment horizontal="center" vertical="center" wrapText="1"/>
    </xf>
    <xf numFmtId="0" fontId="0" fillId="35" borderId="2" xfId="0" applyFill="1" applyBorder="1" applyAlignment="1">
      <alignment horizontal="center"/>
    </xf>
    <xf numFmtId="9" fontId="1" fillId="35" borderId="71" xfId="53" applyNumberFormat="1" applyFont="1" applyFill="1" applyBorder="1" applyAlignment="1">
      <alignment horizontal="center" vertical="center" wrapText="1"/>
    </xf>
    <xf numFmtId="0" fontId="0" fillId="35" borderId="3" xfId="0" applyFont="1" applyFill="1" applyBorder="1" applyAlignment="1">
      <alignment horizontal="center"/>
    </xf>
    <xf numFmtId="0" fontId="107" fillId="0" borderId="60" xfId="0" applyFont="1" applyBorder="1" applyAlignment="1">
      <alignment horizontal="center" vertical="center" wrapText="1"/>
    </xf>
    <xf numFmtId="0" fontId="57" fillId="0" borderId="49" xfId="0" applyFont="1" applyBorder="1" applyAlignment="1">
      <alignment horizontal="center" vertical="center" wrapText="1"/>
    </xf>
    <xf numFmtId="0" fontId="8" fillId="3" borderId="60" xfId="53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107" fillId="0" borderId="54" xfId="0" applyFont="1" applyBorder="1" applyAlignment="1">
      <alignment horizontal="center" vertical="center" wrapText="1"/>
    </xf>
    <xf numFmtId="0" fontId="82" fillId="0" borderId="18" xfId="0" applyFont="1" applyBorder="1" applyAlignment="1">
      <alignment horizontal="center" vertical="center" wrapText="1"/>
    </xf>
    <xf numFmtId="1" fontId="8" fillId="57" borderId="60" xfId="53" applyNumberFormat="1" applyFont="1" applyFill="1" applyBorder="1" applyAlignment="1">
      <alignment horizontal="center" vertical="center" wrapText="1"/>
    </xf>
    <xf numFmtId="0" fontId="0" fillId="57" borderId="58" xfId="0" applyFill="1" applyBorder="1" applyAlignment="1">
      <alignment horizontal="center" vertical="center" wrapText="1"/>
    </xf>
    <xf numFmtId="0" fontId="0" fillId="57" borderId="49" xfId="0" applyFill="1" applyBorder="1" applyAlignment="1">
      <alignment horizontal="center" vertical="center" wrapText="1"/>
    </xf>
    <xf numFmtId="0" fontId="107" fillId="0" borderId="60" xfId="0" applyFont="1" applyBorder="1" applyAlignment="1">
      <alignment horizontal="center" vertical="center"/>
    </xf>
    <xf numFmtId="0" fontId="107" fillId="0" borderId="58" xfId="0" applyFont="1" applyBorder="1" applyAlignment="1">
      <alignment horizontal="center" vertical="center"/>
    </xf>
    <xf numFmtId="9" fontId="107" fillId="0" borderId="54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3" fillId="0" borderId="29" xfId="21" applyNumberFormat="1" applyFont="1" applyFill="1" applyBorder="1" applyAlignment="1">
      <alignment horizontal="center" vertical="center" wrapText="1"/>
    </xf>
    <xf numFmtId="3" fontId="3" fillId="0" borderId="69" xfId="21" applyNumberFormat="1" applyFont="1" applyFill="1" applyBorder="1" applyAlignment="1">
      <alignment horizontal="center" vertical="center" wrapText="1"/>
    </xf>
    <xf numFmtId="0" fontId="108" fillId="54" borderId="107" xfId="0" applyFont="1" applyFill="1" applyBorder="1" applyAlignment="1">
      <alignment horizontal="center" vertical="center" wrapText="1"/>
    </xf>
    <xf numFmtId="0" fontId="108" fillId="54" borderId="2" xfId="0" applyFont="1" applyFill="1" applyBorder="1" applyAlignment="1">
      <alignment horizontal="center" vertical="center" wrapText="1"/>
    </xf>
    <xf numFmtId="170" fontId="36" fillId="3" borderId="108" xfId="53" applyNumberFormat="1" applyFont="1" applyFill="1" applyBorder="1" applyAlignment="1">
      <alignment horizontal="center" vertical="center" wrapText="1"/>
    </xf>
    <xf numFmtId="170" fontId="109" fillId="0" borderId="3" xfId="0" applyNumberFormat="1" applyFont="1" applyBorder="1" applyAlignment="1">
      <alignment horizontal="center" vertical="center" wrapText="1"/>
    </xf>
    <xf numFmtId="0" fontId="107" fillId="0" borderId="18" xfId="0" applyFont="1" applyBorder="1" applyAlignment="1">
      <alignment horizontal="center" vertical="center" wrapText="1"/>
    </xf>
    <xf numFmtId="165" fontId="107" fillId="0" borderId="54" xfId="0" applyNumberFormat="1" applyFont="1" applyBorder="1" applyAlignment="1">
      <alignment horizontal="center" vertical="center" wrapText="1"/>
    </xf>
    <xf numFmtId="3" fontId="3" fillId="0" borderId="54" xfId="21" applyNumberFormat="1" applyFont="1" applyFill="1" applyBorder="1" applyAlignment="1">
      <alignment horizontal="center" vertical="center" wrapText="1"/>
    </xf>
    <xf numFmtId="9" fontId="8" fillId="66" borderId="109" xfId="53" applyNumberFormat="1" applyFont="1" applyFill="1" applyBorder="1" applyAlignment="1">
      <alignment horizontal="center" vertical="center" wrapText="1"/>
    </xf>
    <xf numFmtId="0" fontId="105" fillId="66" borderId="110" xfId="0" applyFont="1" applyFill="1" applyBorder="1" applyAlignment="1">
      <alignment horizontal="center" vertical="center" wrapText="1"/>
    </xf>
    <xf numFmtId="2" fontId="36" fillId="58" borderId="111" xfId="53" applyNumberFormat="1" applyFont="1" applyFill="1" applyBorder="1" applyAlignment="1">
      <alignment horizontal="center" vertical="center" wrapText="1"/>
    </xf>
    <xf numFmtId="0" fontId="110" fillId="58" borderId="111" xfId="0" applyFont="1" applyFill="1" applyBorder="1" applyAlignment="1">
      <alignment horizontal="center" vertical="center" wrapText="1"/>
    </xf>
    <xf numFmtId="9" fontId="11" fillId="2" borderId="104" xfId="53" applyNumberFormat="1" applyFont="1" applyFill="1" applyBorder="1" applyAlignment="1">
      <alignment horizontal="center" vertical="center" wrapText="1"/>
    </xf>
    <xf numFmtId="0" fontId="62" fillId="0" borderId="101" xfId="0" applyFont="1" applyBorder="1" applyAlignment="1">
      <alignment horizontal="center" vertical="center" wrapText="1"/>
    </xf>
    <xf numFmtId="9" fontId="62" fillId="41" borderId="47" xfId="0" applyNumberFormat="1" applyFont="1" applyFill="1" applyBorder="1" applyAlignment="1">
      <alignment horizontal="center" vertical="center" wrapText="1"/>
    </xf>
    <xf numFmtId="9" fontId="0" fillId="41" borderId="50" xfId="0" applyNumberFormat="1" applyFill="1" applyBorder="1" applyAlignment="1">
      <alignment horizontal="center" vertical="center" wrapText="1"/>
    </xf>
    <xf numFmtId="9" fontId="11" fillId="2" borderId="112" xfId="53" applyNumberFormat="1" applyFont="1" applyFill="1" applyBorder="1" applyAlignment="1">
      <alignment horizontal="center" vertical="center" wrapText="1"/>
    </xf>
    <xf numFmtId="0" fontId="107" fillId="0" borderId="29" xfId="0" applyFont="1" applyBorder="1" applyAlignment="1">
      <alignment horizontal="center" vertical="center" wrapText="1"/>
    </xf>
    <xf numFmtId="0" fontId="107" fillId="0" borderId="68" xfId="0" applyFont="1" applyBorder="1" applyAlignment="1">
      <alignment horizontal="center" vertical="center" wrapText="1"/>
    </xf>
    <xf numFmtId="9" fontId="11" fillId="2" borderId="79" xfId="53" applyNumberFormat="1" applyFont="1" applyFill="1" applyBorder="1" applyAlignment="1">
      <alignment horizontal="center" vertical="center" wrapText="1"/>
    </xf>
    <xf numFmtId="9" fontId="0" fillId="41" borderId="141" xfId="0" applyNumberFormat="1" applyFill="1" applyBorder="1" applyAlignment="1">
      <alignment horizontal="center" vertical="center" wrapText="1"/>
    </xf>
    <xf numFmtId="9" fontId="0" fillId="41" borderId="142" xfId="0" applyNumberFormat="1" applyFill="1" applyBorder="1" applyAlignment="1">
      <alignment horizontal="center" vertical="center" wrapText="1"/>
    </xf>
    <xf numFmtId="3" fontId="3" fillId="0" borderId="29" xfId="53" applyNumberFormat="1" applyFont="1" applyFill="1" applyBorder="1" applyAlignment="1">
      <alignment horizontal="center" vertical="center" wrapText="1"/>
    </xf>
    <xf numFmtId="0" fontId="57" fillId="0" borderId="68" xfId="0" applyFont="1" applyBorder="1" applyAlignment="1">
      <alignment horizontal="center" vertical="center" wrapText="1"/>
    </xf>
    <xf numFmtId="1" fontId="3" fillId="0" borderId="29" xfId="21" applyNumberFormat="1" applyFont="1" applyFill="1" applyBorder="1" applyAlignment="1">
      <alignment horizontal="center" vertical="center" wrapText="1"/>
    </xf>
    <xf numFmtId="0" fontId="3" fillId="0" borderId="68" xfId="21" applyFont="1" applyFill="1" applyBorder="1" applyAlignment="1">
      <alignment horizontal="center" vertical="center" wrapText="1"/>
    </xf>
    <xf numFmtId="0" fontId="108" fillId="57" borderId="113" xfId="0" applyFont="1" applyFill="1" applyBorder="1" applyAlignment="1">
      <alignment horizontal="center" vertical="center" wrapText="1"/>
    </xf>
    <xf numFmtId="0" fontId="109" fillId="57" borderId="113" xfId="0" applyFont="1" applyFill="1" applyBorder="1" applyAlignment="1">
      <alignment horizontal="center" vertical="center" wrapText="1"/>
    </xf>
    <xf numFmtId="0" fontId="108" fillId="58" borderId="107" xfId="0" applyFont="1" applyFill="1" applyBorder="1" applyAlignment="1">
      <alignment horizontal="center" vertical="center" wrapText="1"/>
    </xf>
    <xf numFmtId="0" fontId="108" fillId="58" borderId="114" xfId="0" applyFont="1" applyFill="1" applyBorder="1" applyAlignment="1">
      <alignment horizontal="center" vertical="center" wrapText="1"/>
    </xf>
    <xf numFmtId="3" fontId="3" fillId="44" borderId="61" xfId="42" applyNumberFormat="1" applyFont="1" applyFill="1" applyBorder="1" applyAlignment="1">
      <alignment horizontal="center" vertical="center" wrapText="1"/>
    </xf>
    <xf numFmtId="3" fontId="69" fillId="44" borderId="69" xfId="42" applyNumberFormat="1" applyFont="1" applyFill="1" applyBorder="1" applyAlignment="1">
      <alignment horizontal="center" vertical="center" wrapText="1"/>
    </xf>
    <xf numFmtId="9" fontId="69" fillId="73" borderId="47" xfId="42" applyNumberFormat="1" applyFont="1" applyFill="1" applyBorder="1" applyAlignment="1">
      <alignment horizontal="center" vertical="center" wrapText="1"/>
    </xf>
    <xf numFmtId="0" fontId="69" fillId="73" borderId="50" xfId="42" applyFont="1" applyFill="1" applyBorder="1" applyAlignment="1">
      <alignment horizontal="center" vertical="center" wrapText="1"/>
    </xf>
    <xf numFmtId="9" fontId="0" fillId="0" borderId="50" xfId="0" applyNumberForma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40" fontId="69" fillId="44" borderId="0" xfId="42" applyNumberFormat="1" applyFont="1" applyFill="1" applyBorder="1" applyAlignment="1">
      <alignment horizontal="center" vertical="center"/>
    </xf>
    <xf numFmtId="0" fontId="69" fillId="44" borderId="0" xfId="0" applyFont="1" applyFill="1" applyAlignment="1">
      <alignment horizontal="center" vertical="center"/>
    </xf>
    <xf numFmtId="166" fontId="3" fillId="35" borderId="37" xfId="53" applyNumberFormat="1" applyFont="1" applyFill="1" applyBorder="1" applyAlignment="1">
      <alignment horizontal="center" vertical="center" wrapText="1"/>
    </xf>
    <xf numFmtId="0" fontId="0" fillId="35" borderId="53" xfId="0" applyFill="1" applyBorder="1" applyAlignment="1">
      <alignment horizontal="center" vertical="center" wrapText="1"/>
    </xf>
    <xf numFmtId="0" fontId="0" fillId="35" borderId="38" xfId="0" applyFill="1" applyBorder="1" applyAlignment="1">
      <alignment horizontal="center" vertical="center" wrapText="1"/>
    </xf>
    <xf numFmtId="0" fontId="8" fillId="58" borderId="60" xfId="53" applyFont="1" applyFill="1" applyBorder="1" applyAlignment="1">
      <alignment horizontal="center" vertical="center" wrapText="1"/>
    </xf>
    <xf numFmtId="0" fontId="8" fillId="58" borderId="58" xfId="53" applyFont="1" applyFill="1" applyBorder="1" applyAlignment="1">
      <alignment horizontal="center" vertical="center" wrapText="1"/>
    </xf>
    <xf numFmtId="0" fontId="2" fillId="58" borderId="58" xfId="53" applyFont="1" applyFill="1" applyBorder="1" applyAlignment="1">
      <alignment horizontal="center" vertical="center" wrapText="1"/>
    </xf>
    <xf numFmtId="170" fontId="36" fillId="57" borderId="111" xfId="53" applyNumberFormat="1" applyFont="1" applyFill="1" applyBorder="1" applyAlignment="1">
      <alignment horizontal="center" vertical="center" wrapText="1"/>
    </xf>
    <xf numFmtId="170" fontId="109" fillId="57" borderId="111" xfId="0" applyNumberFormat="1" applyFont="1" applyFill="1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9" fontId="0" fillId="41" borderId="48" xfId="0" applyNumberFormat="1" applyFill="1" applyBorder="1" applyAlignment="1">
      <alignment horizontal="center" vertical="center" wrapText="1"/>
    </xf>
    <xf numFmtId="167" fontId="107" fillId="0" borderId="54" xfId="0" applyNumberFormat="1" applyFont="1" applyBorder="1" applyAlignment="1">
      <alignment horizontal="center" vertical="center" wrapText="1"/>
    </xf>
    <xf numFmtId="9" fontId="7" fillId="64" borderId="139" xfId="53" applyNumberFormat="1" applyFont="1" applyFill="1" applyBorder="1" applyAlignment="1">
      <alignment horizontal="center" vertical="center" wrapText="1"/>
    </xf>
    <xf numFmtId="9" fontId="7" fillId="64" borderId="140" xfId="53" applyNumberFormat="1" applyFont="1" applyFill="1" applyBorder="1" applyAlignment="1">
      <alignment horizontal="center" vertical="center" wrapText="1"/>
    </xf>
    <xf numFmtId="9" fontId="8" fillId="65" borderId="109" xfId="53" applyNumberFormat="1" applyFont="1" applyFill="1" applyBorder="1" applyAlignment="1">
      <alignment horizontal="center" vertical="center" wrapText="1"/>
    </xf>
    <xf numFmtId="0" fontId="105" fillId="65" borderId="110" xfId="0" applyFont="1" applyFill="1" applyBorder="1" applyAlignment="1">
      <alignment horizontal="center" vertical="center" wrapText="1"/>
    </xf>
    <xf numFmtId="0" fontId="118" fillId="56" borderId="8" xfId="0" applyFont="1" applyFill="1" applyBorder="1" applyAlignment="1">
      <alignment horizontal="center" vertical="center"/>
    </xf>
    <xf numFmtId="0" fontId="119" fillId="56" borderId="0" xfId="0" applyFont="1" applyFill="1" applyBorder="1" applyAlignment="1">
      <alignment horizontal="center" vertical="center"/>
    </xf>
    <xf numFmtId="0" fontId="119" fillId="56" borderId="20" xfId="0" applyFont="1" applyFill="1" applyBorder="1" applyAlignment="1">
      <alignment horizontal="center" vertical="center"/>
    </xf>
    <xf numFmtId="0" fontId="120" fillId="74" borderId="152" xfId="0" applyFont="1" applyFill="1" applyBorder="1" applyAlignment="1">
      <alignment horizontal="center" vertical="center" wrapText="1"/>
    </xf>
    <xf numFmtId="0" fontId="120" fillId="74" borderId="155" xfId="0" applyFont="1" applyFill="1" applyBorder="1" applyAlignment="1">
      <alignment horizontal="center" vertical="center" wrapText="1"/>
    </xf>
    <xf numFmtId="0" fontId="120" fillId="74" borderId="100" xfId="0" applyFont="1" applyFill="1" applyBorder="1" applyAlignment="1">
      <alignment horizontal="center" vertical="center" wrapText="1"/>
    </xf>
    <xf numFmtId="9" fontId="121" fillId="74" borderId="153" xfId="0" applyNumberFormat="1" applyFont="1" applyFill="1" applyBorder="1" applyAlignment="1">
      <alignment horizontal="center" vertical="center" wrapText="1"/>
    </xf>
    <xf numFmtId="9" fontId="121" fillId="74" borderId="156" xfId="0" applyNumberFormat="1" applyFont="1" applyFill="1" applyBorder="1" applyAlignment="1">
      <alignment horizontal="center" vertical="center" wrapText="1"/>
    </xf>
    <xf numFmtId="9" fontId="121" fillId="74" borderId="158" xfId="0" applyNumberFormat="1" applyFont="1" applyFill="1" applyBorder="1" applyAlignment="1">
      <alignment horizontal="center" vertical="center" wrapText="1"/>
    </xf>
    <xf numFmtId="0" fontId="80" fillId="57" borderId="60" xfId="0" applyFont="1" applyFill="1" applyBorder="1" applyAlignment="1">
      <alignment horizontal="center" vertical="center" wrapText="1"/>
    </xf>
    <xf numFmtId="0" fontId="78" fillId="57" borderId="8" xfId="0" applyFont="1" applyFill="1" applyBorder="1" applyAlignment="1">
      <alignment horizontal="center" vertical="center" wrapText="1"/>
    </xf>
    <xf numFmtId="0" fontId="78" fillId="57" borderId="120" xfId="0" applyFont="1" applyFill="1" applyBorder="1" applyAlignment="1">
      <alignment horizontal="center" vertical="center" wrapText="1"/>
    </xf>
    <xf numFmtId="0" fontId="120" fillId="76" borderId="7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9" fontId="121" fillId="76" borderId="162" xfId="0" applyNumberFormat="1" applyFont="1" applyFill="1" applyBorder="1" applyAlignment="1">
      <alignment horizontal="center" vertical="center"/>
    </xf>
    <xf numFmtId="0" fontId="0" fillId="0" borderId="163" xfId="0" applyBorder="1" applyAlignment="1">
      <alignment horizontal="center" vertical="center"/>
    </xf>
    <xf numFmtId="0" fontId="0" fillId="0" borderId="164" xfId="0" applyBorder="1" applyAlignment="1">
      <alignment horizontal="center" vertical="center"/>
    </xf>
    <xf numFmtId="0" fontId="120" fillId="75" borderId="70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33" xfId="0" applyBorder="1" applyAlignment="1"/>
    <xf numFmtId="9" fontId="121" fillId="75" borderId="165" xfId="0" applyNumberFormat="1" applyFont="1" applyFill="1" applyBorder="1" applyAlignment="1">
      <alignment horizontal="center" vertical="center"/>
    </xf>
    <xf numFmtId="0" fontId="0" fillId="0" borderId="51" xfId="0" applyBorder="1" applyAlignment="1"/>
    <xf numFmtId="0" fontId="0" fillId="0" borderId="94" xfId="0" applyBorder="1" applyAlignment="1"/>
    <xf numFmtId="0" fontId="0" fillId="0" borderId="0" xfId="0"/>
    <xf numFmtId="0" fontId="111" fillId="67" borderId="0" xfId="0" applyFont="1" applyFill="1" applyAlignment="1">
      <alignment horizontal="center" vertical="center"/>
    </xf>
    <xf numFmtId="0" fontId="111" fillId="67" borderId="20" xfId="0" applyFont="1" applyFill="1" applyBorder="1" applyAlignment="1">
      <alignment horizontal="center" vertical="center"/>
    </xf>
    <xf numFmtId="0" fontId="18" fillId="37" borderId="29" xfId="0" applyFont="1" applyFill="1" applyBorder="1" applyAlignment="1">
      <alignment horizontal="center" vertical="center"/>
    </xf>
    <xf numFmtId="0" fontId="70" fillId="37" borderId="10" xfId="0" applyFont="1" applyFill="1" applyBorder="1" applyAlignment="1">
      <alignment horizontal="center" vertical="center"/>
    </xf>
    <xf numFmtId="0" fontId="70" fillId="37" borderId="69" xfId="0" applyFont="1" applyFill="1" applyBorder="1" applyAlignment="1">
      <alignment horizontal="center" vertical="center"/>
    </xf>
    <xf numFmtId="0" fontId="70" fillId="37" borderId="68" xfId="0" applyFont="1" applyFill="1" applyBorder="1" applyAlignment="1">
      <alignment horizontal="center" vertical="center"/>
    </xf>
    <xf numFmtId="9" fontId="1" fillId="0" borderId="37" xfId="0" applyNumberFormat="1" applyFont="1" applyFill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/>
    </xf>
    <xf numFmtId="9" fontId="10" fillId="67" borderId="60" xfId="0" applyNumberFormat="1" applyFont="1" applyFill="1" applyBorder="1" applyAlignment="1">
      <alignment horizontal="left" vertical="center" wrapText="1" indent="3"/>
    </xf>
    <xf numFmtId="0" fontId="71" fillId="67" borderId="8" xfId="0" applyFont="1" applyFill="1" applyBorder="1" applyAlignment="1">
      <alignment horizontal="left" indent="3"/>
    </xf>
    <xf numFmtId="0" fontId="71" fillId="67" borderId="120" xfId="0" applyFont="1" applyFill="1" applyBorder="1" applyAlignment="1">
      <alignment horizontal="left" indent="3"/>
    </xf>
    <xf numFmtId="0" fontId="57" fillId="45" borderId="12" xfId="0" applyFont="1" applyFill="1" applyBorder="1" applyAlignment="1">
      <alignment horizontal="center" vertical="center"/>
    </xf>
    <xf numFmtId="0" fontId="57" fillId="45" borderId="12" xfId="0" applyFont="1" applyFill="1" applyBorder="1" applyAlignment="1">
      <alignment horizontal="center"/>
    </xf>
    <xf numFmtId="0" fontId="0" fillId="45" borderId="12" xfId="0" applyFont="1" applyFill="1" applyBorder="1" applyAlignment="1">
      <alignment horizontal="center" vertical="center"/>
    </xf>
    <xf numFmtId="0" fontId="0" fillId="45" borderId="12" xfId="0" applyFont="1" applyFill="1" applyBorder="1" applyAlignment="1">
      <alignment horizontal="center"/>
    </xf>
    <xf numFmtId="0" fontId="0" fillId="0" borderId="38" xfId="0" applyFont="1" applyBorder="1" applyAlignment="1">
      <alignment horizontal="center" vertical="center"/>
    </xf>
    <xf numFmtId="0" fontId="65" fillId="0" borderId="54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11" fillId="67" borderId="0" xfId="0" applyFont="1" applyFill="1" applyAlignment="1">
      <alignment horizontal="center" vertical="center" wrapText="1"/>
    </xf>
    <xf numFmtId="0" fontId="63" fillId="67" borderId="0" xfId="0" applyFont="1" applyFill="1" applyAlignment="1">
      <alignment horizontal="center" vertical="center" wrapText="1"/>
    </xf>
    <xf numFmtId="0" fontId="63" fillId="67" borderId="115" xfId="0" applyFont="1" applyFill="1" applyBorder="1" applyAlignment="1">
      <alignment horizontal="center" vertical="center" wrapText="1"/>
    </xf>
    <xf numFmtId="0" fontId="111" fillId="67" borderId="1" xfId="0" applyFont="1" applyFill="1" applyBorder="1" applyAlignment="1">
      <alignment horizontal="center" vertical="center"/>
    </xf>
    <xf numFmtId="0" fontId="0" fillId="67" borderId="1" xfId="0" applyFill="1" applyBorder="1" applyAlignment="1">
      <alignment horizontal="center" vertical="center"/>
    </xf>
    <xf numFmtId="0" fontId="0" fillId="67" borderId="116" xfId="0" applyFill="1" applyBorder="1" applyAlignment="1">
      <alignment horizontal="center" vertical="center"/>
    </xf>
    <xf numFmtId="0" fontId="105" fillId="45" borderId="12" xfId="0" applyFont="1" applyFill="1" applyBorder="1" applyAlignment="1">
      <alignment horizontal="center" vertical="center"/>
    </xf>
    <xf numFmtId="0" fontId="105" fillId="45" borderId="12" xfId="0" applyFont="1" applyFill="1" applyBorder="1" applyAlignment="1">
      <alignment horizontal="center"/>
    </xf>
    <xf numFmtId="0" fontId="18" fillId="37" borderId="54" xfId="0" applyFont="1" applyFill="1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40" fontId="68" fillId="0" borderId="49" xfId="0" applyNumberFormat="1" applyFont="1" applyBorder="1" applyAlignment="1">
      <alignment horizontal="center" vertical="center" wrapText="1"/>
    </xf>
    <xf numFmtId="40" fontId="0" fillId="0" borderId="116" xfId="0" applyNumberFormat="1" applyBorder="1" applyAlignment="1">
      <alignment horizontal="center" wrapText="1"/>
    </xf>
    <xf numFmtId="0" fontId="91" fillId="67" borderId="0" xfId="0" applyFont="1" applyFill="1" applyBorder="1" applyAlignment="1">
      <alignment horizontal="center" vertical="center" wrapText="1"/>
    </xf>
    <xf numFmtId="0" fontId="112" fillId="67" borderId="0" xfId="0" applyFont="1" applyFill="1" applyBorder="1" applyAlignment="1">
      <alignment horizontal="center" vertical="center" wrapText="1"/>
    </xf>
    <xf numFmtId="0" fontId="112" fillId="67" borderId="115" xfId="0" applyFont="1" applyFill="1" applyBorder="1" applyAlignment="1">
      <alignment horizontal="center" vertical="center" wrapText="1"/>
    </xf>
    <xf numFmtId="9" fontId="1" fillId="45" borderId="12" xfId="0" applyNumberFormat="1" applyFont="1" applyFill="1" applyBorder="1" applyAlignment="1">
      <alignment horizontal="center" vertical="center" wrapText="1"/>
    </xf>
    <xf numFmtId="0" fontId="0" fillId="45" borderId="12" xfId="0" applyFill="1" applyBorder="1" applyAlignment="1">
      <alignment horizontal="center" vertical="center" wrapText="1"/>
    </xf>
    <xf numFmtId="0" fontId="0" fillId="45" borderId="12" xfId="0" applyFill="1" applyBorder="1" applyAlignment="1">
      <alignment horizontal="center"/>
    </xf>
    <xf numFmtId="9" fontId="1" fillId="67" borderId="8" xfId="0" applyNumberFormat="1" applyFont="1" applyFill="1" applyBorder="1" applyAlignment="1">
      <alignment horizontal="center" vertical="center" wrapText="1"/>
    </xf>
    <xf numFmtId="0" fontId="0" fillId="67" borderId="8" xfId="0" applyFill="1" applyBorder="1" applyAlignment="1">
      <alignment horizontal="center" wrapText="1"/>
    </xf>
    <xf numFmtId="0" fontId="26" fillId="37" borderId="28" xfId="0" applyFont="1" applyFill="1" applyBorder="1" applyAlignment="1">
      <alignment horizontal="center" vertical="center"/>
    </xf>
    <xf numFmtId="0" fontId="64" fillId="0" borderId="14" xfId="0" applyFont="1" applyBorder="1" applyAlignment="1">
      <alignment horizontal="center" vertical="center"/>
    </xf>
    <xf numFmtId="0" fontId="64" fillId="0" borderId="78" xfId="0" applyFont="1" applyBorder="1" applyAlignment="1">
      <alignment horizontal="center" vertical="center"/>
    </xf>
    <xf numFmtId="0" fontId="79" fillId="67" borderId="54" xfId="0" applyFont="1" applyFill="1" applyBorder="1" applyAlignment="1">
      <alignment horizontal="center" vertical="center"/>
    </xf>
    <xf numFmtId="0" fontId="98" fillId="45" borderId="12" xfId="0" applyFont="1" applyFill="1" applyBorder="1" applyAlignment="1">
      <alignment horizontal="center" vertical="center" wrapText="1"/>
    </xf>
    <xf numFmtId="0" fontId="0" fillId="45" borderId="12" xfId="0" applyFill="1" applyBorder="1" applyAlignment="1">
      <alignment horizontal="center" wrapText="1"/>
    </xf>
    <xf numFmtId="9" fontId="0" fillId="0" borderId="117" xfId="0" applyNumberFormat="1" applyFont="1" applyBorder="1" applyAlignment="1">
      <alignment horizontal="center" vertical="center" wrapText="1"/>
    </xf>
    <xf numFmtId="0" fontId="0" fillId="0" borderId="116" xfId="0" applyBorder="1" applyAlignment="1"/>
    <xf numFmtId="9" fontId="1" fillId="0" borderId="32" xfId="0" applyNumberFormat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9" fontId="65" fillId="67" borderId="8" xfId="0" applyNumberFormat="1" applyFont="1" applyFill="1" applyBorder="1" applyAlignment="1">
      <alignment horizontal="center" vertical="center" wrapText="1"/>
    </xf>
    <xf numFmtId="0" fontId="0" fillId="67" borderId="8" xfId="0" applyFont="1" applyFill="1" applyBorder="1" applyAlignment="1">
      <alignment horizontal="center"/>
    </xf>
    <xf numFmtId="0" fontId="0" fillId="67" borderId="121" xfId="0" applyFont="1" applyFill="1" applyBorder="1" applyAlignment="1">
      <alignment horizontal="center"/>
    </xf>
    <xf numFmtId="0" fontId="105" fillId="67" borderId="0" xfId="0" applyFont="1" applyFill="1" applyAlignment="1">
      <alignment horizontal="center" vertical="center"/>
    </xf>
    <xf numFmtId="0" fontId="105" fillId="67" borderId="20" xfId="0" applyFont="1" applyFill="1" applyBorder="1" applyAlignment="1">
      <alignment horizontal="center" vertical="center"/>
    </xf>
    <xf numFmtId="0" fontId="113" fillId="37" borderId="29" xfId="0" applyFont="1" applyFill="1" applyBorder="1" applyAlignment="1">
      <alignment horizontal="center" vertical="center"/>
    </xf>
    <xf numFmtId="9" fontId="65" fillId="0" borderId="37" xfId="0" applyNumberFormat="1" applyFont="1" applyFill="1" applyBorder="1" applyAlignment="1">
      <alignment horizontal="center" vertical="center" wrapText="1"/>
    </xf>
    <xf numFmtId="9" fontId="57" fillId="45" borderId="74" xfId="0" applyNumberFormat="1" applyFont="1" applyFill="1" applyBorder="1" applyAlignment="1">
      <alignment horizontal="center" vertical="center" wrapText="1"/>
    </xf>
    <xf numFmtId="9" fontId="57" fillId="45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57" fillId="45" borderId="86" xfId="0" applyNumberFormat="1" applyFont="1" applyFill="1" applyBorder="1" applyAlignment="1">
      <alignment horizontal="center" vertical="center" wrapText="1"/>
    </xf>
    <xf numFmtId="9" fontId="57" fillId="45" borderId="30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9" fontId="1" fillId="45" borderId="118" xfId="0" applyNumberFormat="1" applyFont="1" applyFill="1" applyBorder="1" applyAlignment="1">
      <alignment horizontal="center" vertical="center" wrapText="1"/>
    </xf>
    <xf numFmtId="0" fontId="0" fillId="45" borderId="118" xfId="0" applyFill="1" applyBorder="1" applyAlignment="1">
      <alignment horizontal="center"/>
    </xf>
    <xf numFmtId="0" fontId="0" fillId="45" borderId="121" xfId="0" applyFill="1" applyBorder="1" applyAlignment="1">
      <alignment horizontal="center"/>
    </xf>
    <xf numFmtId="9" fontId="1" fillId="45" borderId="67" xfId="0" applyNumberFormat="1" applyFont="1" applyFill="1" applyBorder="1" applyAlignment="1">
      <alignment horizontal="center" vertical="center" wrapText="1"/>
    </xf>
    <xf numFmtId="0" fontId="0" fillId="45" borderId="19" xfId="0" applyFill="1" applyBorder="1" applyAlignment="1">
      <alignment horizontal="center" vertical="center"/>
    </xf>
    <xf numFmtId="0" fontId="0" fillId="45" borderId="11" xfId="0" applyFill="1" applyBorder="1" applyAlignment="1">
      <alignment horizontal="center" vertical="center"/>
    </xf>
    <xf numFmtId="0" fontId="0" fillId="45" borderId="6" xfId="0" applyFill="1" applyBorder="1" applyAlignment="1">
      <alignment horizontal="center" vertical="center"/>
    </xf>
    <xf numFmtId="0" fontId="112" fillId="45" borderId="12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6" xfId="0" applyBorder="1" applyAlignment="1">
      <alignment horizontal="center" vertical="center" wrapText="1"/>
    </xf>
    <xf numFmtId="165" fontId="51" fillId="0" borderId="54" xfId="39" applyNumberFormat="1" applyBorder="1" applyAlignment="1" applyProtection="1">
      <alignment horizontal="center" vertical="center" wrapText="1"/>
    </xf>
    <xf numFmtId="0" fontId="51" fillId="0" borderId="18" xfId="39" applyBorder="1" applyAlignment="1" applyProtection="1">
      <alignment horizontal="center" vertical="center" wrapText="1"/>
    </xf>
    <xf numFmtId="0" fontId="26" fillId="37" borderId="54" xfId="0" applyFont="1" applyFill="1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9" fontId="1" fillId="45" borderId="8" xfId="0" applyNumberFormat="1" applyFont="1" applyFill="1" applyBorder="1" applyAlignment="1">
      <alignment horizontal="center" vertical="center" wrapText="1"/>
    </xf>
    <xf numFmtId="0" fontId="0" fillId="45" borderId="8" xfId="0" applyFill="1" applyBorder="1" applyAlignment="1">
      <alignment horizontal="center"/>
    </xf>
    <xf numFmtId="9" fontId="10" fillId="45" borderId="12" xfId="0" applyNumberFormat="1" applyFont="1" applyFill="1" applyBorder="1" applyAlignment="1">
      <alignment horizontal="center" vertical="center" wrapText="1"/>
    </xf>
    <xf numFmtId="0" fontId="64" fillId="45" borderId="12" xfId="0" applyFont="1" applyFill="1" applyBorder="1" applyAlignment="1">
      <alignment horizontal="center" vertical="center"/>
    </xf>
    <xf numFmtId="0" fontId="91" fillId="45" borderId="120" xfId="0" applyFont="1" applyFill="1" applyBorder="1" applyAlignment="1">
      <alignment horizontal="center" vertical="center" wrapText="1"/>
    </xf>
    <xf numFmtId="0" fontId="71" fillId="45" borderId="12" xfId="0" applyFont="1" applyFill="1" applyBorder="1" applyAlignment="1">
      <alignment horizontal="center" vertical="center"/>
    </xf>
    <xf numFmtId="0" fontId="0" fillId="45" borderId="119" xfId="0" applyFill="1" applyBorder="1" applyAlignment="1">
      <alignment horizontal="center"/>
    </xf>
    <xf numFmtId="9" fontId="10" fillId="45" borderId="67" xfId="0" applyNumberFormat="1" applyFont="1" applyFill="1" applyBorder="1" applyAlignment="1">
      <alignment horizontal="center" vertical="center" wrapText="1"/>
    </xf>
    <xf numFmtId="0" fontId="64" fillId="45" borderId="19" xfId="0" applyFont="1" applyFill="1" applyBorder="1" applyAlignment="1">
      <alignment horizontal="center" vertical="center"/>
    </xf>
    <xf numFmtId="0" fontId="64" fillId="45" borderId="11" xfId="0" applyFont="1" applyFill="1" applyBorder="1" applyAlignment="1">
      <alignment horizontal="center" vertical="center"/>
    </xf>
    <xf numFmtId="0" fontId="64" fillId="45" borderId="6" xfId="0" applyFont="1" applyFill="1" applyBorder="1" applyAlignment="1">
      <alignment horizontal="center" vertical="center"/>
    </xf>
    <xf numFmtId="175" fontId="1" fillId="0" borderId="37" xfId="0" applyNumberFormat="1" applyFont="1" applyFill="1" applyBorder="1" applyAlignment="1">
      <alignment horizontal="center" vertical="center" wrapText="1"/>
    </xf>
    <xf numFmtId="175" fontId="0" fillId="0" borderId="38" xfId="0" applyNumberFormat="1" applyFont="1" applyBorder="1" applyAlignment="1">
      <alignment horizontal="center" vertical="center"/>
    </xf>
    <xf numFmtId="9" fontId="1" fillId="45" borderId="53" xfId="0" applyNumberFormat="1" applyFont="1" applyFill="1" applyBorder="1" applyAlignment="1">
      <alignment horizontal="center" vertical="center" wrapText="1"/>
    </xf>
    <xf numFmtId="0" fontId="0" fillId="45" borderId="53" xfId="0" applyFill="1" applyBorder="1" applyAlignment="1">
      <alignment horizontal="center"/>
    </xf>
    <xf numFmtId="0" fontId="91" fillId="45" borderId="0" xfId="0" applyFont="1" applyFill="1" applyAlignment="1">
      <alignment horizontal="center" vertical="center"/>
    </xf>
    <xf numFmtId="0" fontId="91" fillId="45" borderId="20" xfId="0" applyFont="1" applyFill="1" applyBorder="1" applyAlignment="1">
      <alignment horizontal="center" vertical="center"/>
    </xf>
    <xf numFmtId="0" fontId="26" fillId="37" borderId="29" xfId="0" applyFont="1" applyFill="1" applyBorder="1" applyAlignment="1">
      <alignment horizontal="center" vertical="center"/>
    </xf>
    <xf numFmtId="0" fontId="79" fillId="37" borderId="10" xfId="0" applyFont="1" applyFill="1" applyBorder="1" applyAlignment="1">
      <alignment horizontal="center" vertical="center"/>
    </xf>
    <xf numFmtId="0" fontId="79" fillId="37" borderId="68" xfId="0" applyFont="1" applyFill="1" applyBorder="1" applyAlignment="1">
      <alignment horizontal="center" vertical="center"/>
    </xf>
    <xf numFmtId="9" fontId="1" fillId="45" borderId="60" xfId="0" applyNumberFormat="1" applyFont="1" applyFill="1" applyBorder="1" applyAlignment="1">
      <alignment horizontal="center" vertical="center" wrapText="1"/>
    </xf>
    <xf numFmtId="0" fontId="69" fillId="45" borderId="49" xfId="0" applyFont="1" applyFill="1" applyBorder="1" applyAlignment="1"/>
    <xf numFmtId="0" fontId="69" fillId="45" borderId="120" xfId="0" applyFont="1" applyFill="1" applyBorder="1" applyAlignment="1"/>
    <xf numFmtId="0" fontId="69" fillId="45" borderId="116" xfId="0" applyFont="1" applyFill="1" applyBorder="1" applyAlignment="1"/>
    <xf numFmtId="0" fontId="64" fillId="45" borderId="12" xfId="0" applyFont="1" applyFill="1" applyBorder="1" applyAlignment="1"/>
    <xf numFmtId="0" fontId="0" fillId="45" borderId="120" xfId="0" applyFill="1" applyBorder="1" applyAlignment="1">
      <alignment horizontal="center"/>
    </xf>
    <xf numFmtId="0" fontId="0" fillId="45" borderId="12" xfId="0" applyFill="1" applyBorder="1" applyAlignment="1">
      <alignment horizontal="center" vertical="center"/>
    </xf>
    <xf numFmtId="0" fontId="26" fillId="37" borderId="106" xfId="0" applyFont="1" applyFill="1" applyBorder="1" applyAlignment="1">
      <alignment horizontal="center" vertical="center" wrapText="1"/>
    </xf>
    <xf numFmtId="0" fontId="118" fillId="45" borderId="120" xfId="0" applyFont="1" applyFill="1" applyBorder="1" applyAlignment="1">
      <alignment horizontal="center" vertical="center" wrapText="1"/>
    </xf>
    <xf numFmtId="9" fontId="1" fillId="68" borderId="20" xfId="0" applyNumberFormat="1" applyFont="1" applyFill="1" applyBorder="1" applyAlignment="1">
      <alignment horizontal="center" vertical="center" wrapText="1"/>
    </xf>
    <xf numFmtId="9" fontId="1" fillId="68" borderId="30" xfId="0" applyNumberFormat="1" applyFont="1" applyFill="1" applyBorder="1" applyAlignment="1">
      <alignment horizontal="center" vertical="center" wrapText="1"/>
    </xf>
    <xf numFmtId="0" fontId="57" fillId="45" borderId="45" xfId="0" applyFont="1" applyFill="1" applyBorder="1" applyAlignment="1">
      <alignment horizontal="center" wrapText="1"/>
    </xf>
    <xf numFmtId="0" fontId="57" fillId="45" borderId="42" xfId="0" applyFont="1" applyFill="1" applyBorder="1" applyAlignment="1">
      <alignment horizontal="center" wrapText="1"/>
    </xf>
    <xf numFmtId="0" fontId="14" fillId="37" borderId="29" xfId="0" applyFont="1" applyFill="1" applyBorder="1" applyAlignment="1">
      <alignment horizontal="center" vertical="center"/>
    </xf>
    <xf numFmtId="0" fontId="0" fillId="37" borderId="10" xfId="0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0" fontId="0" fillId="37" borderId="68" xfId="0" applyFill="1" applyBorder="1" applyAlignment="1">
      <alignment horizontal="center" vertical="center"/>
    </xf>
    <xf numFmtId="0" fontId="65" fillId="68" borderId="1" xfId="0" applyFont="1" applyFill="1" applyBorder="1" applyAlignment="1">
      <alignment horizontal="center" vertical="center"/>
    </xf>
    <xf numFmtId="0" fontId="65" fillId="68" borderId="116" xfId="0" applyFont="1" applyFill="1" applyBorder="1" applyAlignment="1">
      <alignment horizontal="center" vertical="center"/>
    </xf>
    <xf numFmtId="0" fontId="79" fillId="0" borderId="48" xfId="0" applyFont="1" applyBorder="1" applyAlignment="1">
      <alignment horizontal="center" vertical="center"/>
    </xf>
    <xf numFmtId="0" fontId="79" fillId="0" borderId="5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21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9" fontId="1" fillId="68" borderId="77" xfId="0" applyNumberFormat="1" applyFont="1" applyFill="1" applyBorder="1" applyAlignment="1">
      <alignment horizontal="center" vertical="center" wrapText="1"/>
    </xf>
    <xf numFmtId="0" fontId="57" fillId="47" borderId="12" xfId="0" applyFont="1" applyFill="1" applyBorder="1" applyAlignment="1">
      <alignment horizontal="center" wrapText="1"/>
    </xf>
    <xf numFmtId="0" fontId="79" fillId="0" borderId="47" xfId="0" applyFont="1" applyBorder="1" applyAlignment="1">
      <alignment horizontal="center" vertical="center"/>
    </xf>
    <xf numFmtId="0" fontId="0" fillId="45" borderId="120" xfId="0" applyFill="1" applyBorder="1" applyAlignment="1">
      <alignment horizontal="center" vertical="center"/>
    </xf>
    <xf numFmtId="0" fontId="91" fillId="45" borderId="2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9" fontId="1" fillId="68" borderId="87" xfId="0" applyNumberFormat="1" applyFont="1" applyFill="1" applyBorder="1" applyAlignment="1">
      <alignment horizontal="center" vertical="center" wrapText="1"/>
    </xf>
    <xf numFmtId="0" fontId="0" fillId="68" borderId="91" xfId="0" applyFill="1" applyBorder="1" applyAlignment="1">
      <alignment horizontal="center"/>
    </xf>
    <xf numFmtId="0" fontId="0" fillId="68" borderId="88" xfId="0" applyFill="1" applyBorder="1" applyAlignment="1">
      <alignment horizontal="center"/>
    </xf>
    <xf numFmtId="165" fontId="91" fillId="68" borderId="58" xfId="0" applyNumberFormat="1" applyFont="1" applyFill="1" applyBorder="1" applyAlignment="1">
      <alignment horizontal="center" vertical="center"/>
    </xf>
    <xf numFmtId="165" fontId="91" fillId="68" borderId="48" xfId="0" applyNumberFormat="1" applyFont="1" applyFill="1" applyBorder="1" applyAlignment="1">
      <alignment horizontal="center" vertical="center"/>
    </xf>
    <xf numFmtId="165" fontId="91" fillId="68" borderId="50" xfId="0" applyNumberFormat="1" applyFont="1" applyFill="1" applyBorder="1" applyAlignment="1">
      <alignment horizontal="center" vertical="center"/>
    </xf>
    <xf numFmtId="0" fontId="105" fillId="0" borderId="106" xfId="0" applyFont="1" applyBorder="1" applyAlignment="1">
      <alignment horizontal="center"/>
    </xf>
    <xf numFmtId="0" fontId="105" fillId="0" borderId="18" xfId="0" applyFont="1" applyBorder="1" applyAlignment="1">
      <alignment horizontal="center"/>
    </xf>
  </cellXfs>
  <cellStyles count="100">
    <cellStyle name="_Averages 2000 2007" xfId="1" xr:uid="{00000000-0005-0000-0000-000000000000}"/>
    <cellStyle name="_WHS report Feb 2 FINAL" xfId="2" xr:uid="{00000000-0005-0000-0000-000001000000}"/>
    <cellStyle name="20% - Accent1" xfId="3" builtinId="30" customBuiltin="1"/>
    <cellStyle name="20% - Accent2" xfId="4" builtinId="34" customBuiltin="1"/>
    <cellStyle name="20% - Accent3" xfId="5" builtinId="38" customBuiltin="1"/>
    <cellStyle name="20% - Accent4" xfId="6" builtinId="42" customBuiltin="1"/>
    <cellStyle name="20% - Accent5" xfId="7" builtinId="46" customBuiltin="1"/>
    <cellStyle name="20% - Accent6" xfId="8" builtinId="50" customBuiltin="1"/>
    <cellStyle name="40% - Accent1" xfId="9" builtinId="31" customBuiltin="1"/>
    <cellStyle name="40% - Accent2" xfId="10" builtinId="35" customBuiltin="1"/>
    <cellStyle name="40% - Accent3" xfId="11" builtinId="39" customBuiltin="1"/>
    <cellStyle name="40% - Accent4" xfId="12" builtinId="43" customBuiltin="1"/>
    <cellStyle name="40% - Accent5" xfId="13" builtinId="47" customBuiltin="1"/>
    <cellStyle name="40% - Accent6" xfId="14" builtinId="51" customBuiltin="1"/>
    <cellStyle name="60% - Accent1" xfId="15" builtinId="32" customBuiltin="1"/>
    <cellStyle name="60% - Accent2" xfId="16" builtinId="36" customBuiltin="1"/>
    <cellStyle name="60% - Accent3" xfId="17" builtinId="40" customBuiltin="1"/>
    <cellStyle name="60% - Accent4" xfId="18" builtinId="44" customBuiltin="1"/>
    <cellStyle name="60% - Accent5" xfId="19" builtinId="48" customBuiltin="1"/>
    <cellStyle name="60% - Accent6" xfId="20" builtinId="52" customBuiltin="1"/>
    <cellStyle name="Accent1" xfId="21" builtinId="29" customBuiltin="1"/>
    <cellStyle name="Accent2" xfId="22" builtinId="33" customBuiltin="1"/>
    <cellStyle name="Accent3" xfId="23" builtinId="37" customBuiltin="1"/>
    <cellStyle name="Accent4" xfId="24" builtinId="41" customBuiltin="1"/>
    <cellStyle name="Accent5" xfId="25" builtinId="45" customBuiltin="1"/>
    <cellStyle name="Accent6" xfId="26" builtinId="49" customBuiltin="1"/>
    <cellStyle name="Bad" xfId="27" builtinId="27" customBuiltin="1"/>
    <cellStyle name="Calculation" xfId="28" builtinId="22" customBuiltin="1"/>
    <cellStyle name="Check Cell" xfId="29" builtinId="23" customBuiltin="1"/>
    <cellStyle name="Currency [1]" xfId="30" xr:uid="{00000000-0005-0000-0000-00001D000000}"/>
    <cellStyle name="Data" xfId="99" xr:uid="{00000000-0005-0000-0000-00001E000000}"/>
    <cellStyle name="Explanatory Text" xfId="31" builtinId="53" customBuiltin="1"/>
    <cellStyle name="Good" xfId="32" builtinId="26" customBuiltin="1"/>
    <cellStyle name="h_mcd99ar_1" xfId="33" xr:uid="{00000000-0005-0000-0000-000021000000}"/>
    <cellStyle name="Head1_mcd99ar" xfId="34" xr:uid="{00000000-0005-0000-0000-000022000000}"/>
    <cellStyle name="Header" xfId="98" xr:uid="{00000000-0005-0000-0000-000023000000}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Hyperlink" xfId="39" builtinId="8"/>
    <cellStyle name="Hyperlink 2" xfId="97" xr:uid="{00000000-0005-0000-0000-000029000000}"/>
    <cellStyle name="Input" xfId="40" builtinId="20" customBuiltin="1"/>
    <cellStyle name="Linked Cell" xfId="41" builtinId="24" customBuiltin="1"/>
    <cellStyle name="Neutral" xfId="42" builtinId="28" customBuiltin="1"/>
    <cellStyle name="Normal" xfId="0" builtinId="0"/>
    <cellStyle name="Normal 10" xfId="43" xr:uid="{00000000-0005-0000-0000-00002E000000}"/>
    <cellStyle name="Normal 11" xfId="44" xr:uid="{00000000-0005-0000-0000-00002F000000}"/>
    <cellStyle name="Normal 12" xfId="45" xr:uid="{00000000-0005-0000-0000-000030000000}"/>
    <cellStyle name="Normal 13" xfId="46" xr:uid="{00000000-0005-0000-0000-000031000000}"/>
    <cellStyle name="Normal 14" xfId="47" xr:uid="{00000000-0005-0000-0000-000032000000}"/>
    <cellStyle name="Normal 15" xfId="48" xr:uid="{00000000-0005-0000-0000-000033000000}"/>
    <cellStyle name="Normal 16" xfId="49" xr:uid="{00000000-0005-0000-0000-000034000000}"/>
    <cellStyle name="Normal 17" xfId="50" xr:uid="{00000000-0005-0000-0000-000035000000}"/>
    <cellStyle name="Normal 18" xfId="51" xr:uid="{00000000-0005-0000-0000-000036000000}"/>
    <cellStyle name="Normal 19" xfId="52" xr:uid="{00000000-0005-0000-0000-000037000000}"/>
    <cellStyle name="Normal 2" xfId="53" xr:uid="{00000000-0005-0000-0000-000038000000}"/>
    <cellStyle name="Normal 2 2" xfId="54" xr:uid="{00000000-0005-0000-0000-000039000000}"/>
    <cellStyle name="Normal 2 2 2" xfId="55" xr:uid="{00000000-0005-0000-0000-00003A000000}"/>
    <cellStyle name="Normal 2 2 3" xfId="56" xr:uid="{00000000-0005-0000-0000-00003B000000}"/>
    <cellStyle name="Normal 2 3" xfId="57" xr:uid="{00000000-0005-0000-0000-00003C000000}"/>
    <cellStyle name="Normal 20" xfId="58" xr:uid="{00000000-0005-0000-0000-00003D000000}"/>
    <cellStyle name="Normal 21" xfId="59" xr:uid="{00000000-0005-0000-0000-00003E000000}"/>
    <cellStyle name="Normal 22" xfId="60" xr:uid="{00000000-0005-0000-0000-00003F000000}"/>
    <cellStyle name="Normal 23" xfId="61" xr:uid="{00000000-0005-0000-0000-000040000000}"/>
    <cellStyle name="Normal 24" xfId="62" xr:uid="{00000000-0005-0000-0000-000041000000}"/>
    <cellStyle name="Normal 25" xfId="63" xr:uid="{00000000-0005-0000-0000-000042000000}"/>
    <cellStyle name="Normal 26" xfId="64" xr:uid="{00000000-0005-0000-0000-000043000000}"/>
    <cellStyle name="Normal 27" xfId="65" xr:uid="{00000000-0005-0000-0000-000044000000}"/>
    <cellStyle name="Normal 28" xfId="66" xr:uid="{00000000-0005-0000-0000-000045000000}"/>
    <cellStyle name="Normal 29" xfId="67" xr:uid="{00000000-0005-0000-0000-000046000000}"/>
    <cellStyle name="Normal 3" xfId="68" xr:uid="{00000000-0005-0000-0000-000047000000}"/>
    <cellStyle name="Normal 30" xfId="69" xr:uid="{00000000-0005-0000-0000-000048000000}"/>
    <cellStyle name="Normal 30 2" xfId="70" xr:uid="{00000000-0005-0000-0000-000049000000}"/>
    <cellStyle name="Normal 30 3" xfId="71" xr:uid="{00000000-0005-0000-0000-00004A000000}"/>
    <cellStyle name="Normal 30 4" xfId="72" xr:uid="{00000000-0005-0000-0000-00004B000000}"/>
    <cellStyle name="Normal 30 5" xfId="73" xr:uid="{00000000-0005-0000-0000-00004C000000}"/>
    <cellStyle name="Normal 30 6" xfId="74" xr:uid="{00000000-0005-0000-0000-00004D000000}"/>
    <cellStyle name="Normal 31" xfId="75" xr:uid="{00000000-0005-0000-0000-00004E000000}"/>
    <cellStyle name="Normal 32 2" xfId="76" xr:uid="{00000000-0005-0000-0000-00004F000000}"/>
    <cellStyle name="Normal 32 3" xfId="77" xr:uid="{00000000-0005-0000-0000-000050000000}"/>
    <cellStyle name="Normal 32 4" xfId="78" xr:uid="{00000000-0005-0000-0000-000051000000}"/>
    <cellStyle name="Normal 33" xfId="79" xr:uid="{00000000-0005-0000-0000-000052000000}"/>
    <cellStyle name="Normal 4" xfId="80" xr:uid="{00000000-0005-0000-0000-000053000000}"/>
    <cellStyle name="Normal 5" xfId="81" xr:uid="{00000000-0005-0000-0000-000054000000}"/>
    <cellStyle name="Normal 6" xfId="82" xr:uid="{00000000-0005-0000-0000-000055000000}"/>
    <cellStyle name="Normal 7" xfId="83" xr:uid="{00000000-0005-0000-0000-000056000000}"/>
    <cellStyle name="Normal 8" xfId="84" xr:uid="{00000000-0005-0000-0000-000057000000}"/>
    <cellStyle name="Normal 9" xfId="85" xr:uid="{00000000-0005-0000-0000-000058000000}"/>
    <cellStyle name="Normal_Sheet1_1" xfId="86" xr:uid="{00000000-0005-0000-0000-000059000000}"/>
    <cellStyle name="Note" xfId="87" builtinId="10" customBuiltin="1"/>
    <cellStyle name="Note 2" xfId="88" xr:uid="{00000000-0005-0000-0000-00005B000000}"/>
    <cellStyle name="Output" xfId="89" builtinId="21" customBuiltin="1"/>
    <cellStyle name="Style 1" xfId="90" xr:uid="{00000000-0005-0000-0000-00005D000000}"/>
    <cellStyle name="Style 2" xfId="91" xr:uid="{00000000-0005-0000-0000-00005E000000}"/>
    <cellStyle name="Style 3" xfId="92" xr:uid="{00000000-0005-0000-0000-00005F000000}"/>
    <cellStyle name="Style 4" xfId="93" xr:uid="{00000000-0005-0000-0000-000060000000}"/>
    <cellStyle name="Title" xfId="94" builtinId="15" customBuiltin="1"/>
    <cellStyle name="Total" xfId="95" builtinId="25" customBuiltin="1"/>
    <cellStyle name="Warning Text" xfId="96" builtinId="11" customBuiltin="1"/>
  </cellStyles>
  <dxfs count="0"/>
  <tableStyles count="0" defaultTableStyle="TableStyleMedium9" defaultPivotStyle="PivotStyleLight16"/>
  <colors>
    <mruColors>
      <color rgb="FFFFFF99"/>
      <color rgb="FFF3F3A3"/>
      <color rgb="FFFEF09A"/>
      <color rgb="FFFDE1BF"/>
      <color rgb="FFFDB58D"/>
      <color rgb="FFFFF8CD"/>
      <color rgb="FFECD7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Top 10 Opportunity Scores</a:t>
            </a:r>
          </a:p>
          <a:p>
            <a:pPr>
              <a:defRPr/>
            </a:pPr>
            <a:endParaRPr lang="en-US" sz="1400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'Country Opportunity Ranking'!$J$2:$J$11</c:f>
              <c:strCache>
                <c:ptCount val="10"/>
                <c:pt idx="0">
                  <c:v>Luxembourg</c:v>
                </c:pt>
                <c:pt idx="1">
                  <c:v>Iceland</c:v>
                </c:pt>
                <c:pt idx="2">
                  <c:v>Switzerland</c:v>
                </c:pt>
                <c:pt idx="3">
                  <c:v>Norway</c:v>
                </c:pt>
                <c:pt idx="4">
                  <c:v>Denmark</c:v>
                </c:pt>
                <c:pt idx="5">
                  <c:v>Netherlands</c:v>
                </c:pt>
                <c:pt idx="6">
                  <c:v>Malta</c:v>
                </c:pt>
                <c:pt idx="7">
                  <c:v>New Zealand</c:v>
                </c:pt>
                <c:pt idx="8">
                  <c:v>Ireland</c:v>
                </c:pt>
                <c:pt idx="9">
                  <c:v>Sweden</c:v>
                </c:pt>
              </c:strCache>
            </c:strRef>
          </c:cat>
          <c:val>
            <c:numRef>
              <c:f>'Country Opportunity Ranking'!$K$2:$K$11</c:f>
              <c:numCache>
                <c:formatCode>#,##0_);[Red]\(#,##0\)</c:formatCode>
                <c:ptCount val="10"/>
                <c:pt idx="0">
                  <c:v>100</c:v>
                </c:pt>
                <c:pt idx="1">
                  <c:v>91.704175352164981</c:v>
                </c:pt>
                <c:pt idx="2">
                  <c:v>82.126726250853494</c:v>
                </c:pt>
                <c:pt idx="3">
                  <c:v>82.081721294365153</c:v>
                </c:pt>
                <c:pt idx="4">
                  <c:v>75.860674608671673</c:v>
                </c:pt>
                <c:pt idx="5">
                  <c:v>73.8710948885264</c:v>
                </c:pt>
                <c:pt idx="6">
                  <c:v>72.322859400328525</c:v>
                </c:pt>
                <c:pt idx="7">
                  <c:v>72.076062785220486</c:v>
                </c:pt>
                <c:pt idx="8">
                  <c:v>71.106202614728403</c:v>
                </c:pt>
                <c:pt idx="9">
                  <c:v>70.749727952264422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08-4757-B5AD-1469D1205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96359944"/>
        <c:axId val="122275808"/>
      </c:barChart>
      <c:catAx>
        <c:axId val="296359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75808"/>
        <c:crosses val="autoZero"/>
        <c:auto val="1"/>
        <c:lblAlgn val="ctr"/>
        <c:lblOffset val="100"/>
        <c:noMultiLvlLbl val="0"/>
      </c:catAx>
      <c:valAx>
        <c:axId val="12227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359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117" Type="http://schemas.openxmlformats.org/officeDocument/2006/relationships/image" Target="../media/image114.png"/><Relationship Id="rId21" Type="http://schemas.openxmlformats.org/officeDocument/2006/relationships/image" Target="../media/image20.png"/><Relationship Id="rId42" Type="http://schemas.openxmlformats.org/officeDocument/2006/relationships/image" Target="../media/image40.png"/><Relationship Id="rId47" Type="http://schemas.openxmlformats.org/officeDocument/2006/relationships/image" Target="../media/image45.png"/><Relationship Id="rId63" Type="http://schemas.openxmlformats.org/officeDocument/2006/relationships/image" Target="../media/image60.png"/><Relationship Id="rId68" Type="http://schemas.openxmlformats.org/officeDocument/2006/relationships/image" Target="../media/image65.png"/><Relationship Id="rId84" Type="http://schemas.openxmlformats.org/officeDocument/2006/relationships/image" Target="../media/image81.png"/><Relationship Id="rId89" Type="http://schemas.openxmlformats.org/officeDocument/2006/relationships/image" Target="../media/image86.png"/><Relationship Id="rId112" Type="http://schemas.openxmlformats.org/officeDocument/2006/relationships/image" Target="../media/image109.png"/><Relationship Id="rId133" Type="http://schemas.openxmlformats.org/officeDocument/2006/relationships/image" Target="../media/image129.png"/><Relationship Id="rId138" Type="http://schemas.openxmlformats.org/officeDocument/2006/relationships/image" Target="../media/image134.png"/><Relationship Id="rId154" Type="http://schemas.openxmlformats.org/officeDocument/2006/relationships/image" Target="../media/image150.png"/><Relationship Id="rId159" Type="http://schemas.openxmlformats.org/officeDocument/2006/relationships/image" Target="../media/image155.png"/><Relationship Id="rId175" Type="http://schemas.openxmlformats.org/officeDocument/2006/relationships/image" Target="../media/image171.png"/><Relationship Id="rId170" Type="http://schemas.openxmlformats.org/officeDocument/2006/relationships/image" Target="../media/image166.png"/><Relationship Id="rId16" Type="http://schemas.openxmlformats.org/officeDocument/2006/relationships/hyperlink" Target="http://en.wikipedia.org/wiki/File:Flag_of_the_Netherlands.sv" TargetMode="External"/><Relationship Id="rId107" Type="http://schemas.openxmlformats.org/officeDocument/2006/relationships/image" Target="../media/image104.png"/><Relationship Id="rId11" Type="http://schemas.openxmlformats.org/officeDocument/2006/relationships/image" Target="../media/image11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53" Type="http://schemas.openxmlformats.org/officeDocument/2006/relationships/image" Target="../media/image50.png"/><Relationship Id="rId58" Type="http://schemas.openxmlformats.org/officeDocument/2006/relationships/image" Target="../media/image55.png"/><Relationship Id="rId74" Type="http://schemas.openxmlformats.org/officeDocument/2006/relationships/image" Target="../media/image71.png"/><Relationship Id="rId79" Type="http://schemas.openxmlformats.org/officeDocument/2006/relationships/image" Target="../media/image76.png"/><Relationship Id="rId102" Type="http://schemas.openxmlformats.org/officeDocument/2006/relationships/image" Target="../media/image99.png"/><Relationship Id="rId123" Type="http://schemas.openxmlformats.org/officeDocument/2006/relationships/image" Target="../media/image120.png"/><Relationship Id="rId128" Type="http://schemas.openxmlformats.org/officeDocument/2006/relationships/image" Target="../media/image125.png"/><Relationship Id="rId144" Type="http://schemas.openxmlformats.org/officeDocument/2006/relationships/image" Target="../media/image140.png"/><Relationship Id="rId149" Type="http://schemas.openxmlformats.org/officeDocument/2006/relationships/image" Target="../media/image145.png"/><Relationship Id="rId5" Type="http://schemas.openxmlformats.org/officeDocument/2006/relationships/image" Target="../media/image5.png"/><Relationship Id="rId90" Type="http://schemas.openxmlformats.org/officeDocument/2006/relationships/image" Target="../media/image87.png"/><Relationship Id="rId95" Type="http://schemas.openxmlformats.org/officeDocument/2006/relationships/image" Target="../media/image92.png"/><Relationship Id="rId160" Type="http://schemas.openxmlformats.org/officeDocument/2006/relationships/image" Target="../media/image156.png"/><Relationship Id="rId165" Type="http://schemas.openxmlformats.org/officeDocument/2006/relationships/image" Target="../media/image161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43" Type="http://schemas.openxmlformats.org/officeDocument/2006/relationships/image" Target="../media/image41.png"/><Relationship Id="rId48" Type="http://schemas.openxmlformats.org/officeDocument/2006/relationships/image" Target="../media/image46.png"/><Relationship Id="rId64" Type="http://schemas.openxmlformats.org/officeDocument/2006/relationships/image" Target="../media/image61.png"/><Relationship Id="rId69" Type="http://schemas.openxmlformats.org/officeDocument/2006/relationships/image" Target="../media/image66.png"/><Relationship Id="rId113" Type="http://schemas.openxmlformats.org/officeDocument/2006/relationships/image" Target="../media/image110.png"/><Relationship Id="rId118" Type="http://schemas.openxmlformats.org/officeDocument/2006/relationships/image" Target="../media/image115.png"/><Relationship Id="rId134" Type="http://schemas.openxmlformats.org/officeDocument/2006/relationships/image" Target="../media/image130.png"/><Relationship Id="rId139" Type="http://schemas.openxmlformats.org/officeDocument/2006/relationships/image" Target="../media/image135.png"/><Relationship Id="rId80" Type="http://schemas.openxmlformats.org/officeDocument/2006/relationships/image" Target="../media/image77.png"/><Relationship Id="rId85" Type="http://schemas.openxmlformats.org/officeDocument/2006/relationships/image" Target="../media/image82.png"/><Relationship Id="rId150" Type="http://schemas.openxmlformats.org/officeDocument/2006/relationships/image" Target="../media/image146.png"/><Relationship Id="rId155" Type="http://schemas.openxmlformats.org/officeDocument/2006/relationships/image" Target="../media/image151.png"/><Relationship Id="rId171" Type="http://schemas.openxmlformats.org/officeDocument/2006/relationships/image" Target="../media/image167.png"/><Relationship Id="rId176" Type="http://schemas.openxmlformats.org/officeDocument/2006/relationships/image" Target="../media/image172.png"/><Relationship Id="rId12" Type="http://schemas.openxmlformats.org/officeDocument/2006/relationships/image" Target="../media/image12.png"/><Relationship Id="rId17" Type="http://schemas.openxmlformats.org/officeDocument/2006/relationships/image" Target="../media/image16.png"/><Relationship Id="rId33" Type="http://schemas.openxmlformats.org/officeDocument/2006/relationships/image" Target="../media/image32.png"/><Relationship Id="rId38" Type="http://schemas.openxmlformats.org/officeDocument/2006/relationships/hyperlink" Target="http://en.wikipedia.org/wiki/File:Flag_of_Pakistan.sv" TargetMode="External"/><Relationship Id="rId59" Type="http://schemas.openxmlformats.org/officeDocument/2006/relationships/image" Target="../media/image56.png"/><Relationship Id="rId103" Type="http://schemas.openxmlformats.org/officeDocument/2006/relationships/image" Target="../media/image100.png"/><Relationship Id="rId108" Type="http://schemas.openxmlformats.org/officeDocument/2006/relationships/image" Target="../media/image105.png"/><Relationship Id="rId124" Type="http://schemas.openxmlformats.org/officeDocument/2006/relationships/image" Target="../media/image121.png"/><Relationship Id="rId129" Type="http://schemas.openxmlformats.org/officeDocument/2006/relationships/image" Target="../media/image126.png"/><Relationship Id="rId54" Type="http://schemas.openxmlformats.org/officeDocument/2006/relationships/image" Target="../media/image51.png"/><Relationship Id="rId70" Type="http://schemas.openxmlformats.org/officeDocument/2006/relationships/image" Target="../media/image67.png"/><Relationship Id="rId75" Type="http://schemas.openxmlformats.org/officeDocument/2006/relationships/image" Target="../media/image72.png"/><Relationship Id="rId91" Type="http://schemas.openxmlformats.org/officeDocument/2006/relationships/image" Target="../media/image88.png"/><Relationship Id="rId96" Type="http://schemas.openxmlformats.org/officeDocument/2006/relationships/image" Target="../media/image93.png"/><Relationship Id="rId140" Type="http://schemas.openxmlformats.org/officeDocument/2006/relationships/image" Target="../media/image136.png"/><Relationship Id="rId145" Type="http://schemas.openxmlformats.org/officeDocument/2006/relationships/image" Target="../media/image141.png"/><Relationship Id="rId161" Type="http://schemas.openxmlformats.org/officeDocument/2006/relationships/image" Target="../media/image157.png"/><Relationship Id="rId166" Type="http://schemas.openxmlformats.org/officeDocument/2006/relationships/image" Target="../media/image1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49" Type="http://schemas.openxmlformats.org/officeDocument/2006/relationships/image" Target="../media/image47.png"/><Relationship Id="rId114" Type="http://schemas.openxmlformats.org/officeDocument/2006/relationships/image" Target="../media/image111.png"/><Relationship Id="rId119" Type="http://schemas.openxmlformats.org/officeDocument/2006/relationships/image" Target="../media/image116.png"/><Relationship Id="rId10" Type="http://schemas.openxmlformats.org/officeDocument/2006/relationships/image" Target="../media/image10.png"/><Relationship Id="rId31" Type="http://schemas.openxmlformats.org/officeDocument/2006/relationships/image" Target="../media/image30.png"/><Relationship Id="rId44" Type="http://schemas.openxmlformats.org/officeDocument/2006/relationships/image" Target="../media/image42.png"/><Relationship Id="rId52" Type="http://schemas.openxmlformats.org/officeDocument/2006/relationships/hyperlink" Target="http://en.wikipedia.org/wiki/File:Flag_of_the_People's_Republic_of_China.sv" TargetMode="External"/><Relationship Id="rId60" Type="http://schemas.openxmlformats.org/officeDocument/2006/relationships/image" Target="../media/image57.png"/><Relationship Id="rId65" Type="http://schemas.openxmlformats.org/officeDocument/2006/relationships/image" Target="../media/image62.png"/><Relationship Id="rId73" Type="http://schemas.openxmlformats.org/officeDocument/2006/relationships/image" Target="../media/image70.png"/><Relationship Id="rId78" Type="http://schemas.openxmlformats.org/officeDocument/2006/relationships/image" Target="../media/image75.png"/><Relationship Id="rId81" Type="http://schemas.openxmlformats.org/officeDocument/2006/relationships/image" Target="../media/image78.png"/><Relationship Id="rId86" Type="http://schemas.openxmlformats.org/officeDocument/2006/relationships/image" Target="../media/image83.png"/><Relationship Id="rId94" Type="http://schemas.openxmlformats.org/officeDocument/2006/relationships/image" Target="../media/image91.png"/><Relationship Id="rId99" Type="http://schemas.openxmlformats.org/officeDocument/2006/relationships/image" Target="../media/image96.png"/><Relationship Id="rId101" Type="http://schemas.openxmlformats.org/officeDocument/2006/relationships/image" Target="../media/image98.png"/><Relationship Id="rId122" Type="http://schemas.openxmlformats.org/officeDocument/2006/relationships/image" Target="../media/image119.png"/><Relationship Id="rId130" Type="http://schemas.openxmlformats.org/officeDocument/2006/relationships/hyperlink" Target="http://en.wikipedia.org/wiki/File:Flag_of_the_United_States.sv" TargetMode="External"/><Relationship Id="rId135" Type="http://schemas.openxmlformats.org/officeDocument/2006/relationships/image" Target="../media/image131.png"/><Relationship Id="rId143" Type="http://schemas.openxmlformats.org/officeDocument/2006/relationships/image" Target="../media/image139.png"/><Relationship Id="rId148" Type="http://schemas.openxmlformats.org/officeDocument/2006/relationships/image" Target="../media/image144.png"/><Relationship Id="rId151" Type="http://schemas.openxmlformats.org/officeDocument/2006/relationships/image" Target="../media/image147.png"/><Relationship Id="rId156" Type="http://schemas.openxmlformats.org/officeDocument/2006/relationships/image" Target="../media/image152.png"/><Relationship Id="rId164" Type="http://schemas.openxmlformats.org/officeDocument/2006/relationships/image" Target="../media/image160.png"/><Relationship Id="rId169" Type="http://schemas.openxmlformats.org/officeDocument/2006/relationships/image" Target="../media/image165.png"/><Relationship Id="rId177" Type="http://schemas.openxmlformats.org/officeDocument/2006/relationships/image" Target="../media/image17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72" Type="http://schemas.openxmlformats.org/officeDocument/2006/relationships/image" Target="../media/image168.png"/><Relationship Id="rId180" Type="http://schemas.openxmlformats.org/officeDocument/2006/relationships/image" Target="../media/image176.png"/><Relationship Id="rId13" Type="http://schemas.openxmlformats.org/officeDocument/2006/relationships/image" Target="../media/image13.png"/><Relationship Id="rId18" Type="http://schemas.openxmlformats.org/officeDocument/2006/relationships/image" Target="../media/image17.png"/><Relationship Id="rId39" Type="http://schemas.openxmlformats.org/officeDocument/2006/relationships/image" Target="../media/image37.png"/><Relationship Id="rId109" Type="http://schemas.openxmlformats.org/officeDocument/2006/relationships/image" Target="../media/image106.png"/><Relationship Id="rId34" Type="http://schemas.openxmlformats.org/officeDocument/2006/relationships/image" Target="../media/image33.png"/><Relationship Id="rId50" Type="http://schemas.openxmlformats.org/officeDocument/2006/relationships/image" Target="../media/image48.png"/><Relationship Id="rId55" Type="http://schemas.openxmlformats.org/officeDocument/2006/relationships/image" Target="../media/image52.png"/><Relationship Id="rId76" Type="http://schemas.openxmlformats.org/officeDocument/2006/relationships/image" Target="../media/image73.png"/><Relationship Id="rId97" Type="http://schemas.openxmlformats.org/officeDocument/2006/relationships/image" Target="../media/image94.png"/><Relationship Id="rId104" Type="http://schemas.openxmlformats.org/officeDocument/2006/relationships/image" Target="../media/image101.png"/><Relationship Id="rId120" Type="http://schemas.openxmlformats.org/officeDocument/2006/relationships/image" Target="../media/image117.png"/><Relationship Id="rId125" Type="http://schemas.openxmlformats.org/officeDocument/2006/relationships/image" Target="../media/image122.png"/><Relationship Id="rId141" Type="http://schemas.openxmlformats.org/officeDocument/2006/relationships/image" Target="../media/image137.png"/><Relationship Id="rId146" Type="http://schemas.openxmlformats.org/officeDocument/2006/relationships/image" Target="../media/image142.png"/><Relationship Id="rId167" Type="http://schemas.openxmlformats.org/officeDocument/2006/relationships/image" Target="../media/image163.png"/><Relationship Id="rId7" Type="http://schemas.openxmlformats.org/officeDocument/2006/relationships/image" Target="../media/image7.png"/><Relationship Id="rId71" Type="http://schemas.openxmlformats.org/officeDocument/2006/relationships/image" Target="../media/image68.png"/><Relationship Id="rId92" Type="http://schemas.openxmlformats.org/officeDocument/2006/relationships/image" Target="../media/image89.png"/><Relationship Id="rId162" Type="http://schemas.openxmlformats.org/officeDocument/2006/relationships/image" Target="../media/image158.png"/><Relationship Id="rId2" Type="http://schemas.openxmlformats.org/officeDocument/2006/relationships/image" Target="../media/image2.png"/><Relationship Id="rId29" Type="http://schemas.openxmlformats.org/officeDocument/2006/relationships/image" Target="../media/image28.png"/><Relationship Id="rId24" Type="http://schemas.openxmlformats.org/officeDocument/2006/relationships/image" Target="../media/image23.png"/><Relationship Id="rId40" Type="http://schemas.openxmlformats.org/officeDocument/2006/relationships/image" Target="../media/image38.png"/><Relationship Id="rId45" Type="http://schemas.openxmlformats.org/officeDocument/2006/relationships/image" Target="../media/image43.png"/><Relationship Id="rId66" Type="http://schemas.openxmlformats.org/officeDocument/2006/relationships/image" Target="../media/image63.png"/><Relationship Id="rId87" Type="http://schemas.openxmlformats.org/officeDocument/2006/relationships/image" Target="../media/image84.png"/><Relationship Id="rId110" Type="http://schemas.openxmlformats.org/officeDocument/2006/relationships/image" Target="../media/image107.png"/><Relationship Id="rId115" Type="http://schemas.openxmlformats.org/officeDocument/2006/relationships/image" Target="../media/image112.png"/><Relationship Id="rId131" Type="http://schemas.openxmlformats.org/officeDocument/2006/relationships/image" Target="../media/image127.png"/><Relationship Id="rId136" Type="http://schemas.openxmlformats.org/officeDocument/2006/relationships/image" Target="../media/image132.png"/><Relationship Id="rId157" Type="http://schemas.openxmlformats.org/officeDocument/2006/relationships/image" Target="../media/image153.png"/><Relationship Id="rId178" Type="http://schemas.openxmlformats.org/officeDocument/2006/relationships/image" Target="../media/image174.png"/><Relationship Id="rId61" Type="http://schemas.openxmlformats.org/officeDocument/2006/relationships/image" Target="../media/image58.png"/><Relationship Id="rId82" Type="http://schemas.openxmlformats.org/officeDocument/2006/relationships/image" Target="../media/image79.png"/><Relationship Id="rId152" Type="http://schemas.openxmlformats.org/officeDocument/2006/relationships/image" Target="../media/image148.png"/><Relationship Id="rId173" Type="http://schemas.openxmlformats.org/officeDocument/2006/relationships/image" Target="../media/image169.png"/><Relationship Id="rId19" Type="http://schemas.openxmlformats.org/officeDocument/2006/relationships/image" Target="../media/image18.png"/><Relationship Id="rId14" Type="http://schemas.openxmlformats.org/officeDocument/2006/relationships/image" Target="../media/image14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56" Type="http://schemas.openxmlformats.org/officeDocument/2006/relationships/image" Target="../media/image53.png"/><Relationship Id="rId77" Type="http://schemas.openxmlformats.org/officeDocument/2006/relationships/image" Target="../media/image74.png"/><Relationship Id="rId100" Type="http://schemas.openxmlformats.org/officeDocument/2006/relationships/image" Target="../media/image97.png"/><Relationship Id="rId105" Type="http://schemas.openxmlformats.org/officeDocument/2006/relationships/image" Target="../media/image102.png"/><Relationship Id="rId126" Type="http://schemas.openxmlformats.org/officeDocument/2006/relationships/image" Target="../media/image123.png"/><Relationship Id="rId147" Type="http://schemas.openxmlformats.org/officeDocument/2006/relationships/image" Target="../media/image143.png"/><Relationship Id="rId168" Type="http://schemas.openxmlformats.org/officeDocument/2006/relationships/image" Target="../media/image164.png"/><Relationship Id="rId8" Type="http://schemas.openxmlformats.org/officeDocument/2006/relationships/image" Target="../media/image8.png"/><Relationship Id="rId51" Type="http://schemas.openxmlformats.org/officeDocument/2006/relationships/image" Target="../media/image49.png"/><Relationship Id="rId72" Type="http://schemas.openxmlformats.org/officeDocument/2006/relationships/image" Target="../media/image69.png"/><Relationship Id="rId93" Type="http://schemas.openxmlformats.org/officeDocument/2006/relationships/image" Target="../media/image90.png"/><Relationship Id="rId98" Type="http://schemas.openxmlformats.org/officeDocument/2006/relationships/image" Target="../media/image95.png"/><Relationship Id="rId121" Type="http://schemas.openxmlformats.org/officeDocument/2006/relationships/image" Target="../media/image118.png"/><Relationship Id="rId142" Type="http://schemas.openxmlformats.org/officeDocument/2006/relationships/image" Target="../media/image138.png"/><Relationship Id="rId163" Type="http://schemas.openxmlformats.org/officeDocument/2006/relationships/image" Target="../media/image159.png"/><Relationship Id="rId3" Type="http://schemas.openxmlformats.org/officeDocument/2006/relationships/image" Target="../media/image3.png"/><Relationship Id="rId25" Type="http://schemas.openxmlformats.org/officeDocument/2006/relationships/image" Target="../media/image24.png"/><Relationship Id="rId46" Type="http://schemas.openxmlformats.org/officeDocument/2006/relationships/image" Target="../media/image44.png"/><Relationship Id="rId67" Type="http://schemas.openxmlformats.org/officeDocument/2006/relationships/image" Target="../media/image64.png"/><Relationship Id="rId116" Type="http://schemas.openxmlformats.org/officeDocument/2006/relationships/image" Target="../media/image113.png"/><Relationship Id="rId137" Type="http://schemas.openxmlformats.org/officeDocument/2006/relationships/image" Target="../media/image133.png"/><Relationship Id="rId158" Type="http://schemas.openxmlformats.org/officeDocument/2006/relationships/image" Target="../media/image154.png"/><Relationship Id="rId20" Type="http://schemas.openxmlformats.org/officeDocument/2006/relationships/image" Target="../media/image19.png"/><Relationship Id="rId41" Type="http://schemas.openxmlformats.org/officeDocument/2006/relationships/image" Target="../media/image39.png"/><Relationship Id="rId62" Type="http://schemas.openxmlformats.org/officeDocument/2006/relationships/image" Target="../media/image59.png"/><Relationship Id="rId83" Type="http://schemas.openxmlformats.org/officeDocument/2006/relationships/image" Target="../media/image80.png"/><Relationship Id="rId88" Type="http://schemas.openxmlformats.org/officeDocument/2006/relationships/image" Target="../media/image85.png"/><Relationship Id="rId111" Type="http://schemas.openxmlformats.org/officeDocument/2006/relationships/image" Target="../media/image108.png"/><Relationship Id="rId132" Type="http://schemas.openxmlformats.org/officeDocument/2006/relationships/image" Target="../media/image128.png"/><Relationship Id="rId153" Type="http://schemas.openxmlformats.org/officeDocument/2006/relationships/image" Target="../media/image149.png"/><Relationship Id="rId174" Type="http://schemas.openxmlformats.org/officeDocument/2006/relationships/image" Target="../media/image170.png"/><Relationship Id="rId179" Type="http://schemas.openxmlformats.org/officeDocument/2006/relationships/image" Target="../media/image175.png"/><Relationship Id="rId15" Type="http://schemas.openxmlformats.org/officeDocument/2006/relationships/image" Target="../media/image15.png"/><Relationship Id="rId36" Type="http://schemas.openxmlformats.org/officeDocument/2006/relationships/image" Target="../media/image35.png"/><Relationship Id="rId57" Type="http://schemas.openxmlformats.org/officeDocument/2006/relationships/image" Target="../media/image54.png"/><Relationship Id="rId106" Type="http://schemas.openxmlformats.org/officeDocument/2006/relationships/image" Target="../media/image103.png"/><Relationship Id="rId127" Type="http://schemas.openxmlformats.org/officeDocument/2006/relationships/image" Target="../media/image12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7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9.png"/><Relationship Id="rId1" Type="http://schemas.openxmlformats.org/officeDocument/2006/relationships/image" Target="../media/image178.png"/></Relationships>
</file>

<file path=xl/drawings/_rels/drawing5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82.png"/><Relationship Id="rId299" Type="http://schemas.openxmlformats.org/officeDocument/2006/relationships/image" Target="../media/image298.png"/><Relationship Id="rId21" Type="http://schemas.openxmlformats.org/officeDocument/2006/relationships/image" Target="../media/image187.png"/><Relationship Id="rId63" Type="http://schemas.openxmlformats.org/officeDocument/2006/relationships/image" Target="../media/image42.png"/><Relationship Id="rId159" Type="http://schemas.openxmlformats.org/officeDocument/2006/relationships/image" Target="../media/image115.png"/><Relationship Id="rId324" Type="http://schemas.openxmlformats.org/officeDocument/2006/relationships/image" Target="../media/image323.png"/><Relationship Id="rId366" Type="http://schemas.openxmlformats.org/officeDocument/2006/relationships/image" Target="../media/image365.png"/><Relationship Id="rId170" Type="http://schemas.openxmlformats.org/officeDocument/2006/relationships/image" Target="../media/image221.png"/><Relationship Id="rId226" Type="http://schemas.openxmlformats.org/officeDocument/2006/relationships/image" Target="../media/image164.png"/><Relationship Id="rId107" Type="http://schemas.openxmlformats.org/officeDocument/2006/relationships/image" Target="../media/image73.png"/><Relationship Id="rId268" Type="http://schemas.openxmlformats.org/officeDocument/2006/relationships/image" Target="../media/image267.png"/><Relationship Id="rId289" Type="http://schemas.openxmlformats.org/officeDocument/2006/relationships/image" Target="../media/image288.png"/><Relationship Id="rId11" Type="http://schemas.openxmlformats.org/officeDocument/2006/relationships/image" Target="../media/image183.png"/><Relationship Id="rId32" Type="http://schemas.openxmlformats.org/officeDocument/2006/relationships/image" Target="../media/image19.png"/><Relationship Id="rId53" Type="http://schemas.openxmlformats.org/officeDocument/2006/relationships/image" Target="../media/image34.png"/><Relationship Id="rId74" Type="http://schemas.openxmlformats.org/officeDocument/2006/relationships/image" Target="../media/image202.png"/><Relationship Id="rId128" Type="http://schemas.openxmlformats.org/officeDocument/2006/relationships/image" Target="../media/image89.png"/><Relationship Id="rId149" Type="http://schemas.openxmlformats.org/officeDocument/2006/relationships/image" Target="../media/image106.png"/><Relationship Id="rId314" Type="http://schemas.openxmlformats.org/officeDocument/2006/relationships/image" Target="../media/image313.png"/><Relationship Id="rId335" Type="http://schemas.openxmlformats.org/officeDocument/2006/relationships/image" Target="../media/image334.png"/><Relationship Id="rId356" Type="http://schemas.openxmlformats.org/officeDocument/2006/relationships/image" Target="../media/image355.png"/><Relationship Id="rId377" Type="http://schemas.openxmlformats.org/officeDocument/2006/relationships/image" Target="../media/image376.png"/><Relationship Id="rId398" Type="http://schemas.openxmlformats.org/officeDocument/2006/relationships/image" Target="../media/image397.png"/><Relationship Id="rId5" Type="http://schemas.openxmlformats.org/officeDocument/2006/relationships/image" Target="../media/image4.png"/><Relationship Id="rId95" Type="http://schemas.openxmlformats.org/officeDocument/2006/relationships/image" Target="../media/image61.png"/><Relationship Id="rId160" Type="http://schemas.openxmlformats.org/officeDocument/2006/relationships/image" Target="../media/image116.png"/><Relationship Id="rId181" Type="http://schemas.openxmlformats.org/officeDocument/2006/relationships/image" Target="../media/image130.png"/><Relationship Id="rId216" Type="http://schemas.openxmlformats.org/officeDocument/2006/relationships/image" Target="../media/image157.png"/><Relationship Id="rId237" Type="http://schemas.openxmlformats.org/officeDocument/2006/relationships/image" Target="../media/image236.png"/><Relationship Id="rId258" Type="http://schemas.openxmlformats.org/officeDocument/2006/relationships/image" Target="../media/image257.png"/><Relationship Id="rId279" Type="http://schemas.openxmlformats.org/officeDocument/2006/relationships/image" Target="../media/image278.png"/><Relationship Id="rId22" Type="http://schemas.openxmlformats.org/officeDocument/2006/relationships/image" Target="../media/image13.png"/><Relationship Id="rId43" Type="http://schemas.openxmlformats.org/officeDocument/2006/relationships/image" Target="../media/image27.png"/><Relationship Id="rId64" Type="http://schemas.openxmlformats.org/officeDocument/2006/relationships/image" Target="../media/image43.png"/><Relationship Id="rId118" Type="http://schemas.openxmlformats.org/officeDocument/2006/relationships/image" Target="../media/image211.png"/><Relationship Id="rId139" Type="http://schemas.openxmlformats.org/officeDocument/2006/relationships/image" Target="../media/image98.png"/><Relationship Id="rId290" Type="http://schemas.openxmlformats.org/officeDocument/2006/relationships/image" Target="../media/image289.png"/><Relationship Id="rId304" Type="http://schemas.openxmlformats.org/officeDocument/2006/relationships/image" Target="../media/image303.png"/><Relationship Id="rId325" Type="http://schemas.openxmlformats.org/officeDocument/2006/relationships/image" Target="../media/image324.png"/><Relationship Id="rId346" Type="http://schemas.openxmlformats.org/officeDocument/2006/relationships/image" Target="../media/image345.png"/><Relationship Id="rId367" Type="http://schemas.openxmlformats.org/officeDocument/2006/relationships/image" Target="../media/image366.png"/><Relationship Id="rId388" Type="http://schemas.openxmlformats.org/officeDocument/2006/relationships/image" Target="../media/image387.png"/><Relationship Id="rId85" Type="http://schemas.openxmlformats.org/officeDocument/2006/relationships/image" Target="../media/image53.png"/><Relationship Id="rId150" Type="http://schemas.openxmlformats.org/officeDocument/2006/relationships/image" Target="../media/image107.png"/><Relationship Id="rId171" Type="http://schemas.openxmlformats.org/officeDocument/2006/relationships/image" Target="../media/image123.png"/><Relationship Id="rId192" Type="http://schemas.openxmlformats.org/officeDocument/2006/relationships/image" Target="../media/image139.png"/><Relationship Id="rId206" Type="http://schemas.openxmlformats.org/officeDocument/2006/relationships/image" Target="../media/image150.png"/><Relationship Id="rId227" Type="http://schemas.openxmlformats.org/officeDocument/2006/relationships/image" Target="../media/image165.png"/><Relationship Id="rId248" Type="http://schemas.openxmlformats.org/officeDocument/2006/relationships/image" Target="../media/image247.png"/><Relationship Id="rId269" Type="http://schemas.openxmlformats.org/officeDocument/2006/relationships/image" Target="../media/image268.png"/><Relationship Id="rId12" Type="http://schemas.openxmlformats.org/officeDocument/2006/relationships/image" Target="../media/image8.png"/><Relationship Id="rId33" Type="http://schemas.openxmlformats.org/officeDocument/2006/relationships/image" Target="../media/image20.png"/><Relationship Id="rId108" Type="http://schemas.openxmlformats.org/officeDocument/2006/relationships/image" Target="../media/image74.png"/><Relationship Id="rId129" Type="http://schemas.openxmlformats.org/officeDocument/2006/relationships/image" Target="../media/image90.png"/><Relationship Id="rId280" Type="http://schemas.openxmlformats.org/officeDocument/2006/relationships/image" Target="../media/image279.png"/><Relationship Id="rId315" Type="http://schemas.openxmlformats.org/officeDocument/2006/relationships/image" Target="../media/image314.png"/><Relationship Id="rId336" Type="http://schemas.openxmlformats.org/officeDocument/2006/relationships/image" Target="../media/image335.png"/><Relationship Id="rId357" Type="http://schemas.openxmlformats.org/officeDocument/2006/relationships/image" Target="../media/image356.png"/><Relationship Id="rId54" Type="http://schemas.openxmlformats.org/officeDocument/2006/relationships/image" Target="../media/image35.png"/><Relationship Id="rId75" Type="http://schemas.openxmlformats.org/officeDocument/2006/relationships/image" Target="../media/image49.png"/><Relationship Id="rId96" Type="http://schemas.openxmlformats.org/officeDocument/2006/relationships/image" Target="../media/image62.png"/><Relationship Id="rId140" Type="http://schemas.openxmlformats.org/officeDocument/2006/relationships/image" Target="../media/image99.png"/><Relationship Id="rId161" Type="http://schemas.openxmlformats.org/officeDocument/2006/relationships/image" Target="../media/image117.png"/><Relationship Id="rId182" Type="http://schemas.openxmlformats.org/officeDocument/2006/relationships/image" Target="../media/image131.png"/><Relationship Id="rId217" Type="http://schemas.openxmlformats.org/officeDocument/2006/relationships/image" Target="../media/image158.png"/><Relationship Id="rId378" Type="http://schemas.openxmlformats.org/officeDocument/2006/relationships/image" Target="../media/image377.png"/><Relationship Id="rId399" Type="http://schemas.openxmlformats.org/officeDocument/2006/relationships/image" Target="../media/image398.png"/><Relationship Id="rId6" Type="http://schemas.openxmlformats.org/officeDocument/2006/relationships/image" Target="../media/image181.png"/><Relationship Id="rId238" Type="http://schemas.openxmlformats.org/officeDocument/2006/relationships/image" Target="../media/image237.png"/><Relationship Id="rId259" Type="http://schemas.openxmlformats.org/officeDocument/2006/relationships/image" Target="../media/image258.png"/><Relationship Id="rId23" Type="http://schemas.openxmlformats.org/officeDocument/2006/relationships/image" Target="../media/image188.png"/><Relationship Id="rId119" Type="http://schemas.openxmlformats.org/officeDocument/2006/relationships/image" Target="../media/image175.png"/><Relationship Id="rId270" Type="http://schemas.openxmlformats.org/officeDocument/2006/relationships/image" Target="../media/image269.png"/><Relationship Id="rId291" Type="http://schemas.openxmlformats.org/officeDocument/2006/relationships/image" Target="../media/image290.png"/><Relationship Id="rId305" Type="http://schemas.openxmlformats.org/officeDocument/2006/relationships/image" Target="../media/image304.png"/><Relationship Id="rId326" Type="http://schemas.openxmlformats.org/officeDocument/2006/relationships/image" Target="../media/image325.png"/><Relationship Id="rId347" Type="http://schemas.openxmlformats.org/officeDocument/2006/relationships/image" Target="../media/image346.png"/><Relationship Id="rId44" Type="http://schemas.openxmlformats.org/officeDocument/2006/relationships/image" Target="../media/image194.png"/><Relationship Id="rId65" Type="http://schemas.openxmlformats.org/officeDocument/2006/relationships/image" Target="../media/image44.png"/><Relationship Id="rId86" Type="http://schemas.openxmlformats.org/officeDocument/2006/relationships/image" Target="../media/image54.png"/><Relationship Id="rId130" Type="http://schemas.openxmlformats.org/officeDocument/2006/relationships/image" Target="../media/image91.png"/><Relationship Id="rId151" Type="http://schemas.openxmlformats.org/officeDocument/2006/relationships/image" Target="../media/image108.png"/><Relationship Id="rId368" Type="http://schemas.openxmlformats.org/officeDocument/2006/relationships/image" Target="../media/image367.png"/><Relationship Id="rId389" Type="http://schemas.openxmlformats.org/officeDocument/2006/relationships/image" Target="../media/image388.png"/><Relationship Id="rId172" Type="http://schemas.openxmlformats.org/officeDocument/2006/relationships/image" Target="../media/image222.png"/><Relationship Id="rId193" Type="http://schemas.openxmlformats.org/officeDocument/2006/relationships/image" Target="../media/image140.png"/><Relationship Id="rId207" Type="http://schemas.openxmlformats.org/officeDocument/2006/relationships/image" Target="../media/image229.png"/><Relationship Id="rId228" Type="http://schemas.openxmlformats.org/officeDocument/2006/relationships/image" Target="../media/image166.png"/><Relationship Id="rId249" Type="http://schemas.openxmlformats.org/officeDocument/2006/relationships/image" Target="../media/image248.png"/><Relationship Id="rId13" Type="http://schemas.openxmlformats.org/officeDocument/2006/relationships/image" Target="../media/image184.png"/><Relationship Id="rId109" Type="http://schemas.openxmlformats.org/officeDocument/2006/relationships/image" Target="../media/image75.png"/><Relationship Id="rId260" Type="http://schemas.openxmlformats.org/officeDocument/2006/relationships/image" Target="../media/image259.png"/><Relationship Id="rId281" Type="http://schemas.openxmlformats.org/officeDocument/2006/relationships/image" Target="../media/image280.png"/><Relationship Id="rId316" Type="http://schemas.openxmlformats.org/officeDocument/2006/relationships/image" Target="../media/image315.png"/><Relationship Id="rId337" Type="http://schemas.openxmlformats.org/officeDocument/2006/relationships/image" Target="../media/image336.png"/><Relationship Id="rId34" Type="http://schemas.openxmlformats.org/officeDocument/2006/relationships/image" Target="../media/image191.png"/><Relationship Id="rId55" Type="http://schemas.openxmlformats.org/officeDocument/2006/relationships/image" Target="../media/image197.png"/><Relationship Id="rId76" Type="http://schemas.openxmlformats.org/officeDocument/2006/relationships/image" Target="../media/image203.png"/><Relationship Id="rId97" Type="http://schemas.openxmlformats.org/officeDocument/2006/relationships/image" Target="../media/image209.png"/><Relationship Id="rId120" Type="http://schemas.openxmlformats.org/officeDocument/2006/relationships/image" Target="../media/image83.png"/><Relationship Id="rId141" Type="http://schemas.openxmlformats.org/officeDocument/2006/relationships/image" Target="../media/image100.png"/><Relationship Id="rId358" Type="http://schemas.openxmlformats.org/officeDocument/2006/relationships/image" Target="../media/image357.png"/><Relationship Id="rId379" Type="http://schemas.openxmlformats.org/officeDocument/2006/relationships/image" Target="../media/image378.png"/><Relationship Id="rId7" Type="http://schemas.openxmlformats.org/officeDocument/2006/relationships/image" Target="../media/image5.png"/><Relationship Id="rId162" Type="http://schemas.openxmlformats.org/officeDocument/2006/relationships/image" Target="../media/image118.png"/><Relationship Id="rId183" Type="http://schemas.openxmlformats.org/officeDocument/2006/relationships/image" Target="../media/image132.png"/><Relationship Id="rId218" Type="http://schemas.openxmlformats.org/officeDocument/2006/relationships/image" Target="../media/image159.png"/><Relationship Id="rId239" Type="http://schemas.openxmlformats.org/officeDocument/2006/relationships/image" Target="../media/image238.png"/><Relationship Id="rId390" Type="http://schemas.openxmlformats.org/officeDocument/2006/relationships/image" Target="../media/image389.png"/><Relationship Id="rId250" Type="http://schemas.openxmlformats.org/officeDocument/2006/relationships/image" Target="../media/image249.png"/><Relationship Id="rId271" Type="http://schemas.openxmlformats.org/officeDocument/2006/relationships/image" Target="../media/image270.png"/><Relationship Id="rId292" Type="http://schemas.openxmlformats.org/officeDocument/2006/relationships/image" Target="../media/image291.png"/><Relationship Id="rId306" Type="http://schemas.openxmlformats.org/officeDocument/2006/relationships/image" Target="../media/image305.png"/><Relationship Id="rId24" Type="http://schemas.openxmlformats.org/officeDocument/2006/relationships/image" Target="../media/image14.png"/><Relationship Id="rId45" Type="http://schemas.openxmlformats.org/officeDocument/2006/relationships/image" Target="../media/image28.png"/><Relationship Id="rId66" Type="http://schemas.openxmlformats.org/officeDocument/2006/relationships/image" Target="../media/image45.png"/><Relationship Id="rId87" Type="http://schemas.openxmlformats.org/officeDocument/2006/relationships/image" Target="../media/image55.png"/><Relationship Id="rId110" Type="http://schemas.openxmlformats.org/officeDocument/2006/relationships/image" Target="../media/image76.png"/><Relationship Id="rId131" Type="http://schemas.openxmlformats.org/officeDocument/2006/relationships/image" Target="../media/image92.png"/><Relationship Id="rId327" Type="http://schemas.openxmlformats.org/officeDocument/2006/relationships/image" Target="../media/image326.png"/><Relationship Id="rId348" Type="http://schemas.openxmlformats.org/officeDocument/2006/relationships/image" Target="../media/image347.png"/><Relationship Id="rId369" Type="http://schemas.openxmlformats.org/officeDocument/2006/relationships/image" Target="../media/image368.png"/><Relationship Id="rId152" Type="http://schemas.openxmlformats.org/officeDocument/2006/relationships/image" Target="../media/image109.png"/><Relationship Id="rId173" Type="http://schemas.openxmlformats.org/officeDocument/2006/relationships/image" Target="../media/image124.png"/><Relationship Id="rId194" Type="http://schemas.openxmlformats.org/officeDocument/2006/relationships/image" Target="../media/image141.png"/><Relationship Id="rId208" Type="http://schemas.openxmlformats.org/officeDocument/2006/relationships/image" Target="../media/image151.png"/><Relationship Id="rId229" Type="http://schemas.openxmlformats.org/officeDocument/2006/relationships/image" Target="../media/image167.png"/><Relationship Id="rId380" Type="http://schemas.openxmlformats.org/officeDocument/2006/relationships/image" Target="../media/image379.png"/><Relationship Id="rId240" Type="http://schemas.openxmlformats.org/officeDocument/2006/relationships/image" Target="../media/image239.png"/><Relationship Id="rId261" Type="http://schemas.openxmlformats.org/officeDocument/2006/relationships/image" Target="../media/image260.png"/><Relationship Id="rId14" Type="http://schemas.openxmlformats.org/officeDocument/2006/relationships/image" Target="../media/image185.png"/><Relationship Id="rId35" Type="http://schemas.openxmlformats.org/officeDocument/2006/relationships/image" Target="../media/image21.png"/><Relationship Id="rId56" Type="http://schemas.openxmlformats.org/officeDocument/2006/relationships/image" Target="../media/image36.png"/><Relationship Id="rId77" Type="http://schemas.openxmlformats.org/officeDocument/2006/relationships/image" Target="../media/image204.png"/><Relationship Id="rId100" Type="http://schemas.openxmlformats.org/officeDocument/2006/relationships/image" Target="../media/image66.png"/><Relationship Id="rId282" Type="http://schemas.openxmlformats.org/officeDocument/2006/relationships/image" Target="../media/image281.png"/><Relationship Id="rId317" Type="http://schemas.openxmlformats.org/officeDocument/2006/relationships/image" Target="../media/image316.png"/><Relationship Id="rId338" Type="http://schemas.openxmlformats.org/officeDocument/2006/relationships/image" Target="../media/image337.png"/><Relationship Id="rId359" Type="http://schemas.openxmlformats.org/officeDocument/2006/relationships/image" Target="../media/image358.png"/><Relationship Id="rId8" Type="http://schemas.openxmlformats.org/officeDocument/2006/relationships/image" Target="../media/image6.png"/><Relationship Id="rId98" Type="http://schemas.openxmlformats.org/officeDocument/2006/relationships/image" Target="../media/image64.png"/><Relationship Id="rId121" Type="http://schemas.openxmlformats.org/officeDocument/2006/relationships/image" Target="../media/image212.png"/><Relationship Id="rId142" Type="http://schemas.openxmlformats.org/officeDocument/2006/relationships/image" Target="../media/image216.png"/><Relationship Id="rId163" Type="http://schemas.openxmlformats.org/officeDocument/2006/relationships/image" Target="../media/image218.png"/><Relationship Id="rId184" Type="http://schemas.openxmlformats.org/officeDocument/2006/relationships/image" Target="../media/image224.png"/><Relationship Id="rId219" Type="http://schemas.openxmlformats.org/officeDocument/2006/relationships/image" Target="../media/image160.png"/><Relationship Id="rId370" Type="http://schemas.openxmlformats.org/officeDocument/2006/relationships/image" Target="../media/image369.png"/><Relationship Id="rId391" Type="http://schemas.openxmlformats.org/officeDocument/2006/relationships/image" Target="../media/image390.png"/><Relationship Id="rId230" Type="http://schemas.openxmlformats.org/officeDocument/2006/relationships/image" Target="../media/image168.png"/><Relationship Id="rId251" Type="http://schemas.openxmlformats.org/officeDocument/2006/relationships/image" Target="../media/image250.png"/><Relationship Id="rId25" Type="http://schemas.openxmlformats.org/officeDocument/2006/relationships/image" Target="../media/image189.png"/><Relationship Id="rId46" Type="http://schemas.openxmlformats.org/officeDocument/2006/relationships/image" Target="../media/image195.png"/><Relationship Id="rId67" Type="http://schemas.openxmlformats.org/officeDocument/2006/relationships/image" Target="../media/image46.png"/><Relationship Id="rId272" Type="http://schemas.openxmlformats.org/officeDocument/2006/relationships/image" Target="../media/image271.png"/><Relationship Id="rId293" Type="http://schemas.openxmlformats.org/officeDocument/2006/relationships/image" Target="../media/image292.png"/><Relationship Id="rId307" Type="http://schemas.openxmlformats.org/officeDocument/2006/relationships/image" Target="../media/image306.png"/><Relationship Id="rId328" Type="http://schemas.openxmlformats.org/officeDocument/2006/relationships/image" Target="../media/image327.png"/><Relationship Id="rId349" Type="http://schemas.openxmlformats.org/officeDocument/2006/relationships/image" Target="../media/image348.png"/><Relationship Id="rId88" Type="http://schemas.openxmlformats.org/officeDocument/2006/relationships/image" Target="../media/image56.png"/><Relationship Id="rId111" Type="http://schemas.openxmlformats.org/officeDocument/2006/relationships/image" Target="../media/image77.png"/><Relationship Id="rId132" Type="http://schemas.openxmlformats.org/officeDocument/2006/relationships/image" Target="../media/image93.png"/><Relationship Id="rId153" Type="http://schemas.openxmlformats.org/officeDocument/2006/relationships/image" Target="../media/image110.png"/><Relationship Id="rId174" Type="http://schemas.openxmlformats.org/officeDocument/2006/relationships/image" Target="../media/image223.png"/><Relationship Id="rId195" Type="http://schemas.openxmlformats.org/officeDocument/2006/relationships/image" Target="../media/image226.png"/><Relationship Id="rId209" Type="http://schemas.openxmlformats.org/officeDocument/2006/relationships/image" Target="../media/image230.png"/><Relationship Id="rId360" Type="http://schemas.openxmlformats.org/officeDocument/2006/relationships/image" Target="../media/image359.png"/><Relationship Id="rId381" Type="http://schemas.openxmlformats.org/officeDocument/2006/relationships/image" Target="../media/image380.png"/><Relationship Id="rId220" Type="http://schemas.openxmlformats.org/officeDocument/2006/relationships/image" Target="../media/image232.png"/><Relationship Id="rId241" Type="http://schemas.openxmlformats.org/officeDocument/2006/relationships/image" Target="../media/image240.png"/><Relationship Id="rId15" Type="http://schemas.openxmlformats.org/officeDocument/2006/relationships/image" Target="../media/image63.png"/><Relationship Id="rId36" Type="http://schemas.openxmlformats.org/officeDocument/2006/relationships/image" Target="../media/image22.png"/><Relationship Id="rId57" Type="http://schemas.openxmlformats.org/officeDocument/2006/relationships/hyperlink" Target="http://en.wikipedia.org/wiki/File:Flag_of_Pakistan.sv" TargetMode="External"/><Relationship Id="rId262" Type="http://schemas.openxmlformats.org/officeDocument/2006/relationships/image" Target="../media/image261.png"/><Relationship Id="rId283" Type="http://schemas.openxmlformats.org/officeDocument/2006/relationships/image" Target="../media/image282.png"/><Relationship Id="rId318" Type="http://schemas.openxmlformats.org/officeDocument/2006/relationships/image" Target="../media/image317.png"/><Relationship Id="rId339" Type="http://schemas.openxmlformats.org/officeDocument/2006/relationships/image" Target="../media/image338.png"/><Relationship Id="rId78" Type="http://schemas.openxmlformats.org/officeDocument/2006/relationships/image" Target="../media/image205.png"/><Relationship Id="rId99" Type="http://schemas.openxmlformats.org/officeDocument/2006/relationships/image" Target="../media/image65.png"/><Relationship Id="rId101" Type="http://schemas.openxmlformats.org/officeDocument/2006/relationships/image" Target="../media/image67.png"/><Relationship Id="rId122" Type="http://schemas.openxmlformats.org/officeDocument/2006/relationships/image" Target="../media/image84.png"/><Relationship Id="rId143" Type="http://schemas.openxmlformats.org/officeDocument/2006/relationships/image" Target="../media/image101.png"/><Relationship Id="rId164" Type="http://schemas.openxmlformats.org/officeDocument/2006/relationships/image" Target="../media/image119.png"/><Relationship Id="rId185" Type="http://schemas.openxmlformats.org/officeDocument/2006/relationships/image" Target="../media/image133.png"/><Relationship Id="rId350" Type="http://schemas.openxmlformats.org/officeDocument/2006/relationships/image" Target="../media/image349.png"/><Relationship Id="rId371" Type="http://schemas.openxmlformats.org/officeDocument/2006/relationships/image" Target="../media/image370.png"/><Relationship Id="rId9" Type="http://schemas.openxmlformats.org/officeDocument/2006/relationships/image" Target="../media/image7.png"/><Relationship Id="rId210" Type="http://schemas.openxmlformats.org/officeDocument/2006/relationships/image" Target="../media/image152.png"/><Relationship Id="rId392" Type="http://schemas.openxmlformats.org/officeDocument/2006/relationships/image" Target="../media/image391.png"/><Relationship Id="rId26" Type="http://schemas.openxmlformats.org/officeDocument/2006/relationships/image" Target="../media/image15.png"/><Relationship Id="rId231" Type="http://schemas.openxmlformats.org/officeDocument/2006/relationships/image" Target="../media/image169.png"/><Relationship Id="rId252" Type="http://schemas.openxmlformats.org/officeDocument/2006/relationships/image" Target="../media/image251.png"/><Relationship Id="rId273" Type="http://schemas.openxmlformats.org/officeDocument/2006/relationships/image" Target="../media/image272.png"/><Relationship Id="rId294" Type="http://schemas.openxmlformats.org/officeDocument/2006/relationships/image" Target="../media/image293.png"/><Relationship Id="rId308" Type="http://schemas.openxmlformats.org/officeDocument/2006/relationships/image" Target="../media/image307.png"/><Relationship Id="rId329" Type="http://schemas.openxmlformats.org/officeDocument/2006/relationships/image" Target="../media/image328.png"/><Relationship Id="rId47" Type="http://schemas.openxmlformats.org/officeDocument/2006/relationships/image" Target="../media/image29.png"/><Relationship Id="rId68" Type="http://schemas.openxmlformats.org/officeDocument/2006/relationships/image" Target="../media/image198.png"/><Relationship Id="rId89" Type="http://schemas.openxmlformats.org/officeDocument/2006/relationships/image" Target="../media/image208.png"/><Relationship Id="rId112" Type="http://schemas.openxmlformats.org/officeDocument/2006/relationships/image" Target="../media/image78.png"/><Relationship Id="rId133" Type="http://schemas.openxmlformats.org/officeDocument/2006/relationships/image" Target="../media/image94.png"/><Relationship Id="rId154" Type="http://schemas.openxmlformats.org/officeDocument/2006/relationships/image" Target="../media/image111.png"/><Relationship Id="rId175" Type="http://schemas.openxmlformats.org/officeDocument/2006/relationships/image" Target="../media/image125.png"/><Relationship Id="rId340" Type="http://schemas.openxmlformats.org/officeDocument/2006/relationships/image" Target="../media/image339.png"/><Relationship Id="rId361" Type="http://schemas.openxmlformats.org/officeDocument/2006/relationships/image" Target="../media/image360.png"/><Relationship Id="rId196" Type="http://schemas.openxmlformats.org/officeDocument/2006/relationships/image" Target="../media/image227.png"/><Relationship Id="rId200" Type="http://schemas.openxmlformats.org/officeDocument/2006/relationships/image" Target="../media/image144.png"/><Relationship Id="rId382" Type="http://schemas.openxmlformats.org/officeDocument/2006/relationships/image" Target="../media/image381.png"/><Relationship Id="rId16" Type="http://schemas.openxmlformats.org/officeDocument/2006/relationships/image" Target="../media/image9.png"/><Relationship Id="rId221" Type="http://schemas.openxmlformats.org/officeDocument/2006/relationships/image" Target="../media/image161.png"/><Relationship Id="rId242" Type="http://schemas.openxmlformats.org/officeDocument/2006/relationships/image" Target="../media/image241.png"/><Relationship Id="rId263" Type="http://schemas.openxmlformats.org/officeDocument/2006/relationships/image" Target="../media/image262.png"/><Relationship Id="rId284" Type="http://schemas.openxmlformats.org/officeDocument/2006/relationships/image" Target="../media/image283.png"/><Relationship Id="rId319" Type="http://schemas.openxmlformats.org/officeDocument/2006/relationships/image" Target="../media/image318.png"/><Relationship Id="rId37" Type="http://schemas.openxmlformats.org/officeDocument/2006/relationships/image" Target="../media/image23.png"/><Relationship Id="rId58" Type="http://schemas.openxmlformats.org/officeDocument/2006/relationships/image" Target="../media/image37.png"/><Relationship Id="rId79" Type="http://schemas.openxmlformats.org/officeDocument/2006/relationships/hyperlink" Target="http://en.wikipedia.org/wiki/File:Flag_of_the_People's_Republic_of_China.sv" TargetMode="External"/><Relationship Id="rId102" Type="http://schemas.openxmlformats.org/officeDocument/2006/relationships/image" Target="../media/image68.png"/><Relationship Id="rId123" Type="http://schemas.openxmlformats.org/officeDocument/2006/relationships/image" Target="../media/image85.png"/><Relationship Id="rId144" Type="http://schemas.openxmlformats.org/officeDocument/2006/relationships/image" Target="../media/image102.png"/><Relationship Id="rId330" Type="http://schemas.openxmlformats.org/officeDocument/2006/relationships/image" Target="../media/image329.png"/><Relationship Id="rId90" Type="http://schemas.openxmlformats.org/officeDocument/2006/relationships/image" Target="../media/image57.png"/><Relationship Id="rId165" Type="http://schemas.openxmlformats.org/officeDocument/2006/relationships/image" Target="../media/image219.png"/><Relationship Id="rId186" Type="http://schemas.openxmlformats.org/officeDocument/2006/relationships/image" Target="../media/image134.png"/><Relationship Id="rId351" Type="http://schemas.openxmlformats.org/officeDocument/2006/relationships/image" Target="../media/image350.png"/><Relationship Id="rId372" Type="http://schemas.openxmlformats.org/officeDocument/2006/relationships/image" Target="../media/image371.png"/><Relationship Id="rId393" Type="http://schemas.openxmlformats.org/officeDocument/2006/relationships/image" Target="../media/image392.png"/><Relationship Id="rId211" Type="http://schemas.openxmlformats.org/officeDocument/2006/relationships/image" Target="../media/image153.png"/><Relationship Id="rId232" Type="http://schemas.openxmlformats.org/officeDocument/2006/relationships/image" Target="../media/image170.png"/><Relationship Id="rId253" Type="http://schemas.openxmlformats.org/officeDocument/2006/relationships/image" Target="../media/image252.png"/><Relationship Id="rId274" Type="http://schemas.openxmlformats.org/officeDocument/2006/relationships/image" Target="../media/image273.png"/><Relationship Id="rId295" Type="http://schemas.openxmlformats.org/officeDocument/2006/relationships/image" Target="../media/image294.png"/><Relationship Id="rId309" Type="http://schemas.openxmlformats.org/officeDocument/2006/relationships/image" Target="../media/image308.png"/><Relationship Id="rId27" Type="http://schemas.openxmlformats.org/officeDocument/2006/relationships/image" Target="../media/image190.png"/><Relationship Id="rId48" Type="http://schemas.openxmlformats.org/officeDocument/2006/relationships/image" Target="../media/image30.png"/><Relationship Id="rId69" Type="http://schemas.openxmlformats.org/officeDocument/2006/relationships/image" Target="../media/image199.png"/><Relationship Id="rId113" Type="http://schemas.openxmlformats.org/officeDocument/2006/relationships/image" Target="../media/image79.png"/><Relationship Id="rId134" Type="http://schemas.openxmlformats.org/officeDocument/2006/relationships/image" Target="../media/image95.png"/><Relationship Id="rId320" Type="http://schemas.openxmlformats.org/officeDocument/2006/relationships/image" Target="../media/image319.png"/><Relationship Id="rId80" Type="http://schemas.openxmlformats.org/officeDocument/2006/relationships/image" Target="../media/image50.png"/><Relationship Id="rId155" Type="http://schemas.openxmlformats.org/officeDocument/2006/relationships/image" Target="../media/image112.png"/><Relationship Id="rId176" Type="http://schemas.openxmlformats.org/officeDocument/2006/relationships/image" Target="../media/image126.png"/><Relationship Id="rId197" Type="http://schemas.openxmlformats.org/officeDocument/2006/relationships/image" Target="../media/image228.png"/><Relationship Id="rId341" Type="http://schemas.openxmlformats.org/officeDocument/2006/relationships/image" Target="../media/image340.png"/><Relationship Id="rId362" Type="http://schemas.openxmlformats.org/officeDocument/2006/relationships/image" Target="../media/image361.png"/><Relationship Id="rId383" Type="http://schemas.openxmlformats.org/officeDocument/2006/relationships/image" Target="../media/image382.png"/><Relationship Id="rId201" Type="http://schemas.openxmlformats.org/officeDocument/2006/relationships/image" Target="../media/image145.png"/><Relationship Id="rId222" Type="http://schemas.openxmlformats.org/officeDocument/2006/relationships/image" Target="../media/image233.png"/><Relationship Id="rId243" Type="http://schemas.openxmlformats.org/officeDocument/2006/relationships/image" Target="../media/image242.png"/><Relationship Id="rId264" Type="http://schemas.openxmlformats.org/officeDocument/2006/relationships/image" Target="../media/image263.png"/><Relationship Id="rId285" Type="http://schemas.openxmlformats.org/officeDocument/2006/relationships/image" Target="../media/image284.png"/><Relationship Id="rId17" Type="http://schemas.openxmlformats.org/officeDocument/2006/relationships/image" Target="../media/image10.png"/><Relationship Id="rId38" Type="http://schemas.openxmlformats.org/officeDocument/2006/relationships/image" Target="../media/image24.png"/><Relationship Id="rId59" Type="http://schemas.openxmlformats.org/officeDocument/2006/relationships/image" Target="../media/image38.png"/><Relationship Id="rId103" Type="http://schemas.openxmlformats.org/officeDocument/2006/relationships/image" Target="../media/image69.png"/><Relationship Id="rId124" Type="http://schemas.openxmlformats.org/officeDocument/2006/relationships/image" Target="../media/image86.png"/><Relationship Id="rId310" Type="http://schemas.openxmlformats.org/officeDocument/2006/relationships/image" Target="../media/image309.png"/><Relationship Id="rId70" Type="http://schemas.openxmlformats.org/officeDocument/2006/relationships/image" Target="../media/image47.png"/><Relationship Id="rId91" Type="http://schemas.openxmlformats.org/officeDocument/2006/relationships/image" Target="../media/image58.png"/><Relationship Id="rId145" Type="http://schemas.openxmlformats.org/officeDocument/2006/relationships/image" Target="../media/image103.png"/><Relationship Id="rId166" Type="http://schemas.openxmlformats.org/officeDocument/2006/relationships/image" Target="../media/image220.png"/><Relationship Id="rId187" Type="http://schemas.openxmlformats.org/officeDocument/2006/relationships/image" Target="../media/image225.png"/><Relationship Id="rId331" Type="http://schemas.openxmlformats.org/officeDocument/2006/relationships/image" Target="../media/image330.png"/><Relationship Id="rId352" Type="http://schemas.openxmlformats.org/officeDocument/2006/relationships/image" Target="../media/image351.png"/><Relationship Id="rId373" Type="http://schemas.openxmlformats.org/officeDocument/2006/relationships/image" Target="../media/image372.png"/><Relationship Id="rId394" Type="http://schemas.openxmlformats.org/officeDocument/2006/relationships/image" Target="../media/image393.png"/><Relationship Id="rId1" Type="http://schemas.openxmlformats.org/officeDocument/2006/relationships/image" Target="../media/image1.png"/><Relationship Id="rId212" Type="http://schemas.openxmlformats.org/officeDocument/2006/relationships/image" Target="../media/image231.png"/><Relationship Id="rId233" Type="http://schemas.openxmlformats.org/officeDocument/2006/relationships/image" Target="../media/image171.png"/><Relationship Id="rId254" Type="http://schemas.openxmlformats.org/officeDocument/2006/relationships/image" Target="../media/image253.png"/><Relationship Id="rId28" Type="http://schemas.openxmlformats.org/officeDocument/2006/relationships/hyperlink" Target="http://en.wikipedia.org/wiki/File:Flag_of_the_Netherlands.sv" TargetMode="External"/><Relationship Id="rId49" Type="http://schemas.openxmlformats.org/officeDocument/2006/relationships/image" Target="../media/image31.png"/><Relationship Id="rId114" Type="http://schemas.openxmlformats.org/officeDocument/2006/relationships/image" Target="../media/image80.png"/><Relationship Id="rId275" Type="http://schemas.openxmlformats.org/officeDocument/2006/relationships/image" Target="../media/image274.png"/><Relationship Id="rId296" Type="http://schemas.openxmlformats.org/officeDocument/2006/relationships/image" Target="../media/image295.png"/><Relationship Id="rId300" Type="http://schemas.openxmlformats.org/officeDocument/2006/relationships/image" Target="../media/image299.png"/><Relationship Id="rId60" Type="http://schemas.openxmlformats.org/officeDocument/2006/relationships/image" Target="../media/image39.png"/><Relationship Id="rId81" Type="http://schemas.openxmlformats.org/officeDocument/2006/relationships/image" Target="../media/image206.png"/><Relationship Id="rId135" Type="http://schemas.openxmlformats.org/officeDocument/2006/relationships/image" Target="../media/image96.png"/><Relationship Id="rId156" Type="http://schemas.openxmlformats.org/officeDocument/2006/relationships/image" Target="../media/image174.png"/><Relationship Id="rId177" Type="http://schemas.openxmlformats.org/officeDocument/2006/relationships/hyperlink" Target="http://en.wikipedia.org/wiki/File:Flag_of_the_United_States.sv" TargetMode="External"/><Relationship Id="rId198" Type="http://schemas.openxmlformats.org/officeDocument/2006/relationships/image" Target="../media/image142.png"/><Relationship Id="rId321" Type="http://schemas.openxmlformats.org/officeDocument/2006/relationships/image" Target="../media/image320.png"/><Relationship Id="rId342" Type="http://schemas.openxmlformats.org/officeDocument/2006/relationships/image" Target="../media/image341.png"/><Relationship Id="rId363" Type="http://schemas.openxmlformats.org/officeDocument/2006/relationships/image" Target="../media/image362.png"/><Relationship Id="rId384" Type="http://schemas.openxmlformats.org/officeDocument/2006/relationships/image" Target="../media/image383.png"/><Relationship Id="rId202" Type="http://schemas.openxmlformats.org/officeDocument/2006/relationships/image" Target="../media/image146.png"/><Relationship Id="rId223" Type="http://schemas.openxmlformats.org/officeDocument/2006/relationships/image" Target="../media/image234.png"/><Relationship Id="rId244" Type="http://schemas.openxmlformats.org/officeDocument/2006/relationships/image" Target="../media/image243.png"/><Relationship Id="rId18" Type="http://schemas.openxmlformats.org/officeDocument/2006/relationships/image" Target="../media/image11.png"/><Relationship Id="rId39" Type="http://schemas.openxmlformats.org/officeDocument/2006/relationships/image" Target="../media/image192.png"/><Relationship Id="rId265" Type="http://schemas.openxmlformats.org/officeDocument/2006/relationships/image" Target="../media/image264.png"/><Relationship Id="rId286" Type="http://schemas.openxmlformats.org/officeDocument/2006/relationships/image" Target="../media/image285.png"/><Relationship Id="rId50" Type="http://schemas.openxmlformats.org/officeDocument/2006/relationships/image" Target="../media/image32.png"/><Relationship Id="rId104" Type="http://schemas.openxmlformats.org/officeDocument/2006/relationships/image" Target="../media/image70.png"/><Relationship Id="rId125" Type="http://schemas.openxmlformats.org/officeDocument/2006/relationships/image" Target="../media/image87.png"/><Relationship Id="rId146" Type="http://schemas.openxmlformats.org/officeDocument/2006/relationships/image" Target="../media/image104.png"/><Relationship Id="rId167" Type="http://schemas.openxmlformats.org/officeDocument/2006/relationships/image" Target="../media/image120.png"/><Relationship Id="rId188" Type="http://schemas.openxmlformats.org/officeDocument/2006/relationships/image" Target="../media/image135.png"/><Relationship Id="rId311" Type="http://schemas.openxmlformats.org/officeDocument/2006/relationships/image" Target="../media/image310.png"/><Relationship Id="rId332" Type="http://schemas.openxmlformats.org/officeDocument/2006/relationships/image" Target="../media/image331.png"/><Relationship Id="rId353" Type="http://schemas.openxmlformats.org/officeDocument/2006/relationships/image" Target="../media/image352.png"/><Relationship Id="rId374" Type="http://schemas.openxmlformats.org/officeDocument/2006/relationships/image" Target="../media/image373.png"/><Relationship Id="rId395" Type="http://schemas.openxmlformats.org/officeDocument/2006/relationships/image" Target="../media/image394.png"/><Relationship Id="rId71" Type="http://schemas.openxmlformats.org/officeDocument/2006/relationships/image" Target="../media/image200.png"/><Relationship Id="rId92" Type="http://schemas.openxmlformats.org/officeDocument/2006/relationships/image" Target="../media/image59.png"/><Relationship Id="rId213" Type="http://schemas.openxmlformats.org/officeDocument/2006/relationships/image" Target="../media/image154.png"/><Relationship Id="rId234" Type="http://schemas.openxmlformats.org/officeDocument/2006/relationships/image" Target="../media/image172.png"/><Relationship Id="rId2" Type="http://schemas.openxmlformats.org/officeDocument/2006/relationships/image" Target="../media/image180.png"/><Relationship Id="rId29" Type="http://schemas.openxmlformats.org/officeDocument/2006/relationships/image" Target="../media/image16.png"/><Relationship Id="rId255" Type="http://schemas.openxmlformats.org/officeDocument/2006/relationships/image" Target="../media/image254.png"/><Relationship Id="rId276" Type="http://schemas.openxmlformats.org/officeDocument/2006/relationships/image" Target="../media/image275.png"/><Relationship Id="rId297" Type="http://schemas.openxmlformats.org/officeDocument/2006/relationships/image" Target="../media/image296.png"/><Relationship Id="rId40" Type="http://schemas.openxmlformats.org/officeDocument/2006/relationships/image" Target="../media/image25.png"/><Relationship Id="rId115" Type="http://schemas.openxmlformats.org/officeDocument/2006/relationships/image" Target="../media/image81.png"/><Relationship Id="rId136" Type="http://schemas.openxmlformats.org/officeDocument/2006/relationships/image" Target="../media/image214.png"/><Relationship Id="rId157" Type="http://schemas.openxmlformats.org/officeDocument/2006/relationships/image" Target="../media/image113.png"/><Relationship Id="rId178" Type="http://schemas.openxmlformats.org/officeDocument/2006/relationships/image" Target="../media/image127.png"/><Relationship Id="rId301" Type="http://schemas.openxmlformats.org/officeDocument/2006/relationships/image" Target="../media/image300.png"/><Relationship Id="rId322" Type="http://schemas.openxmlformats.org/officeDocument/2006/relationships/image" Target="../media/image321.png"/><Relationship Id="rId343" Type="http://schemas.openxmlformats.org/officeDocument/2006/relationships/image" Target="../media/image342.png"/><Relationship Id="rId364" Type="http://schemas.openxmlformats.org/officeDocument/2006/relationships/image" Target="../media/image363.png"/><Relationship Id="rId61" Type="http://schemas.openxmlformats.org/officeDocument/2006/relationships/image" Target="../media/image40.png"/><Relationship Id="rId82" Type="http://schemas.openxmlformats.org/officeDocument/2006/relationships/image" Target="../media/image51.png"/><Relationship Id="rId199" Type="http://schemas.openxmlformats.org/officeDocument/2006/relationships/image" Target="../media/image143.png"/><Relationship Id="rId203" Type="http://schemas.openxmlformats.org/officeDocument/2006/relationships/image" Target="../media/image147.png"/><Relationship Id="rId385" Type="http://schemas.openxmlformats.org/officeDocument/2006/relationships/image" Target="../media/image384.png"/><Relationship Id="rId19" Type="http://schemas.openxmlformats.org/officeDocument/2006/relationships/image" Target="../media/image12.png"/><Relationship Id="rId224" Type="http://schemas.openxmlformats.org/officeDocument/2006/relationships/image" Target="../media/image162.png"/><Relationship Id="rId245" Type="http://schemas.openxmlformats.org/officeDocument/2006/relationships/image" Target="../media/image244.png"/><Relationship Id="rId266" Type="http://schemas.openxmlformats.org/officeDocument/2006/relationships/image" Target="../media/image265.png"/><Relationship Id="rId287" Type="http://schemas.openxmlformats.org/officeDocument/2006/relationships/image" Target="../media/image286.png"/><Relationship Id="rId30" Type="http://schemas.openxmlformats.org/officeDocument/2006/relationships/image" Target="../media/image17.png"/><Relationship Id="rId105" Type="http://schemas.openxmlformats.org/officeDocument/2006/relationships/image" Target="../media/image71.png"/><Relationship Id="rId126" Type="http://schemas.openxmlformats.org/officeDocument/2006/relationships/image" Target="../media/image88.png"/><Relationship Id="rId147" Type="http://schemas.openxmlformats.org/officeDocument/2006/relationships/image" Target="../media/image105.png"/><Relationship Id="rId168" Type="http://schemas.openxmlformats.org/officeDocument/2006/relationships/image" Target="../media/image121.png"/><Relationship Id="rId312" Type="http://schemas.openxmlformats.org/officeDocument/2006/relationships/image" Target="../media/image311.png"/><Relationship Id="rId333" Type="http://schemas.openxmlformats.org/officeDocument/2006/relationships/image" Target="../media/image332.png"/><Relationship Id="rId354" Type="http://schemas.openxmlformats.org/officeDocument/2006/relationships/image" Target="../media/image353.png"/><Relationship Id="rId51" Type="http://schemas.openxmlformats.org/officeDocument/2006/relationships/image" Target="../media/image33.png"/><Relationship Id="rId72" Type="http://schemas.openxmlformats.org/officeDocument/2006/relationships/image" Target="../media/image48.png"/><Relationship Id="rId93" Type="http://schemas.openxmlformats.org/officeDocument/2006/relationships/image" Target="../media/image176.png"/><Relationship Id="rId189" Type="http://schemas.openxmlformats.org/officeDocument/2006/relationships/image" Target="../media/image136.png"/><Relationship Id="rId375" Type="http://schemas.openxmlformats.org/officeDocument/2006/relationships/image" Target="../media/image374.png"/><Relationship Id="rId396" Type="http://schemas.openxmlformats.org/officeDocument/2006/relationships/image" Target="../media/image395.png"/><Relationship Id="rId3" Type="http://schemas.openxmlformats.org/officeDocument/2006/relationships/image" Target="../media/image2.png"/><Relationship Id="rId214" Type="http://schemas.openxmlformats.org/officeDocument/2006/relationships/image" Target="../media/image155.png"/><Relationship Id="rId235" Type="http://schemas.openxmlformats.org/officeDocument/2006/relationships/image" Target="../media/image173.png"/><Relationship Id="rId256" Type="http://schemas.openxmlformats.org/officeDocument/2006/relationships/image" Target="../media/image255.png"/><Relationship Id="rId277" Type="http://schemas.openxmlformats.org/officeDocument/2006/relationships/image" Target="../media/image276.png"/><Relationship Id="rId298" Type="http://schemas.openxmlformats.org/officeDocument/2006/relationships/image" Target="../media/image297.png"/><Relationship Id="rId116" Type="http://schemas.openxmlformats.org/officeDocument/2006/relationships/image" Target="../media/image210.png"/><Relationship Id="rId137" Type="http://schemas.openxmlformats.org/officeDocument/2006/relationships/image" Target="../media/image215.png"/><Relationship Id="rId158" Type="http://schemas.openxmlformats.org/officeDocument/2006/relationships/image" Target="../media/image114.png"/><Relationship Id="rId302" Type="http://schemas.openxmlformats.org/officeDocument/2006/relationships/image" Target="../media/image301.png"/><Relationship Id="rId323" Type="http://schemas.openxmlformats.org/officeDocument/2006/relationships/image" Target="../media/image322.png"/><Relationship Id="rId344" Type="http://schemas.openxmlformats.org/officeDocument/2006/relationships/image" Target="../media/image343.png"/><Relationship Id="rId20" Type="http://schemas.openxmlformats.org/officeDocument/2006/relationships/image" Target="../media/image186.png"/><Relationship Id="rId41" Type="http://schemas.openxmlformats.org/officeDocument/2006/relationships/image" Target="../media/image193.png"/><Relationship Id="rId62" Type="http://schemas.openxmlformats.org/officeDocument/2006/relationships/image" Target="../media/image41.png"/><Relationship Id="rId83" Type="http://schemas.openxmlformats.org/officeDocument/2006/relationships/image" Target="../media/image207.png"/><Relationship Id="rId179" Type="http://schemas.openxmlformats.org/officeDocument/2006/relationships/image" Target="../media/image128.png"/><Relationship Id="rId365" Type="http://schemas.openxmlformats.org/officeDocument/2006/relationships/image" Target="../media/image364.png"/><Relationship Id="rId386" Type="http://schemas.openxmlformats.org/officeDocument/2006/relationships/image" Target="../media/image385.png"/><Relationship Id="rId190" Type="http://schemas.openxmlformats.org/officeDocument/2006/relationships/image" Target="../media/image137.png"/><Relationship Id="rId204" Type="http://schemas.openxmlformats.org/officeDocument/2006/relationships/image" Target="../media/image148.png"/><Relationship Id="rId225" Type="http://schemas.openxmlformats.org/officeDocument/2006/relationships/image" Target="../media/image163.png"/><Relationship Id="rId246" Type="http://schemas.openxmlformats.org/officeDocument/2006/relationships/image" Target="../media/image245.png"/><Relationship Id="rId267" Type="http://schemas.openxmlformats.org/officeDocument/2006/relationships/image" Target="../media/image266.png"/><Relationship Id="rId288" Type="http://schemas.openxmlformats.org/officeDocument/2006/relationships/image" Target="../media/image287.png"/><Relationship Id="rId106" Type="http://schemas.openxmlformats.org/officeDocument/2006/relationships/image" Target="../media/image72.png"/><Relationship Id="rId127" Type="http://schemas.openxmlformats.org/officeDocument/2006/relationships/image" Target="../media/image213.png"/><Relationship Id="rId313" Type="http://schemas.openxmlformats.org/officeDocument/2006/relationships/image" Target="../media/image312.png"/><Relationship Id="rId10" Type="http://schemas.openxmlformats.org/officeDocument/2006/relationships/image" Target="../media/image182.png"/><Relationship Id="rId31" Type="http://schemas.openxmlformats.org/officeDocument/2006/relationships/image" Target="../media/image18.png"/><Relationship Id="rId52" Type="http://schemas.openxmlformats.org/officeDocument/2006/relationships/image" Target="../media/image196.png"/><Relationship Id="rId73" Type="http://schemas.openxmlformats.org/officeDocument/2006/relationships/image" Target="../media/image201.png"/><Relationship Id="rId94" Type="http://schemas.openxmlformats.org/officeDocument/2006/relationships/image" Target="../media/image60.png"/><Relationship Id="rId148" Type="http://schemas.openxmlformats.org/officeDocument/2006/relationships/image" Target="../media/image217.png"/><Relationship Id="rId169" Type="http://schemas.openxmlformats.org/officeDocument/2006/relationships/image" Target="../media/image122.png"/><Relationship Id="rId334" Type="http://schemas.openxmlformats.org/officeDocument/2006/relationships/image" Target="../media/image333.png"/><Relationship Id="rId355" Type="http://schemas.openxmlformats.org/officeDocument/2006/relationships/image" Target="../media/image354.png"/><Relationship Id="rId376" Type="http://schemas.openxmlformats.org/officeDocument/2006/relationships/image" Target="../media/image375.png"/><Relationship Id="rId397" Type="http://schemas.openxmlformats.org/officeDocument/2006/relationships/image" Target="../media/image396.png"/><Relationship Id="rId4" Type="http://schemas.openxmlformats.org/officeDocument/2006/relationships/image" Target="../media/image3.png"/><Relationship Id="rId180" Type="http://schemas.openxmlformats.org/officeDocument/2006/relationships/image" Target="../media/image129.png"/><Relationship Id="rId215" Type="http://schemas.openxmlformats.org/officeDocument/2006/relationships/image" Target="../media/image156.png"/><Relationship Id="rId236" Type="http://schemas.openxmlformats.org/officeDocument/2006/relationships/image" Target="../media/image235.png"/><Relationship Id="rId257" Type="http://schemas.openxmlformats.org/officeDocument/2006/relationships/image" Target="../media/image256.png"/><Relationship Id="rId278" Type="http://schemas.openxmlformats.org/officeDocument/2006/relationships/image" Target="../media/image277.png"/><Relationship Id="rId303" Type="http://schemas.openxmlformats.org/officeDocument/2006/relationships/image" Target="../media/image302.png"/><Relationship Id="rId42" Type="http://schemas.openxmlformats.org/officeDocument/2006/relationships/image" Target="../media/image26.png"/><Relationship Id="rId84" Type="http://schemas.openxmlformats.org/officeDocument/2006/relationships/image" Target="../media/image52.png"/><Relationship Id="rId138" Type="http://schemas.openxmlformats.org/officeDocument/2006/relationships/image" Target="../media/image97.png"/><Relationship Id="rId345" Type="http://schemas.openxmlformats.org/officeDocument/2006/relationships/image" Target="../media/image344.png"/><Relationship Id="rId387" Type="http://schemas.openxmlformats.org/officeDocument/2006/relationships/image" Target="../media/image386.png"/><Relationship Id="rId191" Type="http://schemas.openxmlformats.org/officeDocument/2006/relationships/image" Target="../media/image138.png"/><Relationship Id="rId205" Type="http://schemas.openxmlformats.org/officeDocument/2006/relationships/image" Target="../media/image149.png"/><Relationship Id="rId247" Type="http://schemas.openxmlformats.org/officeDocument/2006/relationships/image" Target="../media/image24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9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102</xdr:row>
      <xdr:rowOff>0</xdr:rowOff>
    </xdr:from>
    <xdr:to>
      <xdr:col>1</xdr:col>
      <xdr:colOff>209550</xdr:colOff>
      <xdr:row>102</xdr:row>
      <xdr:rowOff>142875</xdr:rowOff>
    </xdr:to>
    <xdr:pic>
      <xdr:nvPicPr>
        <xdr:cNvPr id="1344448" name="Picture 1" descr="http://upload.wikimedia.org/wikipedia/commons/thumb/6/63/Flag_of_Macau.svg/22px-Flag_of_Macau.svg.png">
          <a:extLst>
            <a:ext uri="{FF2B5EF4-FFF2-40B4-BE49-F238E27FC236}">
              <a16:creationId xmlns:a16="http://schemas.microsoft.com/office/drawing/2014/main" id="{00000000-0008-0000-0000-0000C0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027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1</xdr:col>
      <xdr:colOff>209550</xdr:colOff>
      <xdr:row>149</xdr:row>
      <xdr:rowOff>142875</xdr:rowOff>
    </xdr:to>
    <xdr:pic>
      <xdr:nvPicPr>
        <xdr:cNvPr id="1344449" name="Picture 2" descr="http://upload.wikimedia.org/wikipedia/commons/thumb/4/48/Flag_of_Singapore.svg/22px-Flag_of_Singapore.svg.png">
          <a:extLst>
            <a:ext uri="{FF2B5EF4-FFF2-40B4-BE49-F238E27FC236}">
              <a16:creationId xmlns:a16="http://schemas.microsoft.com/office/drawing/2014/main" id="{00000000-0008-0000-0000-0000C1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3753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1</xdr:col>
      <xdr:colOff>209550</xdr:colOff>
      <xdr:row>78</xdr:row>
      <xdr:rowOff>142875</xdr:rowOff>
    </xdr:to>
    <xdr:pic>
      <xdr:nvPicPr>
        <xdr:cNvPr id="1344450" name="Picture 3" descr="http://upload.wikimedia.org/wikipedia/commons/thumb/5/5b/Flag_of_Hong_Kong.svg/22px-Flag_of_Hong_Kong.svg.png">
          <a:extLst>
            <a:ext uri="{FF2B5EF4-FFF2-40B4-BE49-F238E27FC236}">
              <a16:creationId xmlns:a16="http://schemas.microsoft.com/office/drawing/2014/main" id="{00000000-0008-0000-0000-0000C2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21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209550</xdr:colOff>
      <xdr:row>70</xdr:row>
      <xdr:rowOff>104775</xdr:rowOff>
    </xdr:to>
    <xdr:pic>
      <xdr:nvPicPr>
        <xdr:cNvPr id="1344451" name="Picture 4" descr="http://upload.wikimedia.org/wikipedia/commons/thumb/0/02/Flag_of_Gibraltar.svg/22px-Flag_of_Gibraltar.svg.png">
          <a:extLst>
            <a:ext uri="{FF2B5EF4-FFF2-40B4-BE49-F238E27FC236}">
              <a16:creationId xmlns:a16="http://schemas.microsoft.com/office/drawing/2014/main" id="{00000000-0008-0000-0000-0000C3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81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9525</xdr:rowOff>
    </xdr:from>
    <xdr:to>
      <xdr:col>1</xdr:col>
      <xdr:colOff>209550</xdr:colOff>
      <xdr:row>20</xdr:row>
      <xdr:rowOff>133350</xdr:rowOff>
    </xdr:to>
    <xdr:pic>
      <xdr:nvPicPr>
        <xdr:cNvPr id="1344452" name="Picture 5" descr="http://upload.wikimedia.org/wikipedia/commons/thumb/2/2c/Flag_of_Bahrain.svg/22px-Flag_of_Bahrain.svg.png">
          <a:extLst>
            <a:ext uri="{FF2B5EF4-FFF2-40B4-BE49-F238E27FC236}">
              <a16:creationId xmlns:a16="http://schemas.microsoft.com/office/drawing/2014/main" id="{00000000-0008-0000-0000-0000C4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02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1</xdr:col>
      <xdr:colOff>209550</xdr:colOff>
      <xdr:row>107</xdr:row>
      <xdr:rowOff>142875</xdr:rowOff>
    </xdr:to>
    <xdr:pic>
      <xdr:nvPicPr>
        <xdr:cNvPr id="1344453" name="Picture 6" descr="http://upload.wikimedia.org/wikipedia/commons/thumb/7/73/Flag_of_Malta.svg/22px-Flag_of_Malta.svg.png">
          <a:extLst>
            <a:ext uri="{FF2B5EF4-FFF2-40B4-BE49-F238E27FC236}">
              <a16:creationId xmlns:a16="http://schemas.microsoft.com/office/drawing/2014/main" id="{00000000-0008-0000-0000-0000C5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55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209550</xdr:colOff>
      <xdr:row>27</xdr:row>
      <xdr:rowOff>104775</xdr:rowOff>
    </xdr:to>
    <xdr:pic>
      <xdr:nvPicPr>
        <xdr:cNvPr id="1344454" name="Picture 7" descr="http://upload.wikimedia.org/wikipedia/commons/thumb/b/bf/Flag_of_Bermuda.svg/22px-Flag_of_Bermuda.svg.png">
          <a:extLst>
            <a:ext uri="{FF2B5EF4-FFF2-40B4-BE49-F238E27FC236}">
              <a16:creationId xmlns:a16="http://schemas.microsoft.com/office/drawing/2014/main" id="{00000000-0008-0000-0000-0000C6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533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209550</xdr:colOff>
      <xdr:row>21</xdr:row>
      <xdr:rowOff>123825</xdr:rowOff>
    </xdr:to>
    <xdr:pic>
      <xdr:nvPicPr>
        <xdr:cNvPr id="1344455" name="Picture 8" descr="http://upload.wikimedia.org/wikipedia/commons/thumb/f/f9/Flag_of_Bangladesh.svg/22px-Flag_of_Bangladesh.svg.png">
          <a:extLst>
            <a:ext uri="{FF2B5EF4-FFF2-40B4-BE49-F238E27FC236}">
              <a16:creationId xmlns:a16="http://schemas.microsoft.com/office/drawing/2014/main" id="{00000000-0008-0000-0000-0000C7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</xdr:col>
      <xdr:colOff>209550</xdr:colOff>
      <xdr:row>42</xdr:row>
      <xdr:rowOff>142875</xdr:rowOff>
    </xdr:to>
    <xdr:pic>
      <xdr:nvPicPr>
        <xdr:cNvPr id="1344456" name="Picture 9" descr="http://upload.wikimedia.org/wikipedia/commons/thumb/7/72/Flag_of_the_Republic_of_China.svg/22px-Flag_of_the_Republic_of_China.svg.png">
          <a:extLst>
            <a:ext uri="{FF2B5EF4-FFF2-40B4-BE49-F238E27FC236}">
              <a16:creationId xmlns:a16="http://schemas.microsoft.com/office/drawing/2014/main" id="{00000000-0008-0000-0000-0000C8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1</xdr:col>
      <xdr:colOff>209550</xdr:colOff>
      <xdr:row>110</xdr:row>
      <xdr:rowOff>142875</xdr:rowOff>
    </xdr:to>
    <xdr:pic>
      <xdr:nvPicPr>
        <xdr:cNvPr id="1344457" name="Picture 10" descr="http://upload.wikimedia.org/wikipedia/commons/thumb/7/77/Flag_of_Mauritius.svg/22px-Flag_of_Mauritius.svg.png">
          <a:extLst>
            <a:ext uri="{FF2B5EF4-FFF2-40B4-BE49-F238E27FC236}">
              <a16:creationId xmlns:a16="http://schemas.microsoft.com/office/drawing/2014/main" id="{00000000-0008-0000-0000-0000C9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553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209550</xdr:colOff>
      <xdr:row>22</xdr:row>
      <xdr:rowOff>142875</xdr:rowOff>
    </xdr:to>
    <xdr:pic>
      <xdr:nvPicPr>
        <xdr:cNvPr id="1344458" name="Picture 11" descr="http://upload.wikimedia.org/wikipedia/commons/thumb/e/ef/Flag_of_Barbados.svg/22px-Flag_of_Barbados.svg.png">
          <a:extLst>
            <a:ext uri="{FF2B5EF4-FFF2-40B4-BE49-F238E27FC236}">
              <a16:creationId xmlns:a16="http://schemas.microsoft.com/office/drawing/2014/main" id="{00000000-0008-0000-0000-0000CA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209550</xdr:colOff>
      <xdr:row>15</xdr:row>
      <xdr:rowOff>142875</xdr:rowOff>
    </xdr:to>
    <xdr:pic>
      <xdr:nvPicPr>
        <xdr:cNvPr id="1344459" name="Picture 12" descr="http://upload.wikimedia.org/wikipedia/commons/thumb/f/f6/Flag_of_Aruba.svg/22px-Flag_of_Aruba.svg.png">
          <a:extLst>
            <a:ext uri="{FF2B5EF4-FFF2-40B4-BE49-F238E27FC236}">
              <a16:creationId xmlns:a16="http://schemas.microsoft.com/office/drawing/2014/main" id="{00000000-0008-0000-0000-0000CB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1</xdr:col>
      <xdr:colOff>209550</xdr:colOff>
      <xdr:row>138</xdr:row>
      <xdr:rowOff>142875</xdr:rowOff>
    </xdr:to>
    <xdr:pic>
      <xdr:nvPicPr>
        <xdr:cNvPr id="1344460" name="Picture 13" descr="http://upload.wikimedia.org/wikipedia/commons/thumb/0/09/Flag_of_South_Korea.svg/22px-Flag_of_South_Korea.svg.png">
          <a:extLst>
            <a:ext uri="{FF2B5EF4-FFF2-40B4-BE49-F238E27FC236}">
              <a16:creationId xmlns:a16="http://schemas.microsoft.com/office/drawing/2014/main" id="{00000000-0008-0000-0000-0000CC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03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1</xdr:col>
      <xdr:colOff>209550</xdr:colOff>
      <xdr:row>136</xdr:row>
      <xdr:rowOff>142875</xdr:rowOff>
    </xdr:to>
    <xdr:pic>
      <xdr:nvPicPr>
        <xdr:cNvPr id="1344461" name="Picture 14" descr="http://upload.wikimedia.org/wikipedia/commons/thumb/2/28/Flag_of_Puerto_Rico.svg/22px-Flag_of_Puerto_Rico.svg.png">
          <a:extLst>
            <a:ext uri="{FF2B5EF4-FFF2-40B4-BE49-F238E27FC236}">
              <a16:creationId xmlns:a16="http://schemas.microsoft.com/office/drawing/2014/main" id="{00000000-0008-0000-0000-0000CD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32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</xdr:col>
      <xdr:colOff>209550</xdr:colOff>
      <xdr:row>97</xdr:row>
      <xdr:rowOff>142875</xdr:rowOff>
    </xdr:to>
    <xdr:pic>
      <xdr:nvPicPr>
        <xdr:cNvPr id="1344462" name="Picture 15" descr="http://upload.wikimedia.org/wikipedia/commons/thumb/5/59/Flag_of_Lebanon.svg/22px-Flag_of_Lebanon.svg.png">
          <a:extLst>
            <a:ext uri="{FF2B5EF4-FFF2-40B4-BE49-F238E27FC236}">
              <a16:creationId xmlns:a16="http://schemas.microsoft.com/office/drawing/2014/main" id="{00000000-0008-0000-0000-0000CE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31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1</xdr:col>
      <xdr:colOff>209550</xdr:colOff>
      <xdr:row>120</xdr:row>
      <xdr:rowOff>142875</xdr:rowOff>
    </xdr:to>
    <xdr:pic>
      <xdr:nvPicPr>
        <xdr:cNvPr id="1344463" name="Picture 16" descr="fla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CF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365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1</xdr:col>
      <xdr:colOff>209550</xdr:colOff>
      <xdr:row>142</xdr:row>
      <xdr:rowOff>142875</xdr:rowOff>
    </xdr:to>
    <xdr:pic>
      <xdr:nvPicPr>
        <xdr:cNvPr id="1344464" name="Picture 17" descr="http://upload.wikimedia.org/wikipedia/commons/thumb/1/17/Flag_of_Rwanda.svg/22px-Flag_of_Rwanda.svg.png">
          <a:extLst>
            <a:ext uri="{FF2B5EF4-FFF2-40B4-BE49-F238E27FC236}">
              <a16:creationId xmlns:a16="http://schemas.microsoft.com/office/drawing/2014/main" id="{00000000-0008-0000-0000-0000D0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418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1</xdr:col>
      <xdr:colOff>209550</xdr:colOff>
      <xdr:row>86</xdr:row>
      <xdr:rowOff>152400</xdr:rowOff>
    </xdr:to>
    <xdr:pic>
      <xdr:nvPicPr>
        <xdr:cNvPr id="1344465" name="Picture 18" descr="http://upload.wikimedia.org/wikipedia/commons/thumb/d/d4/Flag_of_Israel.svg/22px-Flag_of_Israel.svg.png">
          <a:extLst>
            <a:ext uri="{FF2B5EF4-FFF2-40B4-BE49-F238E27FC236}">
              <a16:creationId xmlns:a16="http://schemas.microsoft.com/office/drawing/2014/main" id="{00000000-0008-0000-0000-0000D1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35700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1</xdr:col>
      <xdr:colOff>209550</xdr:colOff>
      <xdr:row>81</xdr:row>
      <xdr:rowOff>142875</xdr:rowOff>
    </xdr:to>
    <xdr:pic>
      <xdr:nvPicPr>
        <xdr:cNvPr id="1344466" name="Picture 19" descr="http://upload.wikimedia.org/wikipedia/en/thumb/4/41/Flag_of_India.svg/22px-Flag_of_India.svg.png">
          <a:extLst>
            <a:ext uri="{FF2B5EF4-FFF2-40B4-BE49-F238E27FC236}">
              <a16:creationId xmlns:a16="http://schemas.microsoft.com/office/drawing/2014/main" id="{00000000-0008-0000-0000-0000D2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83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</xdr:col>
      <xdr:colOff>209550</xdr:colOff>
      <xdr:row>76</xdr:row>
      <xdr:rowOff>123825</xdr:rowOff>
    </xdr:to>
    <xdr:pic>
      <xdr:nvPicPr>
        <xdr:cNvPr id="1344467" name="Picture 20" descr="http://upload.wikimedia.org/wikipedia/commons/thumb/5/56/Flag_of_Haiti.svg/22px-Flag_of_Haiti.svg.png">
          <a:extLst>
            <a:ext uri="{FF2B5EF4-FFF2-40B4-BE49-F238E27FC236}">
              <a16:creationId xmlns:a16="http://schemas.microsoft.com/office/drawing/2014/main" id="{00000000-0008-0000-0000-0000D3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402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209550</xdr:colOff>
      <xdr:row>24</xdr:row>
      <xdr:rowOff>142875</xdr:rowOff>
    </xdr:to>
    <xdr:pic>
      <xdr:nvPicPr>
        <xdr:cNvPr id="1344468" name="Picture 21" descr="http://upload.wikimedia.org/wikipedia/commons/thumb/9/92/Flag_of_Belgium_%28civil%29.svg/22px-Flag_of_Belgium_%28civil%29.svg.png">
          <a:extLst>
            <a:ext uri="{FF2B5EF4-FFF2-40B4-BE49-F238E27FC236}">
              <a16:creationId xmlns:a16="http://schemas.microsoft.com/office/drawing/2014/main" id="{00000000-0008-0000-0000-0000D4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18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1</xdr:col>
      <xdr:colOff>209550</xdr:colOff>
      <xdr:row>108</xdr:row>
      <xdr:rowOff>114300</xdr:rowOff>
    </xdr:to>
    <xdr:pic>
      <xdr:nvPicPr>
        <xdr:cNvPr id="1344469" name="Picture 22" descr="http://upload.wikimedia.org/wikipedia/commons/thumb/2/2e/Flag_of_the_Marshall_Islands.svg/22px-Flag_of_the_Marshall_Islands.svg.png">
          <a:extLst>
            <a:ext uri="{FF2B5EF4-FFF2-40B4-BE49-F238E27FC236}">
              <a16:creationId xmlns:a16="http://schemas.microsoft.com/office/drawing/2014/main" id="{00000000-0008-0000-0000-0000D5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4575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1</xdr:col>
      <xdr:colOff>209550</xdr:colOff>
      <xdr:row>89</xdr:row>
      <xdr:rowOff>142875</xdr:rowOff>
    </xdr:to>
    <xdr:pic>
      <xdr:nvPicPr>
        <xdr:cNvPr id="1344470" name="Picture 23" descr="http://upload.wikimedia.org/wikipedia/en/thumb/9/9e/Flag_of_Japan.svg/22px-Flag_of_Japan.svg.png">
          <a:extLst>
            <a:ext uri="{FF2B5EF4-FFF2-40B4-BE49-F238E27FC236}">
              <a16:creationId xmlns:a16="http://schemas.microsoft.com/office/drawing/2014/main" id="{00000000-0008-0000-0000-0000D6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07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</xdr:col>
      <xdr:colOff>209550</xdr:colOff>
      <xdr:row>10</xdr:row>
      <xdr:rowOff>104775</xdr:rowOff>
    </xdr:to>
    <xdr:pic>
      <xdr:nvPicPr>
        <xdr:cNvPr id="1344471" name="Picture 24" descr="http://upload.wikimedia.org/wikipedia/commons/thumb/8/87/Flag_of_American_Samoa.svg/22px-Flag_of_American_Samoa.svg.png">
          <a:extLst>
            <a:ext uri="{FF2B5EF4-FFF2-40B4-BE49-F238E27FC236}">
              <a16:creationId xmlns:a16="http://schemas.microsoft.com/office/drawing/2014/main" id="{00000000-0008-0000-0000-0000D7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62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1</xdr:col>
      <xdr:colOff>209550</xdr:colOff>
      <xdr:row>144</xdr:row>
      <xdr:rowOff>104775</xdr:rowOff>
    </xdr:to>
    <xdr:pic>
      <xdr:nvPicPr>
        <xdr:cNvPr id="1344472" name="Picture 25" descr="http://upload.wikimedia.org/wikipedia/commons/thumb/9/9f/Flag_of_Saint_Lucia.svg/22px-Flag_of_Saint_Lucia.svg.png">
          <a:extLst>
            <a:ext uri="{FF2B5EF4-FFF2-40B4-BE49-F238E27FC236}">
              <a16:creationId xmlns:a16="http://schemas.microsoft.com/office/drawing/2014/main" id="{00000000-0008-0000-0000-0000D8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895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1</xdr:col>
      <xdr:colOff>209550</xdr:colOff>
      <xdr:row>154</xdr:row>
      <xdr:rowOff>104775</xdr:rowOff>
    </xdr:to>
    <xdr:pic>
      <xdr:nvPicPr>
        <xdr:cNvPr id="1344473" name="Picture 26" descr="http://upload.wikimedia.org/wikipedia/commons/thumb/1/11/Flag_of_Sri_Lanka.svg/22px-Flag_of_Sri_Lanka.svg.png">
          <a:extLst>
            <a:ext uri="{FF2B5EF4-FFF2-40B4-BE49-F238E27FC236}">
              <a16:creationId xmlns:a16="http://schemas.microsoft.com/office/drawing/2014/main" id="{00000000-0008-0000-0000-0000D9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564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1</xdr:col>
      <xdr:colOff>209550</xdr:colOff>
      <xdr:row>133</xdr:row>
      <xdr:rowOff>104775</xdr:rowOff>
    </xdr:to>
    <xdr:pic>
      <xdr:nvPicPr>
        <xdr:cNvPr id="1344474" name="Picture 27" descr="http://upload.wikimedia.org/wikipedia/commons/thumb/9/99/Flag_of_the_Philippines.svg/22px-Flag_of_the_Philippines.svg.png">
          <a:extLst>
            <a:ext uri="{FF2B5EF4-FFF2-40B4-BE49-F238E27FC236}">
              <a16:creationId xmlns:a16="http://schemas.microsoft.com/office/drawing/2014/main" id="{00000000-0008-0000-0000-0000DA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606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1</xdr:col>
      <xdr:colOff>209550</xdr:colOff>
      <xdr:row>72</xdr:row>
      <xdr:rowOff>123825</xdr:rowOff>
    </xdr:to>
    <xdr:pic>
      <xdr:nvPicPr>
        <xdr:cNvPr id="1344475" name="Picture 28" descr="http://upload.wikimedia.org/wikipedia/commons/thumb/b/bc/Flag_of_Grenada.svg/22px-Flag_of_Grenada.svg.png">
          <a:extLst>
            <a:ext uri="{FF2B5EF4-FFF2-40B4-BE49-F238E27FC236}">
              <a16:creationId xmlns:a16="http://schemas.microsoft.com/office/drawing/2014/main" id="{00000000-0008-0000-0000-0000DB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782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1</xdr:col>
      <xdr:colOff>209550</xdr:colOff>
      <xdr:row>58</xdr:row>
      <xdr:rowOff>114300</xdr:rowOff>
    </xdr:to>
    <xdr:pic>
      <xdr:nvPicPr>
        <xdr:cNvPr id="1344476" name="Picture 29" descr="http://upload.wikimedia.org/wikipedia/commons/thumb/3/34/Flag_of_El_Salvador.svg/22px-Flag_of_El_Salvador.svg.png">
          <a:extLst>
            <a:ext uri="{FF2B5EF4-FFF2-40B4-BE49-F238E27FC236}">
              <a16:creationId xmlns:a16="http://schemas.microsoft.com/office/drawing/2014/main" id="{00000000-0008-0000-0000-0000DC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54075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1</xdr:col>
      <xdr:colOff>209550</xdr:colOff>
      <xdr:row>145</xdr:row>
      <xdr:rowOff>142875</xdr:rowOff>
    </xdr:to>
    <xdr:pic>
      <xdr:nvPicPr>
        <xdr:cNvPr id="1344477" name="Picture 30" descr="http://upload.wikimedia.org/wikipedia/commons/thumb/6/6d/Flag_of_Saint_Vincent_and_the_Grenadines.svg/22px-Flag_of_Saint_Vincent_and_the_Grenadines.svg.png">
          <a:extLst>
            <a:ext uri="{FF2B5EF4-FFF2-40B4-BE49-F238E27FC236}">
              <a16:creationId xmlns:a16="http://schemas.microsoft.com/office/drawing/2014/main" id="{00000000-0008-0000-0000-0000DD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1</xdr:col>
      <xdr:colOff>209550</xdr:colOff>
      <xdr:row>163</xdr:row>
      <xdr:rowOff>123825</xdr:rowOff>
    </xdr:to>
    <xdr:pic>
      <xdr:nvPicPr>
        <xdr:cNvPr id="1344478" name="Picture 31" descr="http://upload.wikimedia.org/wikipedia/commons/thumb/6/64/Flag_of_Trinidad_and_Tobago.svg/22px-Flag_of_Trinidad_and_Tobago.svg.png">
          <a:extLst>
            <a:ext uri="{FF2B5EF4-FFF2-40B4-BE49-F238E27FC236}">
              <a16:creationId xmlns:a16="http://schemas.microsoft.com/office/drawing/2014/main" id="{00000000-0008-0000-0000-0000DE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1</xdr:col>
      <xdr:colOff>209550</xdr:colOff>
      <xdr:row>177</xdr:row>
      <xdr:rowOff>142875</xdr:rowOff>
    </xdr:to>
    <xdr:pic>
      <xdr:nvPicPr>
        <xdr:cNvPr id="1344479" name="Picture 32" descr="http://upload.wikimedia.org/wikipedia/commons/thumb/2/21/Flag_of_Vietnam.svg/22px-Flag_of_Vietnam.svg.png">
          <a:extLst>
            <a:ext uri="{FF2B5EF4-FFF2-40B4-BE49-F238E27FC236}">
              <a16:creationId xmlns:a16="http://schemas.microsoft.com/office/drawing/2014/main" id="{00000000-0008-0000-0000-0000DF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093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</xdr:col>
      <xdr:colOff>209550</xdr:colOff>
      <xdr:row>171</xdr:row>
      <xdr:rowOff>104775</xdr:rowOff>
    </xdr:to>
    <xdr:pic>
      <xdr:nvPicPr>
        <xdr:cNvPr id="1344480" name="Picture 33" descr="http://upload.wikimedia.org/wikipedia/en/thumb/a/ae/Flag_of_the_United_Kingdom.svg/22px-Flag_of_the_United_Kingdom.svg.png">
          <a:extLst>
            <a:ext uri="{FF2B5EF4-FFF2-40B4-BE49-F238E27FC236}">
              <a16:creationId xmlns:a16="http://schemas.microsoft.com/office/drawing/2014/main" id="{00000000-0008-0000-0000-0000E0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7759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1</xdr:col>
      <xdr:colOff>209550</xdr:colOff>
      <xdr:row>88</xdr:row>
      <xdr:rowOff>104775</xdr:rowOff>
    </xdr:to>
    <xdr:pic>
      <xdr:nvPicPr>
        <xdr:cNvPr id="1344481" name="Picture 34" descr="http://upload.wikimedia.org/wikipedia/commons/thumb/0/0a/Flag_of_Jamaica.svg/22px-Flag_of_Jamaica.svg.png">
          <a:extLst>
            <a:ext uri="{FF2B5EF4-FFF2-40B4-BE49-F238E27FC236}">
              <a16:creationId xmlns:a16="http://schemas.microsoft.com/office/drawing/2014/main" id="{00000000-0008-0000-0000-0000E1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167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1</xdr:col>
      <xdr:colOff>209550</xdr:colOff>
      <xdr:row>68</xdr:row>
      <xdr:rowOff>123825</xdr:rowOff>
    </xdr:to>
    <xdr:pic>
      <xdr:nvPicPr>
        <xdr:cNvPr id="1344482" name="Picture 35" descr="http://upload.wikimedia.org/wikipedia/en/thumb/b/ba/Flag_of_Germany.svg/22px-Flag_of_Germany.svg.png">
          <a:extLst>
            <a:ext uri="{FF2B5EF4-FFF2-40B4-BE49-F238E27FC236}">
              <a16:creationId xmlns:a16="http://schemas.microsoft.com/office/drawing/2014/main" id="{00000000-0008-0000-0000-0000E2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971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209550</xdr:colOff>
      <xdr:row>39</xdr:row>
      <xdr:rowOff>104775</xdr:rowOff>
    </xdr:to>
    <xdr:pic>
      <xdr:nvPicPr>
        <xdr:cNvPr id="1344483" name="Picture 36" descr="http://upload.wikimedia.org/wikipedia/commons/thumb/0/0f/Flag_of_the_Cayman_Islands.svg/22px-Flag_of_the_Cayman_Islands.svg.png">
          <a:extLst>
            <a:ext uri="{FF2B5EF4-FFF2-40B4-BE49-F238E27FC236}">
              <a16:creationId xmlns:a16="http://schemas.microsoft.com/office/drawing/2014/main" id="{00000000-0008-0000-0000-0000E3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1</xdr:col>
      <xdr:colOff>209550</xdr:colOff>
      <xdr:row>128</xdr:row>
      <xdr:rowOff>142875</xdr:rowOff>
    </xdr:to>
    <xdr:pic>
      <xdr:nvPicPr>
        <xdr:cNvPr id="1344484" name="Picture 37" descr="flag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000-0000E4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605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209550</xdr:colOff>
      <xdr:row>55</xdr:row>
      <xdr:rowOff>133350</xdr:rowOff>
    </xdr:to>
    <xdr:pic>
      <xdr:nvPicPr>
        <xdr:cNvPr id="1344485" name="Picture 38" descr="http://upload.wikimedia.org/wikipedia/commons/thumb/9/9f/Flag_of_the_Dominican_Republic.svg/22px-Flag_of_the_Dominican_Republic.svg.png">
          <a:extLst>
            <a:ext uri="{FF2B5EF4-FFF2-40B4-BE49-F238E27FC236}">
              <a16:creationId xmlns:a16="http://schemas.microsoft.com/office/drawing/2014/main" id="{00000000-0008-0000-0000-0000E5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34950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1</xdr:col>
      <xdr:colOff>209550</xdr:colOff>
      <xdr:row>93</xdr:row>
      <xdr:rowOff>104775</xdr:rowOff>
    </xdr:to>
    <xdr:pic>
      <xdr:nvPicPr>
        <xdr:cNvPr id="1344486" name="Picture 39" descr="http://upload.wikimedia.org/wikipedia/commons/thumb/a/aa/Flag_of_Kuwait.svg/22px-Flag_of_Kuwait.svg.png">
          <a:extLst>
            <a:ext uri="{FF2B5EF4-FFF2-40B4-BE49-F238E27FC236}">
              <a16:creationId xmlns:a16="http://schemas.microsoft.com/office/drawing/2014/main" id="{00000000-0008-0000-0000-0000E6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692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1</xdr:col>
      <xdr:colOff>209550</xdr:colOff>
      <xdr:row>87</xdr:row>
      <xdr:rowOff>142875</xdr:rowOff>
    </xdr:to>
    <xdr:pic>
      <xdr:nvPicPr>
        <xdr:cNvPr id="1344487" name="Picture 40" descr="http://upload.wikimedia.org/wikipedia/en/thumb/0/03/Flag_of_Italy.svg/22px-Flag_of_Italy.svg.png">
          <a:extLst>
            <a:ext uri="{FF2B5EF4-FFF2-40B4-BE49-F238E27FC236}">
              <a16:creationId xmlns:a16="http://schemas.microsoft.com/office/drawing/2014/main" id="{00000000-0008-0000-0000-0000E7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26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209550</xdr:colOff>
      <xdr:row>51</xdr:row>
      <xdr:rowOff>104775</xdr:rowOff>
    </xdr:to>
    <xdr:pic>
      <xdr:nvPicPr>
        <xdr:cNvPr id="1344488" name="Picture 41" descr="http://upload.wikimedia.org/wikipedia/commons/thumb/5/51/Flag_of_North_Korea.svg/22px-Flag_of_North_Korea.svg.png">
          <a:extLst>
            <a:ext uri="{FF2B5EF4-FFF2-40B4-BE49-F238E27FC236}">
              <a16:creationId xmlns:a16="http://schemas.microsoft.com/office/drawing/2014/main" id="{00000000-0008-0000-0000-0000E8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729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1</xdr:col>
      <xdr:colOff>152400</xdr:colOff>
      <xdr:row>119</xdr:row>
      <xdr:rowOff>9524</xdr:rowOff>
    </xdr:to>
    <xdr:pic>
      <xdr:nvPicPr>
        <xdr:cNvPr id="1344489" name="Picture 42" descr="http://upload.wikimedia.org/wikipedia/commons/thumb/9/9b/Flag_of_Nepal.svg/16px-Flag_of_Nepal.svg.png">
          <a:extLst>
            <a:ext uri="{FF2B5EF4-FFF2-40B4-BE49-F238E27FC236}">
              <a16:creationId xmlns:a16="http://schemas.microsoft.com/office/drawing/2014/main" id="{00000000-0008-0000-0000-0000E9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55525"/>
          <a:ext cx="1524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143</xdr:row>
      <xdr:rowOff>9525</xdr:rowOff>
    </xdr:from>
    <xdr:to>
      <xdr:col>1</xdr:col>
      <xdr:colOff>209550</xdr:colOff>
      <xdr:row>143</xdr:row>
      <xdr:rowOff>152400</xdr:rowOff>
    </xdr:to>
    <xdr:pic>
      <xdr:nvPicPr>
        <xdr:cNvPr id="1344490" name="Picture 43" descr="http://upload.wikimedia.org/wikipedia/commons/thumb/f/fe/Flag_of_Saint_Kitts_and_Nevis.svg/22px-Flag_of_Saint_Kitts_and_Nevis.svg.png">
          <a:extLst>
            <a:ext uri="{FF2B5EF4-FFF2-40B4-BE49-F238E27FC236}">
              <a16:creationId xmlns:a16="http://schemas.microsoft.com/office/drawing/2014/main" id="{00000000-0008-0000-0000-0000EA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418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209550</xdr:colOff>
      <xdr:row>12</xdr:row>
      <xdr:rowOff>142875</xdr:rowOff>
    </xdr:to>
    <xdr:pic>
      <xdr:nvPicPr>
        <xdr:cNvPr id="1344491" name="Picture 44" descr="http://upload.wikimedia.org/wikipedia/commons/thumb/8/89/Flag_of_Antigua_and_Barbuda.svg/22px-Flag_of_Antigua_and_Barbuda.svg.png">
          <a:extLst>
            <a:ext uri="{FF2B5EF4-FFF2-40B4-BE49-F238E27FC236}">
              <a16:creationId xmlns:a16="http://schemas.microsoft.com/office/drawing/2014/main" id="{00000000-0008-0000-0000-0000EB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7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1</xdr:col>
      <xdr:colOff>209550</xdr:colOff>
      <xdr:row>101</xdr:row>
      <xdr:rowOff>123825</xdr:rowOff>
    </xdr:to>
    <xdr:pic>
      <xdr:nvPicPr>
        <xdr:cNvPr id="1344492" name="Picture 45" descr="http://upload.wikimedia.org/wikipedia/commons/thumb/d/da/Flag_of_Luxembourg.svg/22px-Flag_of_Luxembourg.svg.png">
          <a:extLst>
            <a:ext uri="{FF2B5EF4-FFF2-40B4-BE49-F238E27FC236}">
              <a16:creationId xmlns:a16="http://schemas.microsoft.com/office/drawing/2014/main" id="{00000000-0008-0000-0000-0000EC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1</xdr:col>
      <xdr:colOff>190500</xdr:colOff>
      <xdr:row>158</xdr:row>
      <xdr:rowOff>190500</xdr:rowOff>
    </xdr:to>
    <xdr:pic>
      <xdr:nvPicPr>
        <xdr:cNvPr id="1344493" name="Picture 46" descr="http://upload.wikimedia.org/wikipedia/commons/thumb/f/f3/Flag_of_Switzerland.svg/20px-Flag_of_Switzerland.svg.png">
          <a:extLst>
            <a:ext uri="{FF2B5EF4-FFF2-40B4-BE49-F238E27FC236}">
              <a16:creationId xmlns:a16="http://schemas.microsoft.com/office/drawing/2014/main" id="{00000000-0008-0000-0000-0000ED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1842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</xdr:col>
      <xdr:colOff>209550</xdr:colOff>
      <xdr:row>10</xdr:row>
      <xdr:rowOff>142875</xdr:rowOff>
    </xdr:to>
    <xdr:pic>
      <xdr:nvPicPr>
        <xdr:cNvPr id="1344494" name="Picture 47" descr="http://upload.wikimedia.org/wikipedia/commons/thumb/1/19/Flag_of_Andorra.svg/22px-Flag_of_Andorra.svg.png">
          <a:extLst>
            <a:ext uri="{FF2B5EF4-FFF2-40B4-BE49-F238E27FC236}">
              <a16:creationId xmlns:a16="http://schemas.microsoft.com/office/drawing/2014/main" id="{00000000-0008-0000-0000-0000EE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6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1</xdr:col>
      <xdr:colOff>209550</xdr:colOff>
      <xdr:row>125</xdr:row>
      <xdr:rowOff>104775</xdr:rowOff>
    </xdr:to>
    <xdr:pic>
      <xdr:nvPicPr>
        <xdr:cNvPr id="1344495" name="Picture 48" descr="http://upload.wikimedia.org/wikipedia/commons/thumb/7/79/Flag_of_Nigeria.svg/22px-Flag_of_Nigeria.svg.png">
          <a:extLst>
            <a:ext uri="{FF2B5EF4-FFF2-40B4-BE49-F238E27FC236}">
              <a16:creationId xmlns:a16="http://schemas.microsoft.com/office/drawing/2014/main" id="{00000000-0008-0000-0000-0000EF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890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209550</xdr:colOff>
      <xdr:row>32</xdr:row>
      <xdr:rowOff>104775</xdr:rowOff>
    </xdr:to>
    <xdr:pic>
      <xdr:nvPicPr>
        <xdr:cNvPr id="1344496" name="Picture 49" descr="http://upload.wikimedia.org/wikipedia/commons/thumb/4/42/Flag_of_the_British_Virgin_Islands.svg/22px-Flag_of_the_British_Virgin_Islands.svg.png">
          <a:extLst>
            <a:ext uri="{FF2B5EF4-FFF2-40B4-BE49-F238E27FC236}">
              <a16:creationId xmlns:a16="http://schemas.microsoft.com/office/drawing/2014/main" id="{00000000-0008-0000-0000-0000F0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534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</xdr:col>
      <xdr:colOff>209550</xdr:colOff>
      <xdr:row>41</xdr:row>
      <xdr:rowOff>142875</xdr:rowOff>
    </xdr:to>
    <xdr:pic>
      <xdr:nvPicPr>
        <xdr:cNvPr id="1344497" name="Picture 50" descr="flag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00000000-0008-0000-0000-0000F1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1</xdr:col>
      <xdr:colOff>209550</xdr:colOff>
      <xdr:row>168</xdr:row>
      <xdr:rowOff>142875</xdr:rowOff>
    </xdr:to>
    <xdr:pic>
      <xdr:nvPicPr>
        <xdr:cNvPr id="1344498" name="Picture 51" descr="http://upload.wikimedia.org/wikipedia/commons/thumb/4/4e/Flag_of_Uganda.svg/22px-Flag_of_Uganda.svg.png">
          <a:extLst>
            <a:ext uri="{FF2B5EF4-FFF2-40B4-BE49-F238E27FC236}">
              <a16:creationId xmlns:a16="http://schemas.microsoft.com/office/drawing/2014/main" id="{00000000-0008-0000-0000-0000F2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209550</xdr:colOff>
      <xdr:row>50</xdr:row>
      <xdr:rowOff>142875</xdr:rowOff>
    </xdr:to>
    <xdr:pic>
      <xdr:nvPicPr>
        <xdr:cNvPr id="1344499" name="Picture 52" descr="http://upload.wikimedia.org/wikipedia/commons/thumb/c/cb/Flag_of_the_Czech_Republic.svg/22px-Flag_of_the_Czech_Republic.svg.png">
          <a:extLst>
            <a:ext uri="{FF2B5EF4-FFF2-40B4-BE49-F238E27FC236}">
              <a16:creationId xmlns:a16="http://schemas.microsoft.com/office/drawing/2014/main" id="{00000000-0008-0000-0000-0000F3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53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</xdr:col>
      <xdr:colOff>209550</xdr:colOff>
      <xdr:row>73</xdr:row>
      <xdr:rowOff>133350</xdr:rowOff>
    </xdr:to>
    <xdr:pic>
      <xdr:nvPicPr>
        <xdr:cNvPr id="1344500" name="Picture 53" descr="http://upload.wikimedia.org/wikipedia/commons/thumb/e/ec/Flag_of_Guatemala.svg/22px-Flag_of_Guatemala.svg.png">
          <a:extLst>
            <a:ext uri="{FF2B5EF4-FFF2-40B4-BE49-F238E27FC236}">
              <a16:creationId xmlns:a16="http://schemas.microsoft.com/office/drawing/2014/main" id="{00000000-0008-0000-0000-0000F4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6872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1</xdr:col>
      <xdr:colOff>209550</xdr:colOff>
      <xdr:row>104</xdr:row>
      <xdr:rowOff>142875</xdr:rowOff>
    </xdr:to>
    <xdr:pic>
      <xdr:nvPicPr>
        <xdr:cNvPr id="1344501" name="Picture 54" descr="http://upload.wikimedia.org/wikipedia/commons/thumb/d/d1/Flag_of_Malawi.svg/22px-Flag_of_Malawi.svg.png">
          <a:extLst>
            <a:ext uri="{FF2B5EF4-FFF2-40B4-BE49-F238E27FC236}">
              <a16:creationId xmlns:a16="http://schemas.microsoft.com/office/drawing/2014/main" id="{00000000-0008-0000-0000-0000F5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837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1</xdr:col>
      <xdr:colOff>209550</xdr:colOff>
      <xdr:row>137</xdr:row>
      <xdr:rowOff>85725</xdr:rowOff>
    </xdr:to>
    <xdr:pic>
      <xdr:nvPicPr>
        <xdr:cNvPr id="1344502" name="Picture 55" descr="http://upload.wikimedia.org/wikipedia/commons/thumb/6/65/Flag_of_Qatar.svg/22px-Flag_of_Qatar.svg.png">
          <a:extLst>
            <a:ext uri="{FF2B5EF4-FFF2-40B4-BE49-F238E27FC236}">
              <a16:creationId xmlns:a16="http://schemas.microsoft.com/office/drawing/2014/main" id="{00000000-0008-0000-0000-0000F6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79800"/>
          <a:ext cx="2095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209550</xdr:colOff>
      <xdr:row>53</xdr:row>
      <xdr:rowOff>161925</xdr:rowOff>
    </xdr:to>
    <xdr:pic>
      <xdr:nvPicPr>
        <xdr:cNvPr id="1344503" name="Picture 56" descr="http://upload.wikimedia.org/wikipedia/commons/thumb/9/9c/Flag_of_Denmark.svg/22px-Flag_of_Denmark.svg.png">
          <a:extLst>
            <a:ext uri="{FF2B5EF4-FFF2-40B4-BE49-F238E27FC236}">
              <a16:creationId xmlns:a16="http://schemas.microsoft.com/office/drawing/2014/main" id="{00000000-0008-0000-0000-0000F7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53950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1</xdr:col>
      <xdr:colOff>209550</xdr:colOff>
      <xdr:row>161</xdr:row>
      <xdr:rowOff>142875</xdr:rowOff>
    </xdr:to>
    <xdr:pic>
      <xdr:nvPicPr>
        <xdr:cNvPr id="1344504" name="Picture 57" descr="http://upload.wikimedia.org/wikipedia/commons/thumb/a/a9/Flag_of_Thailand.svg/22px-Flag_of_Thailand.svg.png">
          <a:extLst>
            <a:ext uri="{FF2B5EF4-FFF2-40B4-BE49-F238E27FC236}">
              <a16:creationId xmlns:a16="http://schemas.microsoft.com/office/drawing/2014/main" id="{00000000-0008-0000-0000-0000F8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185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1</xdr:col>
      <xdr:colOff>209550</xdr:colOff>
      <xdr:row>134</xdr:row>
      <xdr:rowOff>133350</xdr:rowOff>
    </xdr:to>
    <xdr:pic>
      <xdr:nvPicPr>
        <xdr:cNvPr id="1344505" name="Picture 58" descr="http://upload.wikimedia.org/wikipedia/en/thumb/1/12/Flag_of_Poland.svg/22px-Flag_of_Poland.svg.png">
          <a:extLst>
            <a:ext uri="{FF2B5EF4-FFF2-40B4-BE49-F238E27FC236}">
              <a16:creationId xmlns:a16="http://schemas.microsoft.com/office/drawing/2014/main" id="{00000000-0008-0000-0000-0000F9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251150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1</xdr:col>
      <xdr:colOff>209550</xdr:colOff>
      <xdr:row>82</xdr:row>
      <xdr:rowOff>142875</xdr:rowOff>
    </xdr:to>
    <xdr:pic>
      <xdr:nvPicPr>
        <xdr:cNvPr id="1344506" name="Picture 59" descr="http://upload.wikimedia.org/wikipedia/commons/thumb/9/9f/Flag_of_Indonesia.svg/22px-Flag_of_Indonesia.svg.png">
          <a:extLst>
            <a:ext uri="{FF2B5EF4-FFF2-40B4-BE49-F238E27FC236}">
              <a16:creationId xmlns:a16="http://schemas.microsoft.com/office/drawing/2014/main" id="{00000000-0008-0000-0000-0000FA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737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1</xdr:col>
      <xdr:colOff>209550</xdr:colOff>
      <xdr:row>159</xdr:row>
      <xdr:rowOff>142875</xdr:rowOff>
    </xdr:to>
    <xdr:pic>
      <xdr:nvPicPr>
        <xdr:cNvPr id="1344507" name="Picture 60" descr="http://upload.wikimedia.org/wikipedia/commons/thumb/5/53/Flag_of_Syria.svg/22px-Flag_of_Syria.svg.png">
          <a:extLst>
            <a:ext uri="{FF2B5EF4-FFF2-40B4-BE49-F238E27FC236}">
              <a16:creationId xmlns:a16="http://schemas.microsoft.com/office/drawing/2014/main" id="{00000000-0008-0000-0000-0000FB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1</xdr:col>
      <xdr:colOff>209550</xdr:colOff>
      <xdr:row>162</xdr:row>
      <xdr:rowOff>133350</xdr:rowOff>
    </xdr:to>
    <xdr:pic>
      <xdr:nvPicPr>
        <xdr:cNvPr id="1344508" name="Picture 61" descr="http://upload.wikimedia.org/wikipedia/commons/thumb/6/68/Flag_of_Togo.svg/22px-Flag_of_Togo.svg.png">
          <a:extLst>
            <a:ext uri="{FF2B5EF4-FFF2-40B4-BE49-F238E27FC236}">
              <a16:creationId xmlns:a16="http://schemas.microsoft.com/office/drawing/2014/main" id="{00000000-0008-0000-0000-0000FC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0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1</xdr:col>
      <xdr:colOff>209550</xdr:colOff>
      <xdr:row>135</xdr:row>
      <xdr:rowOff>142875</xdr:rowOff>
    </xdr:to>
    <xdr:pic>
      <xdr:nvPicPr>
        <xdr:cNvPr id="1344509" name="Picture 62" descr="http://upload.wikimedia.org/wikipedia/commons/thumb/5/5c/Flag_of_Portugal.svg/22px-Flag_of_Portugal.svg.png">
          <a:extLst>
            <a:ext uri="{FF2B5EF4-FFF2-40B4-BE49-F238E27FC236}">
              <a16:creationId xmlns:a16="http://schemas.microsoft.com/office/drawing/2014/main" id="{00000000-0008-0000-0000-0000FD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416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</xdr:col>
      <xdr:colOff>209550</xdr:colOff>
      <xdr:row>64</xdr:row>
      <xdr:rowOff>142875</xdr:rowOff>
    </xdr:to>
    <xdr:pic>
      <xdr:nvPicPr>
        <xdr:cNvPr id="1344510" name="Picture 63" descr="http://upload.wikimedia.org/wikipedia/en/thumb/c/c3/Flag_of_France.svg/22px-Flag_of_France.svg.png">
          <a:extLst>
            <a:ext uri="{FF2B5EF4-FFF2-40B4-BE49-F238E27FC236}">
              <a16:creationId xmlns:a16="http://schemas.microsoft.com/office/drawing/2014/main" id="{00000000-0008-0000-0000-0000FE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970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1</xdr:col>
      <xdr:colOff>209550</xdr:colOff>
      <xdr:row>150</xdr:row>
      <xdr:rowOff>142875</xdr:rowOff>
    </xdr:to>
    <xdr:pic>
      <xdr:nvPicPr>
        <xdr:cNvPr id="1344511" name="Picture 64" descr="http://upload.wikimedia.org/wikipedia/commons/thumb/e/e6/Flag_of_Slovakia.svg/22px-Flag_of_Slovakia.svg.png">
          <a:extLst>
            <a:ext uri="{FF2B5EF4-FFF2-40B4-BE49-F238E27FC236}">
              <a16:creationId xmlns:a16="http://schemas.microsoft.com/office/drawing/2014/main" id="{00000000-0008-0000-0000-0000FF83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5658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209550</xdr:colOff>
      <xdr:row>8</xdr:row>
      <xdr:rowOff>152400</xdr:rowOff>
    </xdr:to>
    <xdr:pic>
      <xdr:nvPicPr>
        <xdr:cNvPr id="1348608" name="Picture 65" descr="http://upload.wikimedia.org/wikipedia/commons/thumb/3/36/Flag_of_Albania.svg/22px-Flag_of_Albania.svg.png">
          <a:extLst>
            <a:ext uri="{FF2B5EF4-FFF2-40B4-BE49-F238E27FC236}">
              <a16:creationId xmlns:a16="http://schemas.microsoft.com/office/drawing/2014/main" id="{00000000-0008-0000-0000-00000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5225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209550</xdr:colOff>
      <xdr:row>14</xdr:row>
      <xdr:rowOff>104775</xdr:rowOff>
    </xdr:to>
    <xdr:pic>
      <xdr:nvPicPr>
        <xdr:cNvPr id="1348609" name="Picture 66" descr="http://upload.wikimedia.org/wikipedia/commons/thumb/2/2f/Flag_of_Armenia.svg/22px-Flag_of_Armenia.svg.png">
          <a:extLst>
            <a:ext uri="{FF2B5EF4-FFF2-40B4-BE49-F238E27FC236}">
              <a16:creationId xmlns:a16="http://schemas.microsoft.com/office/drawing/2014/main" id="{00000000-0008-0000-0000-00000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209550</xdr:colOff>
      <xdr:row>79</xdr:row>
      <xdr:rowOff>104775</xdr:rowOff>
    </xdr:to>
    <xdr:pic>
      <xdr:nvPicPr>
        <xdr:cNvPr id="1348610" name="Picture 67" descr="http://upload.wikimedia.org/wikipedia/commons/thumb/c/c1/Flag_of_Hungary.svg/22px-Flag_of_Hungary.svg.png">
          <a:extLst>
            <a:ext uri="{FF2B5EF4-FFF2-40B4-BE49-F238E27FC236}">
              <a16:creationId xmlns:a16="http://schemas.microsoft.com/office/drawing/2014/main" id="{00000000-0008-0000-0000-00000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022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209550</xdr:colOff>
      <xdr:row>18</xdr:row>
      <xdr:rowOff>104775</xdr:rowOff>
    </xdr:to>
    <xdr:pic>
      <xdr:nvPicPr>
        <xdr:cNvPr id="1348611" name="Picture 68" descr="http://upload.wikimedia.org/wikipedia/commons/thumb/d/dd/Flag_of_Azerbaijan.svg/22px-Flag_of_Azerbaijan.svg.png">
          <a:extLst>
            <a:ext uri="{FF2B5EF4-FFF2-40B4-BE49-F238E27FC236}">
              <a16:creationId xmlns:a16="http://schemas.microsoft.com/office/drawing/2014/main" id="{00000000-0008-0000-0000-00000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02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</xdr:col>
      <xdr:colOff>209550</xdr:colOff>
      <xdr:row>54</xdr:row>
      <xdr:rowOff>104775</xdr:rowOff>
    </xdr:to>
    <xdr:pic>
      <xdr:nvPicPr>
        <xdr:cNvPr id="1348612" name="Picture 69" descr="http://upload.wikimedia.org/wikipedia/commons/thumb/c/c4/Flag_of_Dominica.svg/22px-Flag_of_Dominica.svg.png">
          <a:extLst>
            <a:ext uri="{FF2B5EF4-FFF2-40B4-BE49-F238E27FC236}">
              <a16:creationId xmlns:a16="http://schemas.microsoft.com/office/drawing/2014/main" id="{00000000-0008-0000-0000-00000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444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1</xdr:col>
      <xdr:colOff>209550</xdr:colOff>
      <xdr:row>151</xdr:row>
      <xdr:rowOff>104775</xdr:rowOff>
    </xdr:to>
    <xdr:pic>
      <xdr:nvPicPr>
        <xdr:cNvPr id="1348613" name="Picture 70" descr="http://upload.wikimedia.org/wikipedia/commons/thumb/f/f0/Flag_of_Slovenia.svg/22px-Flag_of_Slovenia.svg.png">
          <a:extLst>
            <a:ext uri="{FF2B5EF4-FFF2-40B4-BE49-F238E27FC236}">
              <a16:creationId xmlns:a16="http://schemas.microsoft.com/office/drawing/2014/main" id="{00000000-0008-0000-0000-00000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63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209550</xdr:colOff>
      <xdr:row>48</xdr:row>
      <xdr:rowOff>104775</xdr:rowOff>
    </xdr:to>
    <xdr:pic>
      <xdr:nvPicPr>
        <xdr:cNvPr id="1348614" name="Picture 71" descr="http://upload.wikimedia.org/wikipedia/commons/thumb/b/bd/Flag_of_Cuba.svg/22px-Flag_of_Cuba.svg.png">
          <a:extLst>
            <a:ext uri="{FF2B5EF4-FFF2-40B4-BE49-F238E27FC236}">
              <a16:creationId xmlns:a16="http://schemas.microsoft.com/office/drawing/2014/main" id="{00000000-0008-0000-0000-00000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728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1</xdr:col>
      <xdr:colOff>209550</xdr:colOff>
      <xdr:row>148</xdr:row>
      <xdr:rowOff>142875</xdr:rowOff>
    </xdr:to>
    <xdr:pic>
      <xdr:nvPicPr>
        <xdr:cNvPr id="1348615" name="Picture 72" descr="http://upload.wikimedia.org/wikipedia/commons/thumb/f/ff/Flag_of_Serbia.svg/22px-Flag_of_Serbia.svg.png">
          <a:extLst>
            <a:ext uri="{FF2B5EF4-FFF2-40B4-BE49-F238E27FC236}">
              <a16:creationId xmlns:a16="http://schemas.microsoft.com/office/drawing/2014/main" id="{00000000-0008-0000-0000-00000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137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1</xdr:col>
      <xdr:colOff>209550</xdr:colOff>
      <xdr:row>69</xdr:row>
      <xdr:rowOff>142875</xdr:rowOff>
    </xdr:to>
    <xdr:pic>
      <xdr:nvPicPr>
        <xdr:cNvPr id="1348616" name="Picture 73" descr="http://upload.wikimedia.org/wikipedia/commons/thumb/1/19/Flag_of_Ghana.svg/22px-Flag_of_Ghana.svg.png">
          <a:extLst>
            <a:ext uri="{FF2B5EF4-FFF2-40B4-BE49-F238E27FC236}">
              <a16:creationId xmlns:a16="http://schemas.microsoft.com/office/drawing/2014/main" id="{00000000-0008-0000-0000-00000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876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209550</xdr:colOff>
      <xdr:row>17</xdr:row>
      <xdr:rowOff>142875</xdr:rowOff>
    </xdr:to>
    <xdr:pic>
      <xdr:nvPicPr>
        <xdr:cNvPr id="1348617" name="Picture 74" descr="http://upload.wikimedia.org/wikipedia/commons/thumb/4/41/Flag_of_Austria.svg/22px-Flag_of_Austria.svg.png">
          <a:extLst>
            <a:ext uri="{FF2B5EF4-FFF2-40B4-BE49-F238E27FC236}">
              <a16:creationId xmlns:a16="http://schemas.microsoft.com/office/drawing/2014/main" id="{00000000-0008-0000-0000-00000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9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1</xdr:col>
      <xdr:colOff>209550</xdr:colOff>
      <xdr:row>170</xdr:row>
      <xdr:rowOff>104775</xdr:rowOff>
    </xdr:to>
    <xdr:pic>
      <xdr:nvPicPr>
        <xdr:cNvPr id="1348618" name="Picture 75" descr="http://upload.wikimedia.org/wikipedia/commons/thumb/c/cb/Flag_of_the_United_Arab_Emirates.svg/22px-Flag_of_the_United_Arab_Emirates.svg.png">
          <a:extLst>
            <a:ext uri="{FF2B5EF4-FFF2-40B4-BE49-F238E27FC236}">
              <a16:creationId xmlns:a16="http://schemas.microsoft.com/office/drawing/2014/main" id="{00000000-0008-0000-0000-00000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282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1</xdr:col>
      <xdr:colOff>209550</xdr:colOff>
      <xdr:row>165</xdr:row>
      <xdr:rowOff>142875</xdr:rowOff>
    </xdr:to>
    <xdr:pic>
      <xdr:nvPicPr>
        <xdr:cNvPr id="1348619" name="Picture 76" descr="http://upload.wikimedia.org/wikipedia/commons/thumb/b/b4/Flag_of_Turkey.svg/22px-Flag_of_Turkey.svg.png">
          <a:extLst>
            <a:ext uri="{FF2B5EF4-FFF2-40B4-BE49-F238E27FC236}">
              <a16:creationId xmlns:a16="http://schemas.microsoft.com/office/drawing/2014/main" id="{00000000-0008-0000-0000-00000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376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1</xdr:col>
      <xdr:colOff>209550</xdr:colOff>
      <xdr:row>153</xdr:row>
      <xdr:rowOff>142875</xdr:rowOff>
    </xdr:to>
    <xdr:pic>
      <xdr:nvPicPr>
        <xdr:cNvPr id="1348620" name="Picture 77" descr="http://upload.wikimedia.org/wikipedia/en/thumb/9/9a/Flag_of_Spain.svg/22px-Flag_of_Spain.svg.png">
          <a:extLst>
            <a:ext uri="{FF2B5EF4-FFF2-40B4-BE49-F238E27FC236}">
              <a16:creationId xmlns:a16="http://schemas.microsoft.com/office/drawing/2014/main" id="{00000000-0008-0000-0000-00000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659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</xdr:col>
      <xdr:colOff>209550</xdr:colOff>
      <xdr:row>140</xdr:row>
      <xdr:rowOff>142875</xdr:rowOff>
    </xdr:to>
    <xdr:pic>
      <xdr:nvPicPr>
        <xdr:cNvPr id="1348621" name="Picture 78" descr="http://upload.wikimedia.org/wikipedia/commons/thumb/7/73/Flag_of_Romania.svg/22px-Flag_of_Romania.svg.png">
          <a:extLst>
            <a:ext uri="{FF2B5EF4-FFF2-40B4-BE49-F238E27FC236}">
              <a16:creationId xmlns:a16="http://schemas.microsoft.com/office/drawing/2014/main" id="{00000000-0008-0000-0000-00000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608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</xdr:col>
      <xdr:colOff>209550</xdr:colOff>
      <xdr:row>45</xdr:row>
      <xdr:rowOff>123825</xdr:rowOff>
    </xdr:to>
    <xdr:pic>
      <xdr:nvPicPr>
        <xdr:cNvPr id="1348622" name="Picture 79" descr="http://upload.wikimedia.org/wikipedia/commons/thumb/f/f2/Flag_of_Costa_Rica.svg/22px-Flag_of_Costa_Rica.svg.png">
          <a:extLst>
            <a:ext uri="{FF2B5EF4-FFF2-40B4-BE49-F238E27FC236}">
              <a16:creationId xmlns:a16="http://schemas.microsoft.com/office/drawing/2014/main" id="{00000000-0008-0000-0000-00000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209550</xdr:colOff>
      <xdr:row>49</xdr:row>
      <xdr:rowOff>123825</xdr:rowOff>
    </xdr:to>
    <xdr:pic>
      <xdr:nvPicPr>
        <xdr:cNvPr id="1348623" name="Picture 80" descr="http://upload.wikimedia.org/wikipedia/commons/thumb/d/d4/Flag_of_Cyprus.svg/22px-Flag_of_Cyprus.svg.png">
          <a:extLst>
            <a:ext uri="{FF2B5EF4-FFF2-40B4-BE49-F238E27FC236}">
              <a16:creationId xmlns:a16="http://schemas.microsoft.com/office/drawing/2014/main" id="{00000000-0008-0000-0000-00000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633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1</xdr:col>
      <xdr:colOff>209550</xdr:colOff>
      <xdr:row>105</xdr:row>
      <xdr:rowOff>104775</xdr:rowOff>
    </xdr:to>
    <xdr:pic>
      <xdr:nvPicPr>
        <xdr:cNvPr id="1348624" name="Picture 81" descr="http://upload.wikimedia.org/wikipedia/commons/thumb/6/66/Flag_of_Malaysia.svg/22px-Flag_of_Malaysia.svg.png">
          <a:extLst>
            <a:ext uri="{FF2B5EF4-FFF2-40B4-BE49-F238E27FC236}">
              <a16:creationId xmlns:a16="http://schemas.microsoft.com/office/drawing/2014/main" id="{00000000-0008-0000-0000-00001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742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209550</xdr:colOff>
      <xdr:row>71</xdr:row>
      <xdr:rowOff>142875</xdr:rowOff>
    </xdr:to>
    <xdr:pic>
      <xdr:nvPicPr>
        <xdr:cNvPr id="1348625" name="Picture 82" descr="http://upload.wikimedia.org/wikipedia/commons/thumb/5/5c/Flag_of_Greece.svg/22px-Flag_of_Greece.svg.png">
          <a:extLst>
            <a:ext uri="{FF2B5EF4-FFF2-40B4-BE49-F238E27FC236}">
              <a16:creationId xmlns:a16="http://schemas.microsoft.com/office/drawing/2014/main" id="{00000000-0008-0000-0000-00001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87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209550</xdr:colOff>
      <xdr:row>36</xdr:row>
      <xdr:rowOff>142875</xdr:rowOff>
    </xdr:to>
    <xdr:pic>
      <xdr:nvPicPr>
        <xdr:cNvPr id="1348626" name="Picture 83" descr="http://upload.wikimedia.org/wikipedia/commons/thumb/8/83/Flag_of_Cambodia.svg/22px-Flag_of_Cambodia.svg.png">
          <a:extLst>
            <a:ext uri="{FF2B5EF4-FFF2-40B4-BE49-F238E27FC236}">
              <a16:creationId xmlns:a16="http://schemas.microsoft.com/office/drawing/2014/main" id="{00000000-0008-0000-0000-00001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344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</xdr:col>
      <xdr:colOff>209550</xdr:colOff>
      <xdr:row>26</xdr:row>
      <xdr:rowOff>142875</xdr:rowOff>
    </xdr:to>
    <xdr:pic>
      <xdr:nvPicPr>
        <xdr:cNvPr id="1348627" name="Picture 84" descr="http://upload.wikimedia.org/wikipedia/commons/thumb/0/0a/Flag_of_Benin.svg/22px-Flag_of_Benin.svg.png">
          <a:extLst>
            <a:ext uri="{FF2B5EF4-FFF2-40B4-BE49-F238E27FC236}">
              <a16:creationId xmlns:a16="http://schemas.microsoft.com/office/drawing/2014/main" id="{00000000-0008-0000-0000-00001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1</xdr:col>
      <xdr:colOff>209550</xdr:colOff>
      <xdr:row>167</xdr:row>
      <xdr:rowOff>104775</xdr:rowOff>
    </xdr:to>
    <xdr:pic>
      <xdr:nvPicPr>
        <xdr:cNvPr id="1348628" name="Picture 85" descr="http://upload.wikimedia.org/wikipedia/commons/thumb/a/a0/Flag_of_the_Turks_and_Caicos_Islands.svg/22px-Flag_of_the_Turks_and_Caicos_Islands.svg.png">
          <a:extLst>
            <a:ext uri="{FF2B5EF4-FFF2-40B4-BE49-F238E27FC236}">
              <a16:creationId xmlns:a16="http://schemas.microsoft.com/office/drawing/2014/main" id="{00000000-0008-0000-0000-00001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9472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209550</xdr:colOff>
      <xdr:row>47</xdr:row>
      <xdr:rowOff>104775</xdr:rowOff>
    </xdr:to>
    <xdr:pic>
      <xdr:nvPicPr>
        <xdr:cNvPr id="1348629" name="Picture 86" descr="http://upload.wikimedia.org/wikipedia/commons/thumb/1/1b/Flag_of_Croatia.svg/22px-Flag_of_Croatia.svg.png">
          <a:extLst>
            <a:ext uri="{FF2B5EF4-FFF2-40B4-BE49-F238E27FC236}">
              <a16:creationId xmlns:a16="http://schemas.microsoft.com/office/drawing/2014/main" id="{00000000-0008-0000-0000-00001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823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1</xdr:col>
      <xdr:colOff>209550</xdr:colOff>
      <xdr:row>169</xdr:row>
      <xdr:rowOff>142875</xdr:rowOff>
    </xdr:to>
    <xdr:pic>
      <xdr:nvPicPr>
        <xdr:cNvPr id="1348630" name="Picture 87" descr="http://upload.wikimedia.org/wikipedia/commons/thumb/4/49/Flag_of_Ukraine.svg/22px-Flag_of_Ukraine.svg.png">
          <a:extLst>
            <a:ext uri="{FF2B5EF4-FFF2-40B4-BE49-F238E27FC236}">
              <a16:creationId xmlns:a16="http://schemas.microsoft.com/office/drawing/2014/main" id="{00000000-0008-0000-0000-00001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377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</xdr:col>
      <xdr:colOff>209550</xdr:colOff>
      <xdr:row>57</xdr:row>
      <xdr:rowOff>142875</xdr:rowOff>
    </xdr:to>
    <xdr:pic>
      <xdr:nvPicPr>
        <xdr:cNvPr id="1348631" name="Picture 88" descr="http://upload.wikimedia.org/wikipedia/commons/thumb/f/fe/Flag_of_Egypt.svg/22px-Flag_of_Egypt.svg.png">
          <a:extLst>
            <a:ext uri="{FF2B5EF4-FFF2-40B4-BE49-F238E27FC236}">
              <a16:creationId xmlns:a16="http://schemas.microsoft.com/office/drawing/2014/main" id="{00000000-0008-0000-0000-00001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635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1</xdr:col>
      <xdr:colOff>209550</xdr:colOff>
      <xdr:row>116</xdr:row>
      <xdr:rowOff>142875</xdr:rowOff>
    </xdr:to>
    <xdr:pic>
      <xdr:nvPicPr>
        <xdr:cNvPr id="1348632" name="Picture 89" descr="http://upload.wikimedia.org/wikipedia/commons/thumb/8/8c/Flag_of_Myanmar.svg/22px-Flag_of_Myanmar.svg.png">
          <a:extLst>
            <a:ext uri="{FF2B5EF4-FFF2-40B4-BE49-F238E27FC236}">
              <a16:creationId xmlns:a16="http://schemas.microsoft.com/office/drawing/2014/main" id="{00000000-0008-0000-0000-00001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745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209550</xdr:colOff>
      <xdr:row>29</xdr:row>
      <xdr:rowOff>104775</xdr:rowOff>
    </xdr:to>
    <xdr:pic>
      <xdr:nvPicPr>
        <xdr:cNvPr id="1348633" name="Picture 90" descr="http://upload.wikimedia.org/wikipedia/commons/thumb/b/bf/Flag_of_Bosnia_and_Herzegovina.svg/22px-Flag_of_Bosnia_and_Herzegovina.svg.png">
          <a:extLst>
            <a:ext uri="{FF2B5EF4-FFF2-40B4-BE49-F238E27FC236}">
              <a16:creationId xmlns:a16="http://schemas.microsoft.com/office/drawing/2014/main" id="{00000000-0008-0000-0000-00001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819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1</xdr:col>
      <xdr:colOff>209550</xdr:colOff>
      <xdr:row>61</xdr:row>
      <xdr:rowOff>104775</xdr:rowOff>
    </xdr:to>
    <xdr:pic>
      <xdr:nvPicPr>
        <xdr:cNvPr id="1348634" name="Picture 91" descr="http://upload.wikimedia.org/wikipedia/commons/thumb/7/71/Flag_of_Ethiopia.svg/22px-Flag_of_Ethiopia.svg.png">
          <a:extLst>
            <a:ext uri="{FF2B5EF4-FFF2-40B4-BE49-F238E27FC236}">
              <a16:creationId xmlns:a16="http://schemas.microsoft.com/office/drawing/2014/main" id="{00000000-0008-0000-0000-00001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255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1</xdr:col>
      <xdr:colOff>209550</xdr:colOff>
      <xdr:row>114</xdr:row>
      <xdr:rowOff>142875</xdr:rowOff>
    </xdr:to>
    <xdr:pic>
      <xdr:nvPicPr>
        <xdr:cNvPr id="1348635" name="Picture 92" descr="http://upload.wikimedia.org/wikipedia/commons/thumb/2/2c/Flag_of_Morocco.svg/22px-Flag_of_Morocco.svg.png">
          <a:extLst>
            <a:ext uri="{FF2B5EF4-FFF2-40B4-BE49-F238E27FC236}">
              <a16:creationId xmlns:a16="http://schemas.microsoft.com/office/drawing/2014/main" id="{00000000-0008-0000-0000-00001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363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1</xdr:col>
      <xdr:colOff>209550</xdr:colOff>
      <xdr:row>90</xdr:row>
      <xdr:rowOff>104775</xdr:rowOff>
    </xdr:to>
    <xdr:pic>
      <xdr:nvPicPr>
        <xdr:cNvPr id="1348636" name="Picture 93" descr="http://upload.wikimedia.org/wikipedia/commons/thumb/c/c0/Flag_of_Jordan.svg/22px-Flag_of_Jordan.svg.png">
          <a:extLst>
            <a:ext uri="{FF2B5EF4-FFF2-40B4-BE49-F238E27FC236}">
              <a16:creationId xmlns:a16="http://schemas.microsoft.com/office/drawing/2014/main" id="{00000000-0008-0000-0000-00001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977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1</xdr:col>
      <xdr:colOff>209550</xdr:colOff>
      <xdr:row>84</xdr:row>
      <xdr:rowOff>142875</xdr:rowOff>
    </xdr:to>
    <xdr:pic>
      <xdr:nvPicPr>
        <xdr:cNvPr id="1348637" name="Picture 94" descr="http://upload.wikimedia.org/wikipedia/commons/thumb/f/f6/Flag_of_Iraq.svg/22px-Flag_of_Iraq.svg.png">
          <a:extLst>
            <a:ext uri="{FF2B5EF4-FFF2-40B4-BE49-F238E27FC236}">
              <a16:creationId xmlns:a16="http://schemas.microsoft.com/office/drawing/2014/main" id="{00000000-0008-0000-0000-00001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547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209550</xdr:colOff>
      <xdr:row>33</xdr:row>
      <xdr:rowOff>104775</xdr:rowOff>
    </xdr:to>
    <xdr:pic>
      <xdr:nvPicPr>
        <xdr:cNvPr id="1348638" name="Picture 95" descr="http://upload.wikimedia.org/wikipedia/commons/thumb/9/9c/Flag_of_Brunei.svg/22px-Flag_of_Brunei.svg.png">
          <a:extLst>
            <a:ext uri="{FF2B5EF4-FFF2-40B4-BE49-F238E27FC236}">
              <a16:creationId xmlns:a16="http://schemas.microsoft.com/office/drawing/2014/main" id="{00000000-0008-0000-0000-00001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629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</xdr:col>
      <xdr:colOff>209550</xdr:colOff>
      <xdr:row>92</xdr:row>
      <xdr:rowOff>142875</xdr:rowOff>
    </xdr:to>
    <xdr:pic>
      <xdr:nvPicPr>
        <xdr:cNvPr id="1348639" name="Picture 96" descr="http://upload.wikimedia.org/wikipedia/commons/thumb/4/49/Flag_of_Kenya.svg/22px-Flag_of_Kenya.svg.png">
          <a:extLst>
            <a:ext uri="{FF2B5EF4-FFF2-40B4-BE49-F238E27FC236}">
              <a16:creationId xmlns:a16="http://schemas.microsoft.com/office/drawing/2014/main" id="{00000000-0008-0000-0000-00001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787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209550</xdr:colOff>
      <xdr:row>34</xdr:row>
      <xdr:rowOff>123825</xdr:rowOff>
    </xdr:to>
    <xdr:pic>
      <xdr:nvPicPr>
        <xdr:cNvPr id="1348640" name="Picture 97" descr="http://upload.wikimedia.org/wikipedia/commons/thumb/9/9a/Flag_of_Bulgaria.svg/22px-Flag_of_Bulgaria.svg.png">
          <a:extLst>
            <a:ext uri="{FF2B5EF4-FFF2-40B4-BE49-F238E27FC236}">
              <a16:creationId xmlns:a16="http://schemas.microsoft.com/office/drawing/2014/main" id="{00000000-0008-0000-0000-00002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534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1</xdr:col>
      <xdr:colOff>209550</xdr:colOff>
      <xdr:row>77</xdr:row>
      <xdr:rowOff>104775</xdr:rowOff>
    </xdr:to>
    <xdr:pic>
      <xdr:nvPicPr>
        <xdr:cNvPr id="1348641" name="Picture 98" descr="http://upload.wikimedia.org/wikipedia/commons/thumb/8/82/Flag_of_Honduras.svg/22px-Flag_of_Honduras.svg.png">
          <a:extLst>
            <a:ext uri="{FF2B5EF4-FFF2-40B4-BE49-F238E27FC236}">
              <a16:creationId xmlns:a16="http://schemas.microsoft.com/office/drawing/2014/main" id="{00000000-0008-0000-0000-00002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307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209550</xdr:colOff>
      <xdr:row>46</xdr:row>
      <xdr:rowOff>142875</xdr:rowOff>
    </xdr:to>
    <xdr:pic>
      <xdr:nvPicPr>
        <xdr:cNvPr id="1348642" name="Picture 99" descr="http://upload.wikimedia.org/wikipedia/commons/thumb/8/86/Flag_of_Cote_d%27Ivoire.svg/22px-Flag_of_Cote_d%27Ivoire.svg.png">
          <a:extLst>
            <a:ext uri="{FF2B5EF4-FFF2-40B4-BE49-F238E27FC236}">
              <a16:creationId xmlns:a16="http://schemas.microsoft.com/office/drawing/2014/main" id="{00000000-0008-0000-0000-00002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537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1</xdr:col>
      <xdr:colOff>209550</xdr:colOff>
      <xdr:row>85</xdr:row>
      <xdr:rowOff>104775</xdr:rowOff>
    </xdr:to>
    <xdr:pic>
      <xdr:nvPicPr>
        <xdr:cNvPr id="1348643" name="Picture 100" descr="http://upload.wikimedia.org/wikipedia/commons/thumb/4/45/Flag_of_Ireland.svg/22px-Flag_of_Ireland.svg.png">
          <a:extLst>
            <a:ext uri="{FF2B5EF4-FFF2-40B4-BE49-F238E27FC236}">
              <a16:creationId xmlns:a16="http://schemas.microsoft.com/office/drawing/2014/main" id="{00000000-0008-0000-0000-00002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452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1</xdr:col>
      <xdr:colOff>209550</xdr:colOff>
      <xdr:row>65</xdr:row>
      <xdr:rowOff>142875</xdr:rowOff>
    </xdr:to>
    <xdr:pic>
      <xdr:nvPicPr>
        <xdr:cNvPr id="1348644" name="Picture 101" descr="http://upload.wikimedia.org/wikipedia/commons/thumb/d/db/Flag_of_French_Polynesia.svg/22px-Flag_of_French_Polynesia.svg.png">
          <a:extLst>
            <a:ext uri="{FF2B5EF4-FFF2-40B4-BE49-F238E27FC236}">
              <a16:creationId xmlns:a16="http://schemas.microsoft.com/office/drawing/2014/main" id="{00000000-0008-0000-0000-00002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1</xdr:col>
      <xdr:colOff>209550</xdr:colOff>
      <xdr:row>67</xdr:row>
      <xdr:rowOff>142875</xdr:rowOff>
    </xdr:to>
    <xdr:pic>
      <xdr:nvPicPr>
        <xdr:cNvPr id="1348645" name="Picture 102" descr="http://upload.wikimedia.org/wikipedia/commons/thumb/0/0f/Flag_of_Georgia.svg/22px-Flag_of_Georgia.svg.png">
          <a:extLst>
            <a:ext uri="{FF2B5EF4-FFF2-40B4-BE49-F238E27FC236}">
              <a16:creationId xmlns:a16="http://schemas.microsoft.com/office/drawing/2014/main" id="{00000000-0008-0000-0000-00002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066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</xdr:col>
      <xdr:colOff>209550</xdr:colOff>
      <xdr:row>147</xdr:row>
      <xdr:rowOff>142875</xdr:rowOff>
    </xdr:to>
    <xdr:pic>
      <xdr:nvPicPr>
        <xdr:cNvPr id="1348646" name="Picture 103" descr="http://upload.wikimedia.org/wikipedia/commons/thumb/f/fd/Flag_of_Senegal.svg/22px-Flag_of_Senegal.svg.png">
          <a:extLst>
            <a:ext uri="{FF2B5EF4-FFF2-40B4-BE49-F238E27FC236}">
              <a16:creationId xmlns:a16="http://schemas.microsoft.com/office/drawing/2014/main" id="{00000000-0008-0000-0000-00002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46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1</xdr:col>
      <xdr:colOff>209550</xdr:colOff>
      <xdr:row>164</xdr:row>
      <xdr:rowOff>142875</xdr:rowOff>
    </xdr:to>
    <xdr:pic>
      <xdr:nvPicPr>
        <xdr:cNvPr id="1348647" name="Picture 104" descr="http://upload.wikimedia.org/wikipedia/commons/thumb/c/ce/Flag_of_Tunisia.svg/22px-Flag_of_Tunisia.svg.png">
          <a:extLst>
            <a:ext uri="{FF2B5EF4-FFF2-40B4-BE49-F238E27FC236}">
              <a16:creationId xmlns:a16="http://schemas.microsoft.com/office/drawing/2014/main" id="{00000000-0008-0000-0000-00002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347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1</xdr:col>
      <xdr:colOff>209550</xdr:colOff>
      <xdr:row>175</xdr:row>
      <xdr:rowOff>104775</xdr:rowOff>
    </xdr:to>
    <xdr:pic>
      <xdr:nvPicPr>
        <xdr:cNvPr id="1348648" name="Picture 105" descr="http://upload.wikimedia.org/wikipedia/commons/thumb/8/84/Flag_of_Uzbekistan.svg/22px-Flag_of_Uzbekistan.svg.png">
          <a:extLst>
            <a:ext uri="{FF2B5EF4-FFF2-40B4-BE49-F238E27FC236}">
              <a16:creationId xmlns:a16="http://schemas.microsoft.com/office/drawing/2014/main" id="{00000000-0008-0000-0000-00002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283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209550</xdr:colOff>
      <xdr:row>35</xdr:row>
      <xdr:rowOff>142875</xdr:rowOff>
    </xdr:to>
    <xdr:pic>
      <xdr:nvPicPr>
        <xdr:cNvPr id="1348649" name="Picture 106" descr="http://upload.wikimedia.org/wikipedia/commons/thumb/3/31/Flag_of_Burkina_Faso.svg/22px-Flag_of_Burkina_Faso.svg.png">
          <a:extLst>
            <a:ext uri="{FF2B5EF4-FFF2-40B4-BE49-F238E27FC236}">
              <a16:creationId xmlns:a16="http://schemas.microsoft.com/office/drawing/2014/main" id="{00000000-0008-0000-0000-00002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439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1</xdr:col>
      <xdr:colOff>209550</xdr:colOff>
      <xdr:row>111</xdr:row>
      <xdr:rowOff>123825</xdr:rowOff>
    </xdr:to>
    <xdr:pic>
      <xdr:nvPicPr>
        <xdr:cNvPr id="1348650" name="Picture 107" descr="http://upload.wikimedia.org/wikipedia/commons/thumb/f/fc/Flag_of_Mexico.svg/22px-Flag_of_Mexico.svg.png">
          <a:extLst>
            <a:ext uri="{FF2B5EF4-FFF2-40B4-BE49-F238E27FC236}">
              <a16:creationId xmlns:a16="http://schemas.microsoft.com/office/drawing/2014/main" id="{00000000-0008-0000-0000-00002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458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209550</xdr:colOff>
      <xdr:row>56</xdr:row>
      <xdr:rowOff>142875</xdr:rowOff>
    </xdr:to>
    <xdr:pic>
      <xdr:nvPicPr>
        <xdr:cNvPr id="1348651" name="Picture 108" descr="http://upload.wikimedia.org/wikipedia/commons/thumb/e/e8/Flag_of_Ecuador.svg/22px-Flag_of_Ecuador.svg.png">
          <a:extLst>
            <a:ext uri="{FF2B5EF4-FFF2-40B4-BE49-F238E27FC236}">
              <a16:creationId xmlns:a16="http://schemas.microsoft.com/office/drawing/2014/main" id="{00000000-0008-0000-0000-00002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730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1</xdr:col>
      <xdr:colOff>209550</xdr:colOff>
      <xdr:row>160</xdr:row>
      <xdr:rowOff>104775</xdr:rowOff>
    </xdr:to>
    <xdr:pic>
      <xdr:nvPicPr>
        <xdr:cNvPr id="1348652" name="Picture 109" descr="http://upload.wikimedia.org/wikipedia/commons/thumb/d/d0/Flag_of_Tajikistan.svg/22px-Flag_of_Tajikistan.svg.png">
          <a:extLst>
            <a:ext uri="{FF2B5EF4-FFF2-40B4-BE49-F238E27FC236}">
              <a16:creationId xmlns:a16="http://schemas.microsoft.com/office/drawing/2014/main" id="{00000000-0008-0000-0000-00002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80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209550</xdr:colOff>
      <xdr:row>23</xdr:row>
      <xdr:rowOff>104775</xdr:rowOff>
    </xdr:to>
    <xdr:pic>
      <xdr:nvPicPr>
        <xdr:cNvPr id="1348653" name="Picture 110" descr="http://upload.wikimedia.org/wikipedia/commons/thumb/8/85/Flag_of_Belarus.svg/22px-Flag_of_Belarus.svg.png">
          <a:extLst>
            <a:ext uri="{FF2B5EF4-FFF2-40B4-BE49-F238E27FC236}">
              <a16:creationId xmlns:a16="http://schemas.microsoft.com/office/drawing/2014/main" id="{00000000-0008-0000-0000-00002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13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</xdr:col>
      <xdr:colOff>209550</xdr:colOff>
      <xdr:row>100</xdr:row>
      <xdr:rowOff>123825</xdr:rowOff>
    </xdr:to>
    <xdr:pic>
      <xdr:nvPicPr>
        <xdr:cNvPr id="1348654" name="Picture 111" descr="http://upload.wikimedia.org/wikipedia/commons/thumb/1/11/Flag_of_Lithuania.svg/22px-Flag_of_Lithuania.svg.png">
          <a:extLst>
            <a:ext uri="{FF2B5EF4-FFF2-40B4-BE49-F238E27FC236}">
              <a16:creationId xmlns:a16="http://schemas.microsoft.com/office/drawing/2014/main" id="{00000000-0008-0000-0000-00002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027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1</xdr:col>
      <xdr:colOff>209550</xdr:colOff>
      <xdr:row>62</xdr:row>
      <xdr:rowOff>104775</xdr:rowOff>
    </xdr:to>
    <xdr:pic>
      <xdr:nvPicPr>
        <xdr:cNvPr id="1348655" name="Picture 112" descr="http://upload.wikimedia.org/wikipedia/commons/thumb/b/ba/Flag_of_Fiji.svg/22px-Flag_of_Fiji.svg.png">
          <a:extLst>
            <a:ext uri="{FF2B5EF4-FFF2-40B4-BE49-F238E27FC236}">
              <a16:creationId xmlns:a16="http://schemas.microsoft.com/office/drawing/2014/main" id="{00000000-0008-0000-0000-00002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160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209550</xdr:colOff>
      <xdr:row>29</xdr:row>
      <xdr:rowOff>142875</xdr:rowOff>
    </xdr:to>
    <xdr:pic>
      <xdr:nvPicPr>
        <xdr:cNvPr id="1348656" name="Picture 113" descr="http://upload.wikimedia.org/wikipedia/commons/thumb/9/91/Flag_of_Bhutan.svg/22px-Flag_of_Bhutan.svg.png">
          <a:extLst>
            <a:ext uri="{FF2B5EF4-FFF2-40B4-BE49-F238E27FC236}">
              <a16:creationId xmlns:a16="http://schemas.microsoft.com/office/drawing/2014/main" id="{00000000-0008-0000-0000-00003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819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209550</xdr:colOff>
      <xdr:row>7</xdr:row>
      <xdr:rowOff>142875</xdr:rowOff>
    </xdr:to>
    <xdr:pic>
      <xdr:nvPicPr>
        <xdr:cNvPr id="1348657" name="Picture 114" descr="http://upload.wikimedia.org/wikipedia/commons/thumb/9/9a/Flag_of_Afghanistan.svg/22px-Flag_of_Afghanistan.svg.png">
          <a:extLst>
            <a:ext uri="{FF2B5EF4-FFF2-40B4-BE49-F238E27FC236}">
              <a16:creationId xmlns:a16="http://schemas.microsoft.com/office/drawing/2014/main" id="{00000000-0008-0000-0000-00003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1</xdr:col>
      <xdr:colOff>209550</xdr:colOff>
      <xdr:row>129</xdr:row>
      <xdr:rowOff>142875</xdr:rowOff>
    </xdr:to>
    <xdr:pic>
      <xdr:nvPicPr>
        <xdr:cNvPr id="1348658" name="Picture 115" descr="http://upload.wikimedia.org/wikipedia/commons/thumb/a/ab/Flag_of_Panama.svg/22px-Flag_of_Panama.svg.png">
          <a:extLst>
            <a:ext uri="{FF2B5EF4-FFF2-40B4-BE49-F238E27FC236}">
              <a16:creationId xmlns:a16="http://schemas.microsoft.com/office/drawing/2014/main" id="{00000000-0008-0000-0000-00003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510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</xdr:col>
      <xdr:colOff>209550</xdr:colOff>
      <xdr:row>83</xdr:row>
      <xdr:rowOff>123825</xdr:rowOff>
    </xdr:to>
    <xdr:pic>
      <xdr:nvPicPr>
        <xdr:cNvPr id="1348659" name="Picture 116" descr="http://upload.wikimedia.org/wikipedia/commons/thumb/c/ca/Flag_of_Iran.svg/22px-Flag_of_Iran.svg.png">
          <a:extLst>
            <a:ext uri="{FF2B5EF4-FFF2-40B4-BE49-F238E27FC236}">
              <a16:creationId xmlns:a16="http://schemas.microsoft.com/office/drawing/2014/main" id="{00000000-0008-0000-0000-00003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642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1</xdr:col>
      <xdr:colOff>209550</xdr:colOff>
      <xdr:row>113</xdr:row>
      <xdr:rowOff>104775</xdr:rowOff>
    </xdr:to>
    <xdr:pic>
      <xdr:nvPicPr>
        <xdr:cNvPr id="1348660" name="Picture 117" descr="http://upload.wikimedia.org/wikipedia/commons/thumb/6/64/Flag_of_Montenegro.svg/22px-Flag_of_Montenegro.svg.png">
          <a:extLst>
            <a:ext uri="{FF2B5EF4-FFF2-40B4-BE49-F238E27FC236}">
              <a16:creationId xmlns:a16="http://schemas.microsoft.com/office/drawing/2014/main" id="{00000000-0008-0000-0000-00003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268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1</xdr:col>
      <xdr:colOff>209550</xdr:colOff>
      <xdr:row>178</xdr:row>
      <xdr:rowOff>142875</xdr:rowOff>
    </xdr:to>
    <xdr:pic>
      <xdr:nvPicPr>
        <xdr:cNvPr id="1348661" name="Picture 118" descr="http://upload.wikimedia.org/wikipedia/commons/thumb/8/89/Flag_of_Yemen.svg/22px-Flag_of_Yemen.svg.png">
          <a:extLst>
            <a:ext uri="{FF2B5EF4-FFF2-40B4-BE49-F238E27FC236}">
              <a16:creationId xmlns:a16="http://schemas.microsoft.com/office/drawing/2014/main" id="{00000000-0008-0000-0000-00003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99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</xdr:col>
      <xdr:colOff>209550</xdr:colOff>
      <xdr:row>123</xdr:row>
      <xdr:rowOff>123825</xdr:rowOff>
    </xdr:to>
    <xdr:pic>
      <xdr:nvPicPr>
        <xdr:cNvPr id="1348662" name="Picture 119" descr="http://upload.wikimedia.org/wikipedia/commons/thumb/1/19/Flag_of_Nicaragua.svg/22px-Flag_of_Nicaragua.svg.png">
          <a:extLst>
            <a:ext uri="{FF2B5EF4-FFF2-40B4-BE49-F238E27FC236}">
              <a16:creationId xmlns:a16="http://schemas.microsoft.com/office/drawing/2014/main" id="{00000000-0008-0000-0000-00003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080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1</xdr:col>
      <xdr:colOff>209550</xdr:colOff>
      <xdr:row>152</xdr:row>
      <xdr:rowOff>142875</xdr:rowOff>
    </xdr:to>
    <xdr:pic>
      <xdr:nvPicPr>
        <xdr:cNvPr id="1348663" name="Picture 120" descr="http://upload.wikimedia.org/wikipedia/commons/thumb/a/af/Flag_of_South_Africa.svg/22px-Flag_of_South_Africa.svg.png">
          <a:extLst>
            <a:ext uri="{FF2B5EF4-FFF2-40B4-BE49-F238E27FC236}">
              <a16:creationId xmlns:a16="http://schemas.microsoft.com/office/drawing/2014/main" id="{00000000-0008-0000-0000-00003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9468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</xdr:col>
      <xdr:colOff>209550</xdr:colOff>
      <xdr:row>37</xdr:row>
      <xdr:rowOff>142875</xdr:rowOff>
    </xdr:to>
    <xdr:pic>
      <xdr:nvPicPr>
        <xdr:cNvPr id="1348664" name="Picture 121" descr="http://upload.wikimedia.org/wikipedia/commons/thumb/4/4f/Flag_of_Cameroon.svg/22px-Flag_of_Cameroon.svg.png">
          <a:extLst>
            <a:ext uri="{FF2B5EF4-FFF2-40B4-BE49-F238E27FC236}">
              <a16:creationId xmlns:a16="http://schemas.microsoft.com/office/drawing/2014/main" id="{00000000-0008-0000-0000-00003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249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</xdr:col>
      <xdr:colOff>209550</xdr:colOff>
      <xdr:row>74</xdr:row>
      <xdr:rowOff>142875</xdr:rowOff>
    </xdr:to>
    <xdr:pic>
      <xdr:nvPicPr>
        <xdr:cNvPr id="1348665" name="Picture 122" descr="http://upload.wikimedia.org/wikipedia/commons/thumb/e/ed/Flag_of_Guinea.svg/22px-Flag_of_Guinea.svg.png">
          <a:extLst>
            <a:ext uri="{FF2B5EF4-FFF2-40B4-BE49-F238E27FC236}">
              <a16:creationId xmlns:a16="http://schemas.microsoft.com/office/drawing/2014/main" id="{00000000-0008-0000-0000-00003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59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209550</xdr:colOff>
      <xdr:row>43</xdr:row>
      <xdr:rowOff>142875</xdr:rowOff>
    </xdr:to>
    <xdr:pic>
      <xdr:nvPicPr>
        <xdr:cNvPr id="1348666" name="Picture 123" descr="http://upload.wikimedia.org/wikipedia/commons/thumb/2/21/Flag_of_Colombia.svg/22px-Flag_of_Colombia.svg.png">
          <a:extLst>
            <a:ext uri="{FF2B5EF4-FFF2-40B4-BE49-F238E27FC236}">
              <a16:creationId xmlns:a16="http://schemas.microsoft.com/office/drawing/2014/main" id="{00000000-0008-0000-0000-00003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63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1</xdr:col>
      <xdr:colOff>209550</xdr:colOff>
      <xdr:row>103</xdr:row>
      <xdr:rowOff>142875</xdr:rowOff>
    </xdr:to>
    <xdr:pic>
      <xdr:nvPicPr>
        <xdr:cNvPr id="1348667" name="Picture 124" descr="http://upload.wikimedia.org/wikipedia/commons/thumb/b/bc/Flag_of_Madagascar.svg/22px-Flag_of_Madagascar.svg.png">
          <a:extLst>
            <a:ext uri="{FF2B5EF4-FFF2-40B4-BE49-F238E27FC236}">
              <a16:creationId xmlns:a16="http://schemas.microsoft.com/office/drawing/2014/main" id="{00000000-0008-0000-0000-00003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93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1</xdr:col>
      <xdr:colOff>209550</xdr:colOff>
      <xdr:row>96</xdr:row>
      <xdr:rowOff>104775</xdr:rowOff>
    </xdr:to>
    <xdr:pic>
      <xdr:nvPicPr>
        <xdr:cNvPr id="1348668" name="Picture 125" descr="http://upload.wikimedia.org/wikipedia/commons/thumb/8/84/Flag_of_Latvia.svg/22px-Flag_of_Latvia.svg.png">
          <a:extLst>
            <a:ext uri="{FF2B5EF4-FFF2-40B4-BE49-F238E27FC236}">
              <a16:creationId xmlns:a16="http://schemas.microsoft.com/office/drawing/2014/main" id="{00000000-0008-0000-0000-00003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407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1</xdr:col>
      <xdr:colOff>209550</xdr:colOff>
      <xdr:row>180</xdr:row>
      <xdr:rowOff>104775</xdr:rowOff>
    </xdr:to>
    <xdr:pic>
      <xdr:nvPicPr>
        <xdr:cNvPr id="1348669" name="Picture 126" descr="http://upload.wikimedia.org/wikipedia/commons/thumb/6/6a/Flag_of_Zimbabwe.svg/22px-Flag_of_Zimbabwe.svg.png">
          <a:extLst>
            <a:ext uri="{FF2B5EF4-FFF2-40B4-BE49-F238E27FC236}">
              <a16:creationId xmlns:a16="http://schemas.microsoft.com/office/drawing/2014/main" id="{00000000-0008-0000-0000-00003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808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1</xdr:col>
      <xdr:colOff>209550</xdr:colOff>
      <xdr:row>173</xdr:row>
      <xdr:rowOff>114300</xdr:rowOff>
    </xdr:to>
    <xdr:pic>
      <xdr:nvPicPr>
        <xdr:cNvPr id="1348670" name="Picture 127" descr="flag">
          <a:hlinkClick xmlns:r="http://schemas.openxmlformats.org/officeDocument/2006/relationships" r:id="rId130"/>
          <a:extLst>
            <a:ext uri="{FF2B5EF4-FFF2-40B4-BE49-F238E27FC236}">
              <a16:creationId xmlns:a16="http://schemas.microsoft.com/office/drawing/2014/main" id="{00000000-0008-0000-0000-00003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5690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1</xdr:col>
      <xdr:colOff>209550</xdr:colOff>
      <xdr:row>98</xdr:row>
      <xdr:rowOff>114300</xdr:rowOff>
    </xdr:to>
    <xdr:pic>
      <xdr:nvPicPr>
        <xdr:cNvPr id="1348671" name="Picture 128" descr="http://upload.wikimedia.org/wikipedia/commons/thumb/b/b8/Flag_of_Liberia.svg/22px-Flag_of_Liberia.svg.png">
          <a:extLst>
            <a:ext uri="{FF2B5EF4-FFF2-40B4-BE49-F238E27FC236}">
              <a16:creationId xmlns:a16="http://schemas.microsoft.com/office/drawing/2014/main" id="{00000000-0008-0000-0000-00003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2170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1</xdr:col>
      <xdr:colOff>209550</xdr:colOff>
      <xdr:row>176</xdr:row>
      <xdr:rowOff>142875</xdr:rowOff>
    </xdr:to>
    <xdr:pic>
      <xdr:nvPicPr>
        <xdr:cNvPr id="1348672" name="Picture 129" descr="http://upload.wikimedia.org/wikipedia/commons/thumb/0/06/Flag_of_Venezuela.svg/22px-Flag_of_Venezuela.svg.png">
          <a:extLst>
            <a:ext uri="{FF2B5EF4-FFF2-40B4-BE49-F238E27FC236}">
              <a16:creationId xmlns:a16="http://schemas.microsoft.com/office/drawing/2014/main" id="{00000000-0008-0000-0000-00004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18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</xdr:col>
      <xdr:colOff>209550</xdr:colOff>
      <xdr:row>60</xdr:row>
      <xdr:rowOff>133350</xdr:rowOff>
    </xdr:to>
    <xdr:pic>
      <xdr:nvPicPr>
        <xdr:cNvPr id="1348673" name="Picture 130" descr="http://upload.wikimedia.org/wikipedia/commons/thumb/8/8f/Flag_of_Estonia.svg/22px-Flag_of_Estonia.svg.png">
          <a:extLst>
            <a:ext uri="{FF2B5EF4-FFF2-40B4-BE49-F238E27FC236}">
              <a16:creationId xmlns:a16="http://schemas.microsoft.com/office/drawing/2014/main" id="{00000000-0008-0000-0000-00004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3507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</xdr:col>
      <xdr:colOff>209550</xdr:colOff>
      <xdr:row>52</xdr:row>
      <xdr:rowOff>161925</xdr:rowOff>
    </xdr:to>
    <xdr:pic>
      <xdr:nvPicPr>
        <xdr:cNvPr id="1348674" name="Picture 131" descr="http://upload.wikimedia.org/wikipedia/commons/thumb/6/6f/Flag_of_the_Democratic_Republic_of_the_Congo.svg/22px-Flag_of_the_Democratic_Republic_of_the_Congo.svg.png">
          <a:extLst>
            <a:ext uri="{FF2B5EF4-FFF2-40B4-BE49-F238E27FC236}">
              <a16:creationId xmlns:a16="http://schemas.microsoft.com/office/drawing/2014/main" id="{00000000-0008-0000-0000-00004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5392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1</xdr:col>
      <xdr:colOff>209550</xdr:colOff>
      <xdr:row>115</xdr:row>
      <xdr:rowOff>142875</xdr:rowOff>
    </xdr:to>
    <xdr:pic>
      <xdr:nvPicPr>
        <xdr:cNvPr id="1348675" name="Picture 132" descr="http://upload.wikimedia.org/wikipedia/commons/thumb/d/d0/Flag_of_Mozambique.svg/22px-Flag_of_Mozambique.svg.png">
          <a:extLst>
            <a:ext uri="{FF2B5EF4-FFF2-40B4-BE49-F238E27FC236}">
              <a16:creationId xmlns:a16="http://schemas.microsoft.com/office/drawing/2014/main" id="{00000000-0008-0000-0000-00004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26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1</xdr:col>
      <xdr:colOff>209550</xdr:colOff>
      <xdr:row>94</xdr:row>
      <xdr:rowOff>123825</xdr:rowOff>
    </xdr:to>
    <xdr:pic>
      <xdr:nvPicPr>
        <xdr:cNvPr id="1348676" name="Picture 133" descr="http://upload.wikimedia.org/wikipedia/commons/thumb/c/c7/Flag_of_Kyrgyzstan.svg/22px-Flag_of_Kyrgyzstan.svg.png">
          <a:extLst>
            <a:ext uri="{FF2B5EF4-FFF2-40B4-BE49-F238E27FC236}">
              <a16:creationId xmlns:a16="http://schemas.microsoft.com/office/drawing/2014/main" id="{00000000-0008-0000-0000-00004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597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1</xdr:col>
      <xdr:colOff>209550</xdr:colOff>
      <xdr:row>95</xdr:row>
      <xdr:rowOff>142875</xdr:rowOff>
    </xdr:to>
    <xdr:pic>
      <xdr:nvPicPr>
        <xdr:cNvPr id="1348677" name="Picture 134" descr="http://upload.wikimedia.org/wikipedia/commons/thumb/5/56/Flag_of_Laos.svg/22px-Flag_of_Laos.svg.png">
          <a:extLst>
            <a:ext uri="{FF2B5EF4-FFF2-40B4-BE49-F238E27FC236}">
              <a16:creationId xmlns:a16="http://schemas.microsoft.com/office/drawing/2014/main" id="{00000000-0008-0000-0000-00004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50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209550</xdr:colOff>
      <xdr:row>19</xdr:row>
      <xdr:rowOff>104775</xdr:rowOff>
    </xdr:to>
    <xdr:pic>
      <xdr:nvPicPr>
        <xdr:cNvPr id="1348678" name="Picture 135" descr="http://upload.wikimedia.org/wikipedia/commons/thumb/9/93/Flag_of_the_Bahamas.svg/22px-Flag_of_the_Bahamas.svg.png">
          <a:extLst>
            <a:ext uri="{FF2B5EF4-FFF2-40B4-BE49-F238E27FC236}">
              <a16:creationId xmlns:a16="http://schemas.microsoft.com/office/drawing/2014/main" id="{00000000-0008-0000-0000-00004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07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1</xdr:col>
      <xdr:colOff>209550</xdr:colOff>
      <xdr:row>59</xdr:row>
      <xdr:rowOff>142875</xdr:rowOff>
    </xdr:to>
    <xdr:pic>
      <xdr:nvPicPr>
        <xdr:cNvPr id="1348679" name="Picture 136" descr="http://upload.wikimedia.org/wikipedia/commons/thumb/3/31/Flag_of_Equatorial_Guinea.svg/22px-Flag_of_Equatorial_Guinea.svg.png">
          <a:extLst>
            <a:ext uri="{FF2B5EF4-FFF2-40B4-BE49-F238E27FC236}">
              <a16:creationId xmlns:a16="http://schemas.microsoft.com/office/drawing/2014/main" id="{00000000-0008-0000-0000-00004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445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1</xdr:col>
      <xdr:colOff>209550</xdr:colOff>
      <xdr:row>132</xdr:row>
      <xdr:rowOff>142875</xdr:rowOff>
    </xdr:to>
    <xdr:pic>
      <xdr:nvPicPr>
        <xdr:cNvPr id="1348680" name="Picture 137" descr="http://upload.wikimedia.org/wikipedia/commons/thumb/c/cf/Flag_of_Peru.svg/22px-Flag_of_Peru.svg.png">
          <a:extLst>
            <a:ext uri="{FF2B5EF4-FFF2-40B4-BE49-F238E27FC236}">
              <a16:creationId xmlns:a16="http://schemas.microsoft.com/office/drawing/2014/main" id="{00000000-0008-0000-0000-00004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70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209550</xdr:colOff>
      <xdr:row>31</xdr:row>
      <xdr:rowOff>142875</xdr:rowOff>
    </xdr:to>
    <xdr:pic>
      <xdr:nvPicPr>
        <xdr:cNvPr id="1348681" name="Picture 138" descr="http://upload.wikimedia.org/wikipedia/en/thumb/0/05/Flag_of_Brazil.svg/22px-Flag_of_Brazil.svg.png">
          <a:extLst>
            <a:ext uri="{FF2B5EF4-FFF2-40B4-BE49-F238E27FC236}">
              <a16:creationId xmlns:a16="http://schemas.microsoft.com/office/drawing/2014/main" id="{00000000-0008-0000-0000-00004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29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</xdr:col>
      <xdr:colOff>209550</xdr:colOff>
      <xdr:row>40</xdr:row>
      <xdr:rowOff>142875</xdr:rowOff>
    </xdr:to>
    <xdr:pic>
      <xdr:nvPicPr>
        <xdr:cNvPr id="1348682" name="Picture 139" descr="http://upload.wikimedia.org/wikipedia/commons/thumb/7/78/Flag_of_Chile.svg/22px-Flag_of_Chile.svg.png">
          <a:extLst>
            <a:ext uri="{FF2B5EF4-FFF2-40B4-BE49-F238E27FC236}">
              <a16:creationId xmlns:a16="http://schemas.microsoft.com/office/drawing/2014/main" id="{00000000-0008-0000-0000-00004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1</xdr:col>
      <xdr:colOff>209550</xdr:colOff>
      <xdr:row>157</xdr:row>
      <xdr:rowOff>133350</xdr:rowOff>
    </xdr:to>
    <xdr:pic>
      <xdr:nvPicPr>
        <xdr:cNvPr id="1348683" name="Picture 140" descr="http://upload.wikimedia.org/wikipedia/en/thumb/4/4c/Flag_of_Sweden.svg/22px-Flag_of_Sweden.svg.png">
          <a:extLst>
            <a:ext uri="{FF2B5EF4-FFF2-40B4-BE49-F238E27FC236}">
              <a16:creationId xmlns:a16="http://schemas.microsoft.com/office/drawing/2014/main" id="{00000000-0008-0000-0000-00004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2792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1</xdr:col>
      <xdr:colOff>209550</xdr:colOff>
      <xdr:row>174</xdr:row>
      <xdr:rowOff>142875</xdr:rowOff>
    </xdr:to>
    <xdr:pic>
      <xdr:nvPicPr>
        <xdr:cNvPr id="1348684" name="Picture 141" descr="http://upload.wikimedia.org/wikipedia/commons/thumb/f/fe/Flag_of_Uruguay.svg/22px-Flag_of_Uruguay.svg.png">
          <a:extLst>
            <a:ext uri="{FF2B5EF4-FFF2-40B4-BE49-F238E27FC236}">
              <a16:creationId xmlns:a16="http://schemas.microsoft.com/office/drawing/2014/main" id="{00000000-0008-0000-0000-00004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37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1</xdr:col>
      <xdr:colOff>209550</xdr:colOff>
      <xdr:row>155</xdr:row>
      <xdr:rowOff>104775</xdr:rowOff>
    </xdr:to>
    <xdr:pic>
      <xdr:nvPicPr>
        <xdr:cNvPr id="1348685" name="Picture 142" descr="http://upload.wikimedia.org/wikipedia/commons/thumb/0/01/Flag_of_Sudan.svg/22px-Flag_of_Sudan.svg.png">
          <a:extLst>
            <a:ext uri="{FF2B5EF4-FFF2-40B4-BE49-F238E27FC236}">
              <a16:creationId xmlns:a16="http://schemas.microsoft.com/office/drawing/2014/main" id="{00000000-0008-0000-0000-00004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469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1</xdr:col>
      <xdr:colOff>209550</xdr:colOff>
      <xdr:row>179</xdr:row>
      <xdr:rowOff>142875</xdr:rowOff>
    </xdr:to>
    <xdr:pic>
      <xdr:nvPicPr>
        <xdr:cNvPr id="1348686" name="Picture 143" descr="http://upload.wikimedia.org/wikipedia/commons/thumb/0/06/Flag_of_Zambia.svg/22px-Flag_of_Zambia.svg.png">
          <a:extLst>
            <a:ext uri="{FF2B5EF4-FFF2-40B4-BE49-F238E27FC236}">
              <a16:creationId xmlns:a16="http://schemas.microsoft.com/office/drawing/2014/main" id="{00000000-0008-0000-0000-00004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903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1</xdr:col>
      <xdr:colOff>209550</xdr:colOff>
      <xdr:row>122</xdr:row>
      <xdr:rowOff>104775</xdr:rowOff>
    </xdr:to>
    <xdr:pic>
      <xdr:nvPicPr>
        <xdr:cNvPr id="1348687" name="Picture 144" descr="http://upload.wikimedia.org/wikipedia/commons/thumb/3/3e/Flag_of_New_Zealand.svg/22px-Flag_of_New_Zealand.svg.png">
          <a:extLst>
            <a:ext uri="{FF2B5EF4-FFF2-40B4-BE49-F238E27FC236}">
              <a16:creationId xmlns:a16="http://schemas.microsoft.com/office/drawing/2014/main" id="{00000000-0008-0000-0000-00004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175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1</xdr:col>
      <xdr:colOff>209550</xdr:colOff>
      <xdr:row>63</xdr:row>
      <xdr:rowOff>123825</xdr:rowOff>
    </xdr:to>
    <xdr:pic>
      <xdr:nvPicPr>
        <xdr:cNvPr id="1348688" name="Picture 145" descr="http://upload.wikimedia.org/wikipedia/commons/thumb/b/bc/Flag_of_Finland.svg/22px-Flag_of_Finland.svg.png">
          <a:extLst>
            <a:ext uri="{FF2B5EF4-FFF2-40B4-BE49-F238E27FC236}">
              <a16:creationId xmlns:a16="http://schemas.microsoft.com/office/drawing/2014/main" id="{00000000-0008-0000-0000-00005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065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</xdr:col>
      <xdr:colOff>209550</xdr:colOff>
      <xdr:row>131</xdr:row>
      <xdr:rowOff>123825</xdr:rowOff>
    </xdr:to>
    <xdr:pic>
      <xdr:nvPicPr>
        <xdr:cNvPr id="1348689" name="Picture 146" descr="http://upload.wikimedia.org/wikipedia/commons/thumb/2/27/Flag_of_Paraguay.svg/22px-Flag_of_Paraguay.svg.png">
          <a:extLst>
            <a:ext uri="{FF2B5EF4-FFF2-40B4-BE49-F238E27FC236}">
              <a16:creationId xmlns:a16="http://schemas.microsoft.com/office/drawing/2014/main" id="{00000000-0008-0000-0000-00005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796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209550</xdr:colOff>
      <xdr:row>11</xdr:row>
      <xdr:rowOff>142875</xdr:rowOff>
    </xdr:to>
    <xdr:pic>
      <xdr:nvPicPr>
        <xdr:cNvPr id="1348690" name="Picture 147" descr="http://upload.wikimedia.org/wikipedia/commons/thumb/9/9d/Flag_of_Angola.svg/22px-Flag_of_Angola.svg.png">
          <a:extLst>
            <a:ext uri="{FF2B5EF4-FFF2-40B4-BE49-F238E27FC236}">
              <a16:creationId xmlns:a16="http://schemas.microsoft.com/office/drawing/2014/main" id="{00000000-0008-0000-0000-00005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76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209550</xdr:colOff>
      <xdr:row>9</xdr:row>
      <xdr:rowOff>142875</xdr:rowOff>
    </xdr:to>
    <xdr:pic>
      <xdr:nvPicPr>
        <xdr:cNvPr id="1348691" name="Picture 148" descr="http://upload.wikimedia.org/wikipedia/commons/thumb/7/77/Flag_of_Algeria.svg/22px-Flag_of_Algeria.svg.png">
          <a:extLst>
            <a:ext uri="{FF2B5EF4-FFF2-40B4-BE49-F238E27FC236}">
              <a16:creationId xmlns:a16="http://schemas.microsoft.com/office/drawing/2014/main" id="{00000000-0008-0000-0000-00005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95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209550</xdr:colOff>
      <xdr:row>130</xdr:row>
      <xdr:rowOff>161925</xdr:rowOff>
    </xdr:to>
    <xdr:pic>
      <xdr:nvPicPr>
        <xdr:cNvPr id="1348692" name="Picture 149" descr="http://upload.wikimedia.org/wikipedia/commons/thumb/e/e3/Flag_of_Papua_New_Guinea.svg/22px-Flag_of_Papua_New_Guinea.svg.png">
          <a:extLst>
            <a:ext uri="{FF2B5EF4-FFF2-40B4-BE49-F238E27FC236}">
              <a16:creationId xmlns:a16="http://schemas.microsoft.com/office/drawing/2014/main" id="{00000000-0008-0000-0000-00005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4152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</xdr:col>
      <xdr:colOff>209550</xdr:colOff>
      <xdr:row>13</xdr:row>
      <xdr:rowOff>133350</xdr:rowOff>
    </xdr:to>
    <xdr:pic>
      <xdr:nvPicPr>
        <xdr:cNvPr id="1348693" name="Picture 150" descr="http://upload.wikimedia.org/wikipedia/commons/thumb/1/1a/Flag_of_Argentina.svg/22px-Flag_of_Argentina.svg.png">
          <a:extLst>
            <a:ext uri="{FF2B5EF4-FFF2-40B4-BE49-F238E27FC236}">
              <a16:creationId xmlns:a16="http://schemas.microsoft.com/office/drawing/2014/main" id="{00000000-0008-0000-0000-00005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0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</xdr:col>
      <xdr:colOff>209550</xdr:colOff>
      <xdr:row>25</xdr:row>
      <xdr:rowOff>142875</xdr:rowOff>
    </xdr:to>
    <xdr:pic>
      <xdr:nvPicPr>
        <xdr:cNvPr id="1348694" name="Picture 151" descr="http://upload.wikimedia.org/wikipedia/commons/thumb/e/e7/Flag_of_Belize.svg/22px-Flag_of_Belize.svg.png">
          <a:extLst>
            <a:ext uri="{FF2B5EF4-FFF2-40B4-BE49-F238E27FC236}">
              <a16:creationId xmlns:a16="http://schemas.microsoft.com/office/drawing/2014/main" id="{00000000-0008-0000-0000-00005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723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1</xdr:col>
      <xdr:colOff>209550</xdr:colOff>
      <xdr:row>121</xdr:row>
      <xdr:rowOff>104775</xdr:rowOff>
    </xdr:to>
    <xdr:pic>
      <xdr:nvPicPr>
        <xdr:cNvPr id="1348695" name="Picture 152" descr="http://upload.wikimedia.org/wikipedia/commons/thumb/2/23/Flag_of_New_Caledonia.svg/22px-Flag_of_New_Caledonia.svg.png">
          <a:extLst>
            <a:ext uri="{FF2B5EF4-FFF2-40B4-BE49-F238E27FC236}">
              <a16:creationId xmlns:a16="http://schemas.microsoft.com/office/drawing/2014/main" id="{00000000-0008-0000-0000-00005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270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1</xdr:col>
      <xdr:colOff>209550</xdr:colOff>
      <xdr:row>126</xdr:row>
      <xdr:rowOff>152400</xdr:rowOff>
    </xdr:to>
    <xdr:pic>
      <xdr:nvPicPr>
        <xdr:cNvPr id="1348696" name="Picture 153" descr="http://upload.wikimedia.org/wikipedia/commons/thumb/d/d9/Flag_of_Norway.svg/22px-Flag_of_Norway.svg.png">
          <a:extLst>
            <a:ext uri="{FF2B5EF4-FFF2-40B4-BE49-F238E27FC236}">
              <a16:creationId xmlns:a16="http://schemas.microsoft.com/office/drawing/2014/main" id="{00000000-0008-0000-0000-00005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9525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1</xdr:col>
      <xdr:colOff>209550</xdr:colOff>
      <xdr:row>125</xdr:row>
      <xdr:rowOff>1059</xdr:rowOff>
    </xdr:to>
    <xdr:pic>
      <xdr:nvPicPr>
        <xdr:cNvPr id="1348697" name="Picture 154" descr="http://upload.wikimedia.org/wikipedia/commons/thumb/f/f4/Flag_of_Niger.svg/22px-Flag_of_Niger.svg.png">
          <a:extLst>
            <a:ext uri="{FF2B5EF4-FFF2-40B4-BE49-F238E27FC236}">
              <a16:creationId xmlns:a16="http://schemas.microsoft.com/office/drawing/2014/main" id="{00000000-0008-0000-0000-00005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98525"/>
          <a:ext cx="2095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1</xdr:col>
      <xdr:colOff>209550</xdr:colOff>
      <xdr:row>146</xdr:row>
      <xdr:rowOff>142875</xdr:rowOff>
    </xdr:to>
    <xdr:pic>
      <xdr:nvPicPr>
        <xdr:cNvPr id="1348698" name="Picture 155" descr="http://upload.wikimedia.org/wikipedia/commons/thumb/0/0d/Flag_of_Saudi_Arabia.svg/22px-Flag_of_Saudi_Arabia.svg.png">
          <a:extLst>
            <a:ext uri="{FF2B5EF4-FFF2-40B4-BE49-F238E27FC236}">
              <a16:creationId xmlns:a16="http://schemas.microsoft.com/office/drawing/2014/main" id="{00000000-0008-0000-0000-00005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08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1</xdr:col>
      <xdr:colOff>209550</xdr:colOff>
      <xdr:row>106</xdr:row>
      <xdr:rowOff>142875</xdr:rowOff>
    </xdr:to>
    <xdr:pic>
      <xdr:nvPicPr>
        <xdr:cNvPr id="1348699" name="Picture 156" descr="http://upload.wikimedia.org/wikipedia/commons/thumb/9/92/Flag_of_Mali.svg/22px-Flag_of_Mali.svg.png">
          <a:extLst>
            <a:ext uri="{FF2B5EF4-FFF2-40B4-BE49-F238E27FC236}">
              <a16:creationId xmlns:a16="http://schemas.microsoft.com/office/drawing/2014/main" id="{00000000-0008-0000-0000-00005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647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209550</xdr:colOff>
      <xdr:row>44</xdr:row>
      <xdr:rowOff>142875</xdr:rowOff>
    </xdr:to>
    <xdr:pic>
      <xdr:nvPicPr>
        <xdr:cNvPr id="1348700" name="Picture 157" descr="http://upload.wikimedia.org/wikipedia/commons/thumb/9/92/Flag_of_the_Republic_of_the_Congo.svg/22px-Flag_of_the_Republic_of_the_Congo.svg.png">
          <a:extLst>
            <a:ext uri="{FF2B5EF4-FFF2-40B4-BE49-F238E27FC236}">
              <a16:creationId xmlns:a16="http://schemas.microsoft.com/office/drawing/2014/main" id="{00000000-0008-0000-0000-00005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53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1</xdr:col>
      <xdr:colOff>209550</xdr:colOff>
      <xdr:row>166</xdr:row>
      <xdr:rowOff>142875</xdr:rowOff>
    </xdr:to>
    <xdr:pic>
      <xdr:nvPicPr>
        <xdr:cNvPr id="1348701" name="Picture 158" descr="http://upload.wikimedia.org/wikipedia/commons/thumb/1/1b/Flag_of_Turkmenistan.svg/22px-Flag_of_Turkmenistan.svg.png">
          <a:extLst>
            <a:ext uri="{FF2B5EF4-FFF2-40B4-BE49-F238E27FC236}">
              <a16:creationId xmlns:a16="http://schemas.microsoft.com/office/drawing/2014/main" id="{00000000-0008-0000-0000-00005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28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1</xdr:col>
      <xdr:colOff>209550</xdr:colOff>
      <xdr:row>127</xdr:row>
      <xdr:rowOff>104775</xdr:rowOff>
    </xdr:to>
    <xdr:pic>
      <xdr:nvPicPr>
        <xdr:cNvPr id="1348702" name="Picture 159" descr="http://upload.wikimedia.org/wikipedia/commons/thumb/d/dd/Flag_of_Oman.svg/22px-Flag_of_Oman.svg.png">
          <a:extLst>
            <a:ext uri="{FF2B5EF4-FFF2-40B4-BE49-F238E27FC236}">
              <a16:creationId xmlns:a16="http://schemas.microsoft.com/office/drawing/2014/main" id="{00000000-0008-0000-0000-00005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700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209550</xdr:colOff>
      <xdr:row>28</xdr:row>
      <xdr:rowOff>142875</xdr:rowOff>
    </xdr:to>
    <xdr:pic>
      <xdr:nvPicPr>
        <xdr:cNvPr id="1348703" name="Picture 160" descr="http://upload.wikimedia.org/wikipedia/commons/thumb/4/48/Flag_of_Bolivia.svg/22px-Flag_of_Bolivia.svg.png">
          <a:extLst>
            <a:ext uri="{FF2B5EF4-FFF2-40B4-BE49-F238E27FC236}">
              <a16:creationId xmlns:a16="http://schemas.microsoft.com/office/drawing/2014/main" id="{00000000-0008-0000-0000-00005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914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1</xdr:col>
      <xdr:colOff>209550</xdr:colOff>
      <xdr:row>141</xdr:row>
      <xdr:rowOff>142875</xdr:rowOff>
    </xdr:to>
    <xdr:pic>
      <xdr:nvPicPr>
        <xdr:cNvPr id="1348704" name="Picture 161" descr="http://upload.wikimedia.org/wikipedia/en/thumb/f/f3/Flag_of_Russia.svg/22px-Flag_of_Russia.svg.png">
          <a:extLst>
            <a:ext uri="{FF2B5EF4-FFF2-40B4-BE49-F238E27FC236}">
              <a16:creationId xmlns:a16="http://schemas.microsoft.com/office/drawing/2014/main" id="{00000000-0008-0000-0000-00006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513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209550</xdr:colOff>
      <xdr:row>91</xdr:row>
      <xdr:rowOff>104775</xdr:rowOff>
    </xdr:to>
    <xdr:pic>
      <xdr:nvPicPr>
        <xdr:cNvPr id="1348705" name="Picture 162" descr="http://upload.wikimedia.org/wikipedia/commons/thumb/d/d3/Flag_of_Kazakhstan.svg/22px-Flag_of_Kazakhstan.svg.png">
          <a:extLst>
            <a:ext uri="{FF2B5EF4-FFF2-40B4-BE49-F238E27FC236}">
              <a16:creationId xmlns:a16="http://schemas.microsoft.com/office/drawing/2014/main" id="{00000000-0008-0000-0000-00006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1</xdr:col>
      <xdr:colOff>209550</xdr:colOff>
      <xdr:row>66</xdr:row>
      <xdr:rowOff>161925</xdr:rowOff>
    </xdr:to>
    <xdr:pic>
      <xdr:nvPicPr>
        <xdr:cNvPr id="1348706" name="Picture 163" descr="http://upload.wikimedia.org/wikipedia/commons/thumb/0/04/Flag_of_Gabon.svg/22px-Flag_of_Gabon.svg.png">
          <a:extLst>
            <a:ext uri="{FF2B5EF4-FFF2-40B4-BE49-F238E27FC236}">
              <a16:creationId xmlns:a16="http://schemas.microsoft.com/office/drawing/2014/main" id="{00000000-0008-0000-0000-00006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1617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</xdr:col>
      <xdr:colOff>209550</xdr:colOff>
      <xdr:row>99</xdr:row>
      <xdr:rowOff>104775</xdr:rowOff>
    </xdr:to>
    <xdr:pic>
      <xdr:nvPicPr>
        <xdr:cNvPr id="1348707" name="Picture 164" descr="http://upload.wikimedia.org/wikipedia/commons/thumb/0/05/Flag_of_Libya.svg/22px-Flag_of_Libya.svg.png">
          <a:extLst>
            <a:ext uri="{FF2B5EF4-FFF2-40B4-BE49-F238E27FC236}">
              <a16:creationId xmlns:a16="http://schemas.microsoft.com/office/drawing/2014/main" id="{00000000-0008-0000-0000-00006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122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</xdr:col>
      <xdr:colOff>209550</xdr:colOff>
      <xdr:row>75</xdr:row>
      <xdr:rowOff>123825</xdr:rowOff>
    </xdr:to>
    <xdr:pic>
      <xdr:nvPicPr>
        <xdr:cNvPr id="1348708" name="Picture 165" descr="http://upload.wikimedia.org/wikipedia/commons/thumb/9/99/Flag_of_Guyana.svg/22px-Flag_of_Guyana.svg.png">
          <a:extLst>
            <a:ext uri="{FF2B5EF4-FFF2-40B4-BE49-F238E27FC236}">
              <a16:creationId xmlns:a16="http://schemas.microsoft.com/office/drawing/2014/main" id="{00000000-0008-0000-0000-00006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497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209550</xdr:colOff>
      <xdr:row>38</xdr:row>
      <xdr:rowOff>104775</xdr:rowOff>
    </xdr:to>
    <xdr:pic>
      <xdr:nvPicPr>
        <xdr:cNvPr id="1348709" name="Picture 166" descr="http://upload.wikimedia.org/wikipedia/en/thumb/c/cf/Flag_of_Canada.svg/22px-Flag_of_Canada.svg.png">
          <a:extLst>
            <a:ext uri="{FF2B5EF4-FFF2-40B4-BE49-F238E27FC236}">
              <a16:creationId xmlns:a16="http://schemas.microsoft.com/office/drawing/2014/main" id="{00000000-0008-0000-0000-00006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154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</xdr:col>
      <xdr:colOff>209550</xdr:colOff>
      <xdr:row>30</xdr:row>
      <xdr:rowOff>142875</xdr:rowOff>
    </xdr:to>
    <xdr:pic>
      <xdr:nvPicPr>
        <xdr:cNvPr id="1348710" name="Picture 167" descr="http://upload.wikimedia.org/wikipedia/commons/thumb/f/fa/Flag_of_Botswana.svg/22px-Flag_of_Botswana.svg.png">
          <a:extLst>
            <a:ext uri="{FF2B5EF4-FFF2-40B4-BE49-F238E27FC236}">
              <a16:creationId xmlns:a16="http://schemas.microsoft.com/office/drawing/2014/main" id="{00000000-0008-0000-0000-00006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24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1</xdr:col>
      <xdr:colOff>209550</xdr:colOff>
      <xdr:row>109</xdr:row>
      <xdr:rowOff>142875</xdr:rowOff>
    </xdr:to>
    <xdr:pic>
      <xdr:nvPicPr>
        <xdr:cNvPr id="1348711" name="Picture 168" descr="http://upload.wikimedia.org/wikipedia/commons/thumb/4/43/Flag_of_Mauritania.svg/22px-Flag_of_Mauritania.svg.png">
          <a:extLst>
            <a:ext uri="{FF2B5EF4-FFF2-40B4-BE49-F238E27FC236}">
              <a16:creationId xmlns:a16="http://schemas.microsoft.com/office/drawing/2014/main" id="{00000000-0008-0000-0000-00006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648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1</xdr:col>
      <xdr:colOff>209550</xdr:colOff>
      <xdr:row>156</xdr:row>
      <xdr:rowOff>142875</xdr:rowOff>
    </xdr:to>
    <xdr:pic>
      <xdr:nvPicPr>
        <xdr:cNvPr id="1348712" name="Picture 169" descr="http://upload.wikimedia.org/wikipedia/commons/thumb/6/60/Flag_of_Suriname.svg/22px-Flag_of_Suriname.svg.png">
          <a:extLst>
            <a:ext uri="{FF2B5EF4-FFF2-40B4-BE49-F238E27FC236}">
              <a16:creationId xmlns:a16="http://schemas.microsoft.com/office/drawing/2014/main" id="{00000000-0008-0000-0000-00006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374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</xdr:col>
      <xdr:colOff>209550</xdr:colOff>
      <xdr:row>80</xdr:row>
      <xdr:rowOff>152400</xdr:rowOff>
    </xdr:to>
    <xdr:pic>
      <xdr:nvPicPr>
        <xdr:cNvPr id="1348713" name="Picture 170" descr="http://upload.wikimedia.org/wikipedia/commons/thumb/c/ce/Flag_of_Iceland.svg/22px-Flag_of_Iceland.svg.png">
          <a:extLst>
            <a:ext uri="{FF2B5EF4-FFF2-40B4-BE49-F238E27FC236}">
              <a16:creationId xmlns:a16="http://schemas.microsoft.com/office/drawing/2014/main" id="{00000000-0008-0000-0000-00006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92700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209550</xdr:colOff>
      <xdr:row>16</xdr:row>
      <xdr:rowOff>104775</xdr:rowOff>
    </xdr:to>
    <xdr:pic>
      <xdr:nvPicPr>
        <xdr:cNvPr id="1348714" name="Picture 171" descr="http://upload.wikimedia.org/wikipedia/en/thumb/b/b9/Flag_of_Australia.svg/22px-Flag_of_Australia.svg.png">
          <a:extLst>
            <a:ext uri="{FF2B5EF4-FFF2-40B4-BE49-F238E27FC236}">
              <a16:creationId xmlns:a16="http://schemas.microsoft.com/office/drawing/2014/main" id="{00000000-0008-0000-0000-00006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292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117</xdr:row>
      <xdr:rowOff>9525</xdr:rowOff>
    </xdr:from>
    <xdr:to>
      <xdr:col>1</xdr:col>
      <xdr:colOff>209550</xdr:colOff>
      <xdr:row>117</xdr:row>
      <xdr:rowOff>152400</xdr:rowOff>
    </xdr:to>
    <xdr:pic>
      <xdr:nvPicPr>
        <xdr:cNvPr id="1348715" name="Picture 172" descr="http://upload.wikimedia.org/wikipedia/commons/thumb/0/00/Flag_of_Namibia.svg/22px-Flag_of_Namibia.svg.png">
          <a:extLst>
            <a:ext uri="{FF2B5EF4-FFF2-40B4-BE49-F238E27FC236}">
              <a16:creationId xmlns:a16="http://schemas.microsoft.com/office/drawing/2014/main" id="{00000000-0008-0000-0000-00006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745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1</xdr:col>
      <xdr:colOff>209550</xdr:colOff>
      <xdr:row>112</xdr:row>
      <xdr:rowOff>104775</xdr:rowOff>
    </xdr:to>
    <xdr:pic>
      <xdr:nvPicPr>
        <xdr:cNvPr id="1348716" name="Picture 173" descr="http://upload.wikimedia.org/wikipedia/commons/thumb/4/4c/Flag_of_Mongolia.svg/22px-Flag_of_Mongolia.svg.png">
          <a:extLst>
            <a:ext uri="{FF2B5EF4-FFF2-40B4-BE49-F238E27FC236}">
              <a16:creationId xmlns:a16="http://schemas.microsoft.com/office/drawing/2014/main" id="{00000000-0008-0000-0000-00006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363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1</xdr:col>
      <xdr:colOff>209550</xdr:colOff>
      <xdr:row>172</xdr:row>
      <xdr:rowOff>142875</xdr:rowOff>
    </xdr:to>
    <xdr:pic>
      <xdr:nvPicPr>
        <xdr:cNvPr id="1348717" name="Picture 174" descr="http://upload.wikimedia.org/wikipedia/commons/thumb/3/38/Flag_of_Tanzania.svg/22px-Flag_of_Tanzania.svg.png">
          <a:extLst>
            <a:ext uri="{FF2B5EF4-FFF2-40B4-BE49-F238E27FC236}">
              <a16:creationId xmlns:a16="http://schemas.microsoft.com/office/drawing/2014/main" id="{00000000-0008-0000-0000-00006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664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1</xdr:col>
      <xdr:colOff>209550</xdr:colOff>
      <xdr:row>162</xdr:row>
      <xdr:rowOff>104775</xdr:rowOff>
    </xdr:to>
    <xdr:pic>
      <xdr:nvPicPr>
        <xdr:cNvPr id="1348718" name="Picture 175" descr="http://upload.wikimedia.org/wikipedia/commons/thumb/f/f8/Flag_of_Macedonia.svg/22px-Flag_of_Macedonia.svg.png">
          <a:extLst>
            <a:ext uri="{FF2B5EF4-FFF2-40B4-BE49-F238E27FC236}">
              <a16:creationId xmlns:a16="http://schemas.microsoft.com/office/drawing/2014/main" id="{00000000-0008-0000-0000-00006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1</xdr:col>
      <xdr:colOff>209550</xdr:colOff>
      <xdr:row>139</xdr:row>
      <xdr:rowOff>104775</xdr:rowOff>
    </xdr:to>
    <xdr:pic>
      <xdr:nvPicPr>
        <xdr:cNvPr id="1348719" name="Picture 176" descr="http://upload.wikimedia.org/wikipedia/commons/thumb/2/27/Flag_of_Moldova.svg/22px-Flag_of_Moldova.svg.png">
          <a:extLst>
            <a:ext uri="{FF2B5EF4-FFF2-40B4-BE49-F238E27FC236}">
              <a16:creationId xmlns:a16="http://schemas.microsoft.com/office/drawing/2014/main" id="{00000000-0008-0000-0000-00006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703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209550</xdr:colOff>
      <xdr:row>102</xdr:row>
      <xdr:rowOff>142875</xdr:rowOff>
    </xdr:to>
    <xdr:pic>
      <xdr:nvPicPr>
        <xdr:cNvPr id="1348720" name="Picture 177" descr="http://upload.wikimedia.org/wikipedia/commons/thumb/6/63/Flag_of_Macau.svg/22px-Flag_of_Macau.svg.png">
          <a:extLst>
            <a:ext uri="{FF2B5EF4-FFF2-40B4-BE49-F238E27FC236}">
              <a16:creationId xmlns:a16="http://schemas.microsoft.com/office/drawing/2014/main" id="{00000000-0008-0000-0000-00007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027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209550</xdr:colOff>
      <xdr:row>149</xdr:row>
      <xdr:rowOff>142875</xdr:rowOff>
    </xdr:to>
    <xdr:pic>
      <xdr:nvPicPr>
        <xdr:cNvPr id="1348721" name="Picture 178" descr="http://upload.wikimedia.org/wikipedia/commons/thumb/4/48/Flag_of_Singapore.svg/22px-Flag_of_Singapore.svg.png">
          <a:extLst>
            <a:ext uri="{FF2B5EF4-FFF2-40B4-BE49-F238E27FC236}">
              <a16:creationId xmlns:a16="http://schemas.microsoft.com/office/drawing/2014/main" id="{00000000-0008-0000-0000-00007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3753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209550</xdr:colOff>
      <xdr:row>78</xdr:row>
      <xdr:rowOff>142875</xdr:rowOff>
    </xdr:to>
    <xdr:pic>
      <xdr:nvPicPr>
        <xdr:cNvPr id="1348722" name="Picture 179" descr="http://upload.wikimedia.org/wikipedia/commons/thumb/5/5b/Flag_of_Hong_Kong.svg/22px-Flag_of_Hong_Kong.svg.png">
          <a:extLst>
            <a:ext uri="{FF2B5EF4-FFF2-40B4-BE49-F238E27FC236}">
              <a16:creationId xmlns:a16="http://schemas.microsoft.com/office/drawing/2014/main" id="{00000000-0008-0000-0000-00007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21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209550</xdr:colOff>
      <xdr:row>70</xdr:row>
      <xdr:rowOff>104775</xdr:rowOff>
    </xdr:to>
    <xdr:pic>
      <xdr:nvPicPr>
        <xdr:cNvPr id="1348723" name="Picture 180" descr="http://upload.wikimedia.org/wikipedia/commons/thumb/0/02/Flag_of_Gibraltar.svg/22px-Flag_of_Gibraltar.svg.png">
          <a:extLst>
            <a:ext uri="{FF2B5EF4-FFF2-40B4-BE49-F238E27FC236}">
              <a16:creationId xmlns:a16="http://schemas.microsoft.com/office/drawing/2014/main" id="{00000000-0008-0000-0000-00007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81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20</xdr:row>
      <xdr:rowOff>9525</xdr:rowOff>
    </xdr:from>
    <xdr:to>
      <xdr:col>1</xdr:col>
      <xdr:colOff>209550</xdr:colOff>
      <xdr:row>20</xdr:row>
      <xdr:rowOff>133350</xdr:rowOff>
    </xdr:to>
    <xdr:pic>
      <xdr:nvPicPr>
        <xdr:cNvPr id="1348724" name="Picture 181" descr="http://upload.wikimedia.org/wikipedia/commons/thumb/2/2c/Flag_of_Bahrain.svg/22px-Flag_of_Bahrain.svg.png">
          <a:extLst>
            <a:ext uri="{FF2B5EF4-FFF2-40B4-BE49-F238E27FC236}">
              <a16:creationId xmlns:a16="http://schemas.microsoft.com/office/drawing/2014/main" id="{00000000-0008-0000-0000-00007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02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209550</xdr:colOff>
      <xdr:row>107</xdr:row>
      <xdr:rowOff>142875</xdr:rowOff>
    </xdr:to>
    <xdr:pic>
      <xdr:nvPicPr>
        <xdr:cNvPr id="1348725" name="Picture 182" descr="http://upload.wikimedia.org/wikipedia/commons/thumb/7/73/Flag_of_Malta.svg/22px-Flag_of_Malta.svg.png">
          <a:extLst>
            <a:ext uri="{FF2B5EF4-FFF2-40B4-BE49-F238E27FC236}">
              <a16:creationId xmlns:a16="http://schemas.microsoft.com/office/drawing/2014/main" id="{00000000-0008-0000-0000-00007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55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209550</xdr:colOff>
      <xdr:row>27</xdr:row>
      <xdr:rowOff>104775</xdr:rowOff>
    </xdr:to>
    <xdr:pic>
      <xdr:nvPicPr>
        <xdr:cNvPr id="1348726" name="Picture 183" descr="http://upload.wikimedia.org/wikipedia/commons/thumb/b/bf/Flag_of_Bermuda.svg/22px-Flag_of_Bermuda.svg.png">
          <a:extLst>
            <a:ext uri="{FF2B5EF4-FFF2-40B4-BE49-F238E27FC236}">
              <a16:creationId xmlns:a16="http://schemas.microsoft.com/office/drawing/2014/main" id="{00000000-0008-0000-0000-00007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533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209550</xdr:colOff>
      <xdr:row>21</xdr:row>
      <xdr:rowOff>123825</xdr:rowOff>
    </xdr:to>
    <xdr:pic>
      <xdr:nvPicPr>
        <xdr:cNvPr id="1348727" name="Picture 184" descr="http://upload.wikimedia.org/wikipedia/commons/thumb/f/f9/Flag_of_Bangladesh.svg/22px-Flag_of_Bangladesh.svg.png">
          <a:extLst>
            <a:ext uri="{FF2B5EF4-FFF2-40B4-BE49-F238E27FC236}">
              <a16:creationId xmlns:a16="http://schemas.microsoft.com/office/drawing/2014/main" id="{00000000-0008-0000-0000-00007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209550</xdr:colOff>
      <xdr:row>42</xdr:row>
      <xdr:rowOff>142875</xdr:rowOff>
    </xdr:to>
    <xdr:pic>
      <xdr:nvPicPr>
        <xdr:cNvPr id="1348728" name="Picture 185" descr="http://upload.wikimedia.org/wikipedia/commons/thumb/7/72/Flag_of_the_Republic_of_China.svg/22px-Flag_of_the_Republic_of_China.svg.png">
          <a:extLst>
            <a:ext uri="{FF2B5EF4-FFF2-40B4-BE49-F238E27FC236}">
              <a16:creationId xmlns:a16="http://schemas.microsoft.com/office/drawing/2014/main" id="{00000000-0008-0000-0000-00007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209550</xdr:colOff>
      <xdr:row>110</xdr:row>
      <xdr:rowOff>142875</xdr:rowOff>
    </xdr:to>
    <xdr:pic>
      <xdr:nvPicPr>
        <xdr:cNvPr id="1348729" name="Picture 186" descr="http://upload.wikimedia.org/wikipedia/commons/thumb/7/77/Flag_of_Mauritius.svg/22px-Flag_of_Mauritius.svg.png">
          <a:extLst>
            <a:ext uri="{FF2B5EF4-FFF2-40B4-BE49-F238E27FC236}">
              <a16:creationId xmlns:a16="http://schemas.microsoft.com/office/drawing/2014/main" id="{00000000-0008-0000-0000-00007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553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209550</xdr:colOff>
      <xdr:row>22</xdr:row>
      <xdr:rowOff>142875</xdr:rowOff>
    </xdr:to>
    <xdr:pic>
      <xdr:nvPicPr>
        <xdr:cNvPr id="1348730" name="Picture 187" descr="http://upload.wikimedia.org/wikipedia/commons/thumb/e/ef/Flag_of_Barbados.svg/22px-Flag_of_Barbados.svg.png">
          <a:extLst>
            <a:ext uri="{FF2B5EF4-FFF2-40B4-BE49-F238E27FC236}">
              <a16:creationId xmlns:a16="http://schemas.microsoft.com/office/drawing/2014/main" id="{00000000-0008-0000-0000-00007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209550</xdr:colOff>
      <xdr:row>15</xdr:row>
      <xdr:rowOff>142875</xdr:rowOff>
    </xdr:to>
    <xdr:pic>
      <xdr:nvPicPr>
        <xdr:cNvPr id="1348731" name="Picture 188" descr="http://upload.wikimedia.org/wikipedia/commons/thumb/f/f6/Flag_of_Aruba.svg/22px-Flag_of_Aruba.svg.png">
          <a:extLst>
            <a:ext uri="{FF2B5EF4-FFF2-40B4-BE49-F238E27FC236}">
              <a16:creationId xmlns:a16="http://schemas.microsoft.com/office/drawing/2014/main" id="{00000000-0008-0000-0000-00007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209550</xdr:colOff>
      <xdr:row>138</xdr:row>
      <xdr:rowOff>142875</xdr:rowOff>
    </xdr:to>
    <xdr:pic>
      <xdr:nvPicPr>
        <xdr:cNvPr id="1348732" name="Picture 189" descr="http://upload.wikimedia.org/wikipedia/commons/thumb/0/09/Flag_of_South_Korea.svg/22px-Flag_of_South_Korea.svg.png">
          <a:extLst>
            <a:ext uri="{FF2B5EF4-FFF2-40B4-BE49-F238E27FC236}">
              <a16:creationId xmlns:a16="http://schemas.microsoft.com/office/drawing/2014/main" id="{00000000-0008-0000-0000-00007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03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209550</xdr:colOff>
      <xdr:row>136</xdr:row>
      <xdr:rowOff>142875</xdr:rowOff>
    </xdr:to>
    <xdr:pic>
      <xdr:nvPicPr>
        <xdr:cNvPr id="1348733" name="Picture 190" descr="http://upload.wikimedia.org/wikipedia/commons/thumb/2/28/Flag_of_Puerto_Rico.svg/22px-Flag_of_Puerto_Rico.svg.png">
          <a:extLst>
            <a:ext uri="{FF2B5EF4-FFF2-40B4-BE49-F238E27FC236}">
              <a16:creationId xmlns:a16="http://schemas.microsoft.com/office/drawing/2014/main" id="{00000000-0008-0000-0000-00007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32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209550</xdr:colOff>
      <xdr:row>97</xdr:row>
      <xdr:rowOff>142875</xdr:rowOff>
    </xdr:to>
    <xdr:pic>
      <xdr:nvPicPr>
        <xdr:cNvPr id="1348734" name="Picture 191" descr="http://upload.wikimedia.org/wikipedia/commons/thumb/5/59/Flag_of_Lebanon.svg/22px-Flag_of_Lebanon.svg.png">
          <a:extLst>
            <a:ext uri="{FF2B5EF4-FFF2-40B4-BE49-F238E27FC236}">
              <a16:creationId xmlns:a16="http://schemas.microsoft.com/office/drawing/2014/main" id="{00000000-0008-0000-0000-00007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31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209550</xdr:colOff>
      <xdr:row>120</xdr:row>
      <xdr:rowOff>142875</xdr:rowOff>
    </xdr:to>
    <xdr:pic>
      <xdr:nvPicPr>
        <xdr:cNvPr id="1348735" name="Picture 192" descr="fla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7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365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209550</xdr:colOff>
      <xdr:row>142</xdr:row>
      <xdr:rowOff>142875</xdr:rowOff>
    </xdr:to>
    <xdr:pic>
      <xdr:nvPicPr>
        <xdr:cNvPr id="1348736" name="Picture 193" descr="http://upload.wikimedia.org/wikipedia/commons/thumb/1/17/Flag_of_Rwanda.svg/22px-Flag_of_Rwanda.svg.png">
          <a:extLst>
            <a:ext uri="{FF2B5EF4-FFF2-40B4-BE49-F238E27FC236}">
              <a16:creationId xmlns:a16="http://schemas.microsoft.com/office/drawing/2014/main" id="{00000000-0008-0000-0000-00008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418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209550</xdr:colOff>
      <xdr:row>86</xdr:row>
      <xdr:rowOff>152400</xdr:rowOff>
    </xdr:to>
    <xdr:pic>
      <xdr:nvPicPr>
        <xdr:cNvPr id="1348737" name="Picture 194" descr="http://upload.wikimedia.org/wikipedia/commons/thumb/d/d4/Flag_of_Israel.svg/22px-Flag_of_Israel.svg.png">
          <a:extLst>
            <a:ext uri="{FF2B5EF4-FFF2-40B4-BE49-F238E27FC236}">
              <a16:creationId xmlns:a16="http://schemas.microsoft.com/office/drawing/2014/main" id="{00000000-0008-0000-0000-00008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35700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209550</xdr:colOff>
      <xdr:row>81</xdr:row>
      <xdr:rowOff>142875</xdr:rowOff>
    </xdr:to>
    <xdr:pic>
      <xdr:nvPicPr>
        <xdr:cNvPr id="1348738" name="Picture 195" descr="http://upload.wikimedia.org/wikipedia/en/thumb/4/41/Flag_of_India.svg/22px-Flag_of_India.svg.png">
          <a:extLst>
            <a:ext uri="{FF2B5EF4-FFF2-40B4-BE49-F238E27FC236}">
              <a16:creationId xmlns:a16="http://schemas.microsoft.com/office/drawing/2014/main" id="{00000000-0008-0000-0000-00008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83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209550</xdr:colOff>
      <xdr:row>76</xdr:row>
      <xdr:rowOff>123825</xdr:rowOff>
    </xdr:to>
    <xdr:pic>
      <xdr:nvPicPr>
        <xdr:cNvPr id="1348739" name="Picture 196" descr="http://upload.wikimedia.org/wikipedia/commons/thumb/5/56/Flag_of_Haiti.svg/22px-Flag_of_Haiti.svg.png">
          <a:extLst>
            <a:ext uri="{FF2B5EF4-FFF2-40B4-BE49-F238E27FC236}">
              <a16:creationId xmlns:a16="http://schemas.microsoft.com/office/drawing/2014/main" id="{00000000-0008-0000-0000-00008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402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209550</xdr:colOff>
      <xdr:row>24</xdr:row>
      <xdr:rowOff>142875</xdr:rowOff>
    </xdr:to>
    <xdr:pic>
      <xdr:nvPicPr>
        <xdr:cNvPr id="1348740" name="Picture 197" descr="http://upload.wikimedia.org/wikipedia/commons/thumb/9/92/Flag_of_Belgium_%28civil%29.svg/22px-Flag_of_Belgium_%28civil%29.svg.png">
          <a:extLst>
            <a:ext uri="{FF2B5EF4-FFF2-40B4-BE49-F238E27FC236}">
              <a16:creationId xmlns:a16="http://schemas.microsoft.com/office/drawing/2014/main" id="{00000000-0008-0000-0000-00008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18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209550</xdr:colOff>
      <xdr:row>108</xdr:row>
      <xdr:rowOff>114300</xdr:rowOff>
    </xdr:to>
    <xdr:pic>
      <xdr:nvPicPr>
        <xdr:cNvPr id="1348741" name="Picture 198" descr="http://upload.wikimedia.org/wikipedia/commons/thumb/2/2e/Flag_of_the_Marshall_Islands.svg/22px-Flag_of_the_Marshall_Islands.svg.png">
          <a:extLst>
            <a:ext uri="{FF2B5EF4-FFF2-40B4-BE49-F238E27FC236}">
              <a16:creationId xmlns:a16="http://schemas.microsoft.com/office/drawing/2014/main" id="{00000000-0008-0000-0000-00008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4575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209550</xdr:colOff>
      <xdr:row>89</xdr:row>
      <xdr:rowOff>142875</xdr:rowOff>
    </xdr:to>
    <xdr:pic>
      <xdr:nvPicPr>
        <xdr:cNvPr id="1348742" name="Picture 199" descr="http://upload.wikimedia.org/wikipedia/en/thumb/9/9e/Flag_of_Japan.svg/22px-Flag_of_Japan.svg.png">
          <a:extLst>
            <a:ext uri="{FF2B5EF4-FFF2-40B4-BE49-F238E27FC236}">
              <a16:creationId xmlns:a16="http://schemas.microsoft.com/office/drawing/2014/main" id="{00000000-0008-0000-0000-00008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07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209550</xdr:colOff>
      <xdr:row>10</xdr:row>
      <xdr:rowOff>104775</xdr:rowOff>
    </xdr:to>
    <xdr:pic>
      <xdr:nvPicPr>
        <xdr:cNvPr id="1348743" name="Picture 200" descr="http://upload.wikimedia.org/wikipedia/commons/thumb/8/87/Flag_of_American_Samoa.svg/22px-Flag_of_American_Samoa.svg.png">
          <a:extLst>
            <a:ext uri="{FF2B5EF4-FFF2-40B4-BE49-F238E27FC236}">
              <a16:creationId xmlns:a16="http://schemas.microsoft.com/office/drawing/2014/main" id="{00000000-0008-0000-0000-00008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62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209550</xdr:colOff>
      <xdr:row>144</xdr:row>
      <xdr:rowOff>104775</xdr:rowOff>
    </xdr:to>
    <xdr:pic>
      <xdr:nvPicPr>
        <xdr:cNvPr id="1348744" name="Picture 201" descr="http://upload.wikimedia.org/wikipedia/commons/thumb/9/9f/Flag_of_Saint_Lucia.svg/22px-Flag_of_Saint_Lucia.svg.png">
          <a:extLst>
            <a:ext uri="{FF2B5EF4-FFF2-40B4-BE49-F238E27FC236}">
              <a16:creationId xmlns:a16="http://schemas.microsoft.com/office/drawing/2014/main" id="{00000000-0008-0000-0000-00008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895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209550</xdr:colOff>
      <xdr:row>154</xdr:row>
      <xdr:rowOff>104775</xdr:rowOff>
    </xdr:to>
    <xdr:pic>
      <xdr:nvPicPr>
        <xdr:cNvPr id="1348745" name="Picture 202" descr="http://upload.wikimedia.org/wikipedia/commons/thumb/1/11/Flag_of_Sri_Lanka.svg/22px-Flag_of_Sri_Lanka.svg.png">
          <a:extLst>
            <a:ext uri="{FF2B5EF4-FFF2-40B4-BE49-F238E27FC236}">
              <a16:creationId xmlns:a16="http://schemas.microsoft.com/office/drawing/2014/main" id="{00000000-0008-0000-0000-00008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564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209550</xdr:colOff>
      <xdr:row>133</xdr:row>
      <xdr:rowOff>104775</xdr:rowOff>
    </xdr:to>
    <xdr:pic>
      <xdr:nvPicPr>
        <xdr:cNvPr id="1348746" name="Picture 203" descr="http://upload.wikimedia.org/wikipedia/commons/thumb/9/99/Flag_of_the_Philippines.svg/22px-Flag_of_the_Philippines.svg.png">
          <a:extLst>
            <a:ext uri="{FF2B5EF4-FFF2-40B4-BE49-F238E27FC236}">
              <a16:creationId xmlns:a16="http://schemas.microsoft.com/office/drawing/2014/main" id="{00000000-0008-0000-0000-00008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606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209550</xdr:colOff>
      <xdr:row>72</xdr:row>
      <xdr:rowOff>123825</xdr:rowOff>
    </xdr:to>
    <xdr:pic>
      <xdr:nvPicPr>
        <xdr:cNvPr id="1348747" name="Picture 204" descr="http://upload.wikimedia.org/wikipedia/commons/thumb/b/bc/Flag_of_Grenada.svg/22px-Flag_of_Grenada.svg.png">
          <a:extLst>
            <a:ext uri="{FF2B5EF4-FFF2-40B4-BE49-F238E27FC236}">
              <a16:creationId xmlns:a16="http://schemas.microsoft.com/office/drawing/2014/main" id="{00000000-0008-0000-0000-00008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782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114300</xdr:rowOff>
    </xdr:to>
    <xdr:pic>
      <xdr:nvPicPr>
        <xdr:cNvPr id="1348748" name="Picture 205" descr="http://upload.wikimedia.org/wikipedia/commons/thumb/3/34/Flag_of_El_Salvador.svg/22px-Flag_of_El_Salvador.svg.png">
          <a:extLst>
            <a:ext uri="{FF2B5EF4-FFF2-40B4-BE49-F238E27FC236}">
              <a16:creationId xmlns:a16="http://schemas.microsoft.com/office/drawing/2014/main" id="{00000000-0008-0000-0000-00008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54075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209550</xdr:colOff>
      <xdr:row>145</xdr:row>
      <xdr:rowOff>142875</xdr:rowOff>
    </xdr:to>
    <xdr:pic>
      <xdr:nvPicPr>
        <xdr:cNvPr id="1348749" name="Picture 206" descr="http://upload.wikimedia.org/wikipedia/commons/thumb/6/6d/Flag_of_Saint_Vincent_and_the_Grenadines.svg/22px-Flag_of_Saint_Vincent_and_the_Grenadines.svg.png">
          <a:extLst>
            <a:ext uri="{FF2B5EF4-FFF2-40B4-BE49-F238E27FC236}">
              <a16:creationId xmlns:a16="http://schemas.microsoft.com/office/drawing/2014/main" id="{00000000-0008-0000-0000-00008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209550</xdr:colOff>
      <xdr:row>163</xdr:row>
      <xdr:rowOff>123825</xdr:rowOff>
    </xdr:to>
    <xdr:pic>
      <xdr:nvPicPr>
        <xdr:cNvPr id="1348750" name="Picture 207" descr="http://upload.wikimedia.org/wikipedia/commons/thumb/6/64/Flag_of_Trinidad_and_Tobago.svg/22px-Flag_of_Trinidad_and_Tobago.svg.png">
          <a:extLst>
            <a:ext uri="{FF2B5EF4-FFF2-40B4-BE49-F238E27FC236}">
              <a16:creationId xmlns:a16="http://schemas.microsoft.com/office/drawing/2014/main" id="{00000000-0008-0000-0000-00008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209550</xdr:colOff>
      <xdr:row>177</xdr:row>
      <xdr:rowOff>142875</xdr:rowOff>
    </xdr:to>
    <xdr:pic>
      <xdr:nvPicPr>
        <xdr:cNvPr id="1348751" name="Picture 208" descr="http://upload.wikimedia.org/wikipedia/commons/thumb/2/21/Flag_of_Vietnam.svg/22px-Flag_of_Vietnam.svg.png">
          <a:extLst>
            <a:ext uri="{FF2B5EF4-FFF2-40B4-BE49-F238E27FC236}">
              <a16:creationId xmlns:a16="http://schemas.microsoft.com/office/drawing/2014/main" id="{00000000-0008-0000-0000-00008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093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209550</xdr:colOff>
      <xdr:row>171</xdr:row>
      <xdr:rowOff>104775</xdr:rowOff>
    </xdr:to>
    <xdr:pic>
      <xdr:nvPicPr>
        <xdr:cNvPr id="1348752" name="Picture 209" descr="http://upload.wikimedia.org/wikipedia/en/thumb/a/ae/Flag_of_the_United_Kingdom.svg/22px-Flag_of_the_United_Kingdom.svg.png">
          <a:extLst>
            <a:ext uri="{FF2B5EF4-FFF2-40B4-BE49-F238E27FC236}">
              <a16:creationId xmlns:a16="http://schemas.microsoft.com/office/drawing/2014/main" id="{00000000-0008-0000-0000-00009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7759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209550</xdr:colOff>
      <xdr:row>88</xdr:row>
      <xdr:rowOff>104775</xdr:rowOff>
    </xdr:to>
    <xdr:pic>
      <xdr:nvPicPr>
        <xdr:cNvPr id="1348753" name="Picture 210" descr="http://upload.wikimedia.org/wikipedia/commons/thumb/0/0a/Flag_of_Jamaica.svg/22px-Flag_of_Jamaica.svg.png">
          <a:extLst>
            <a:ext uri="{FF2B5EF4-FFF2-40B4-BE49-F238E27FC236}">
              <a16:creationId xmlns:a16="http://schemas.microsoft.com/office/drawing/2014/main" id="{00000000-0008-0000-0000-00009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167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209550</xdr:colOff>
      <xdr:row>68</xdr:row>
      <xdr:rowOff>123825</xdr:rowOff>
    </xdr:to>
    <xdr:pic>
      <xdr:nvPicPr>
        <xdr:cNvPr id="1348754" name="Picture 211" descr="http://upload.wikimedia.org/wikipedia/en/thumb/b/ba/Flag_of_Germany.svg/22px-Flag_of_Germany.svg.png">
          <a:extLst>
            <a:ext uri="{FF2B5EF4-FFF2-40B4-BE49-F238E27FC236}">
              <a16:creationId xmlns:a16="http://schemas.microsoft.com/office/drawing/2014/main" id="{00000000-0008-0000-0000-00009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971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209550</xdr:colOff>
      <xdr:row>39</xdr:row>
      <xdr:rowOff>104775</xdr:rowOff>
    </xdr:to>
    <xdr:pic>
      <xdr:nvPicPr>
        <xdr:cNvPr id="1348755" name="Picture 212" descr="http://upload.wikimedia.org/wikipedia/commons/thumb/0/0f/Flag_of_the_Cayman_Islands.svg/22px-Flag_of_the_Cayman_Islands.svg.png">
          <a:extLst>
            <a:ext uri="{FF2B5EF4-FFF2-40B4-BE49-F238E27FC236}">
              <a16:creationId xmlns:a16="http://schemas.microsoft.com/office/drawing/2014/main" id="{00000000-0008-0000-0000-00009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209550</xdr:colOff>
      <xdr:row>128</xdr:row>
      <xdr:rowOff>142875</xdr:rowOff>
    </xdr:to>
    <xdr:pic>
      <xdr:nvPicPr>
        <xdr:cNvPr id="1348756" name="Picture 213" descr="flag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000-00009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605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209550</xdr:colOff>
      <xdr:row>55</xdr:row>
      <xdr:rowOff>133350</xdr:rowOff>
    </xdr:to>
    <xdr:pic>
      <xdr:nvPicPr>
        <xdr:cNvPr id="1348757" name="Picture 214" descr="http://upload.wikimedia.org/wikipedia/commons/thumb/9/9f/Flag_of_the_Dominican_Republic.svg/22px-Flag_of_the_Dominican_Republic.svg.png">
          <a:extLst>
            <a:ext uri="{FF2B5EF4-FFF2-40B4-BE49-F238E27FC236}">
              <a16:creationId xmlns:a16="http://schemas.microsoft.com/office/drawing/2014/main" id="{00000000-0008-0000-0000-00009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34950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209550</xdr:colOff>
      <xdr:row>93</xdr:row>
      <xdr:rowOff>104775</xdr:rowOff>
    </xdr:to>
    <xdr:pic>
      <xdr:nvPicPr>
        <xdr:cNvPr id="1348758" name="Picture 215" descr="http://upload.wikimedia.org/wikipedia/commons/thumb/a/aa/Flag_of_Kuwait.svg/22px-Flag_of_Kuwait.svg.png">
          <a:extLst>
            <a:ext uri="{FF2B5EF4-FFF2-40B4-BE49-F238E27FC236}">
              <a16:creationId xmlns:a16="http://schemas.microsoft.com/office/drawing/2014/main" id="{00000000-0008-0000-0000-00009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692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209550</xdr:colOff>
      <xdr:row>87</xdr:row>
      <xdr:rowOff>142875</xdr:rowOff>
    </xdr:to>
    <xdr:pic>
      <xdr:nvPicPr>
        <xdr:cNvPr id="1348759" name="Picture 216" descr="http://upload.wikimedia.org/wikipedia/en/thumb/0/03/Flag_of_Italy.svg/22px-Flag_of_Italy.svg.png">
          <a:extLst>
            <a:ext uri="{FF2B5EF4-FFF2-40B4-BE49-F238E27FC236}">
              <a16:creationId xmlns:a16="http://schemas.microsoft.com/office/drawing/2014/main" id="{00000000-0008-0000-0000-00009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26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209550</xdr:colOff>
      <xdr:row>51</xdr:row>
      <xdr:rowOff>104775</xdr:rowOff>
    </xdr:to>
    <xdr:pic>
      <xdr:nvPicPr>
        <xdr:cNvPr id="1348760" name="Picture 217" descr="http://upload.wikimedia.org/wikipedia/commons/thumb/5/51/Flag_of_North_Korea.svg/22px-Flag_of_North_Korea.svg.png">
          <a:extLst>
            <a:ext uri="{FF2B5EF4-FFF2-40B4-BE49-F238E27FC236}">
              <a16:creationId xmlns:a16="http://schemas.microsoft.com/office/drawing/2014/main" id="{00000000-0008-0000-0000-00009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729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152400</xdr:colOff>
      <xdr:row>119</xdr:row>
      <xdr:rowOff>9524</xdr:rowOff>
    </xdr:to>
    <xdr:pic>
      <xdr:nvPicPr>
        <xdr:cNvPr id="1348761" name="Picture 218" descr="http://upload.wikimedia.org/wikipedia/commons/thumb/9/9b/Flag_of_Nepal.svg/16px-Flag_of_Nepal.svg.png">
          <a:extLst>
            <a:ext uri="{FF2B5EF4-FFF2-40B4-BE49-F238E27FC236}">
              <a16:creationId xmlns:a16="http://schemas.microsoft.com/office/drawing/2014/main" id="{00000000-0008-0000-0000-00009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55525"/>
          <a:ext cx="1524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143</xdr:row>
      <xdr:rowOff>9525</xdr:rowOff>
    </xdr:from>
    <xdr:to>
      <xdr:col>1</xdr:col>
      <xdr:colOff>209550</xdr:colOff>
      <xdr:row>143</xdr:row>
      <xdr:rowOff>152400</xdr:rowOff>
    </xdr:to>
    <xdr:pic>
      <xdr:nvPicPr>
        <xdr:cNvPr id="1348762" name="Picture 219" descr="http://upload.wikimedia.org/wikipedia/commons/thumb/f/fe/Flag_of_Saint_Kitts_and_Nevis.svg/22px-Flag_of_Saint_Kitts_and_Nevis.svg.png">
          <a:extLst>
            <a:ext uri="{FF2B5EF4-FFF2-40B4-BE49-F238E27FC236}">
              <a16:creationId xmlns:a16="http://schemas.microsoft.com/office/drawing/2014/main" id="{00000000-0008-0000-0000-00009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418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209550</xdr:colOff>
      <xdr:row>12</xdr:row>
      <xdr:rowOff>142875</xdr:rowOff>
    </xdr:to>
    <xdr:pic>
      <xdr:nvPicPr>
        <xdr:cNvPr id="1348763" name="Picture 220" descr="http://upload.wikimedia.org/wikipedia/commons/thumb/8/89/Flag_of_Antigua_and_Barbuda.svg/22px-Flag_of_Antigua_and_Barbuda.svg.png">
          <a:extLst>
            <a:ext uri="{FF2B5EF4-FFF2-40B4-BE49-F238E27FC236}">
              <a16:creationId xmlns:a16="http://schemas.microsoft.com/office/drawing/2014/main" id="{00000000-0008-0000-0000-00009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7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209550</xdr:colOff>
      <xdr:row>101</xdr:row>
      <xdr:rowOff>123825</xdr:rowOff>
    </xdr:to>
    <xdr:pic>
      <xdr:nvPicPr>
        <xdr:cNvPr id="1348764" name="Picture 221" descr="http://upload.wikimedia.org/wikipedia/commons/thumb/d/da/Flag_of_Luxembourg.svg/22px-Flag_of_Luxembourg.svg.png">
          <a:extLst>
            <a:ext uri="{FF2B5EF4-FFF2-40B4-BE49-F238E27FC236}">
              <a16:creationId xmlns:a16="http://schemas.microsoft.com/office/drawing/2014/main" id="{00000000-0008-0000-0000-00009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190500</xdr:colOff>
      <xdr:row>158</xdr:row>
      <xdr:rowOff>190500</xdr:rowOff>
    </xdr:to>
    <xdr:pic>
      <xdr:nvPicPr>
        <xdr:cNvPr id="1348765" name="Picture 222" descr="http://upload.wikimedia.org/wikipedia/commons/thumb/f/f3/Flag_of_Switzerland.svg/20px-Flag_of_Switzerland.svg.png">
          <a:extLst>
            <a:ext uri="{FF2B5EF4-FFF2-40B4-BE49-F238E27FC236}">
              <a16:creationId xmlns:a16="http://schemas.microsoft.com/office/drawing/2014/main" id="{00000000-0008-0000-0000-00009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1842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209550</xdr:colOff>
      <xdr:row>10</xdr:row>
      <xdr:rowOff>142875</xdr:rowOff>
    </xdr:to>
    <xdr:pic>
      <xdr:nvPicPr>
        <xdr:cNvPr id="1348766" name="Picture 223" descr="http://upload.wikimedia.org/wikipedia/commons/thumb/1/19/Flag_of_Andorra.svg/22px-Flag_of_Andorra.svg.png">
          <a:extLst>
            <a:ext uri="{FF2B5EF4-FFF2-40B4-BE49-F238E27FC236}">
              <a16:creationId xmlns:a16="http://schemas.microsoft.com/office/drawing/2014/main" id="{00000000-0008-0000-0000-00009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6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209550</xdr:colOff>
      <xdr:row>125</xdr:row>
      <xdr:rowOff>104775</xdr:rowOff>
    </xdr:to>
    <xdr:pic>
      <xdr:nvPicPr>
        <xdr:cNvPr id="1348767" name="Picture 224" descr="http://upload.wikimedia.org/wikipedia/commons/thumb/7/79/Flag_of_Nigeria.svg/22px-Flag_of_Nigeria.svg.png">
          <a:extLst>
            <a:ext uri="{FF2B5EF4-FFF2-40B4-BE49-F238E27FC236}">
              <a16:creationId xmlns:a16="http://schemas.microsoft.com/office/drawing/2014/main" id="{00000000-0008-0000-0000-00009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890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209550</xdr:colOff>
      <xdr:row>32</xdr:row>
      <xdr:rowOff>104775</xdr:rowOff>
    </xdr:to>
    <xdr:pic>
      <xdr:nvPicPr>
        <xdr:cNvPr id="1348768" name="Picture 225" descr="http://upload.wikimedia.org/wikipedia/commons/thumb/4/42/Flag_of_the_British_Virgin_Islands.svg/22px-Flag_of_the_British_Virgin_Islands.svg.png">
          <a:extLst>
            <a:ext uri="{FF2B5EF4-FFF2-40B4-BE49-F238E27FC236}">
              <a16:creationId xmlns:a16="http://schemas.microsoft.com/office/drawing/2014/main" id="{00000000-0008-0000-0000-0000A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534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209550</xdr:colOff>
      <xdr:row>41</xdr:row>
      <xdr:rowOff>142875</xdr:rowOff>
    </xdr:to>
    <xdr:pic>
      <xdr:nvPicPr>
        <xdr:cNvPr id="1348769" name="Picture 226" descr="flag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00000000-0008-0000-0000-0000A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209550</xdr:colOff>
      <xdr:row>168</xdr:row>
      <xdr:rowOff>142875</xdr:rowOff>
    </xdr:to>
    <xdr:pic>
      <xdr:nvPicPr>
        <xdr:cNvPr id="1348770" name="Picture 227" descr="http://upload.wikimedia.org/wikipedia/commons/thumb/4/4e/Flag_of_Uganda.svg/22px-Flag_of_Uganda.svg.png">
          <a:extLst>
            <a:ext uri="{FF2B5EF4-FFF2-40B4-BE49-F238E27FC236}">
              <a16:creationId xmlns:a16="http://schemas.microsoft.com/office/drawing/2014/main" id="{00000000-0008-0000-0000-0000A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209550</xdr:colOff>
      <xdr:row>50</xdr:row>
      <xdr:rowOff>142875</xdr:rowOff>
    </xdr:to>
    <xdr:pic>
      <xdr:nvPicPr>
        <xdr:cNvPr id="1348771" name="Picture 228" descr="http://upload.wikimedia.org/wikipedia/commons/thumb/c/cb/Flag_of_the_Czech_Republic.svg/22px-Flag_of_the_Czech_Republic.svg.png">
          <a:extLst>
            <a:ext uri="{FF2B5EF4-FFF2-40B4-BE49-F238E27FC236}">
              <a16:creationId xmlns:a16="http://schemas.microsoft.com/office/drawing/2014/main" id="{00000000-0008-0000-0000-0000A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53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209550</xdr:colOff>
      <xdr:row>73</xdr:row>
      <xdr:rowOff>133350</xdr:rowOff>
    </xdr:to>
    <xdr:pic>
      <xdr:nvPicPr>
        <xdr:cNvPr id="1348772" name="Picture 229" descr="http://upload.wikimedia.org/wikipedia/commons/thumb/e/ec/Flag_of_Guatemala.svg/22px-Flag_of_Guatemala.svg.png">
          <a:extLst>
            <a:ext uri="{FF2B5EF4-FFF2-40B4-BE49-F238E27FC236}">
              <a16:creationId xmlns:a16="http://schemas.microsoft.com/office/drawing/2014/main" id="{00000000-0008-0000-0000-0000A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6872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209550</xdr:colOff>
      <xdr:row>104</xdr:row>
      <xdr:rowOff>142875</xdr:rowOff>
    </xdr:to>
    <xdr:pic>
      <xdr:nvPicPr>
        <xdr:cNvPr id="1348773" name="Picture 230" descr="http://upload.wikimedia.org/wikipedia/commons/thumb/d/d1/Flag_of_Malawi.svg/22px-Flag_of_Malawi.svg.png">
          <a:extLst>
            <a:ext uri="{FF2B5EF4-FFF2-40B4-BE49-F238E27FC236}">
              <a16:creationId xmlns:a16="http://schemas.microsoft.com/office/drawing/2014/main" id="{00000000-0008-0000-0000-0000A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837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209550</xdr:colOff>
      <xdr:row>137</xdr:row>
      <xdr:rowOff>85725</xdr:rowOff>
    </xdr:to>
    <xdr:pic>
      <xdr:nvPicPr>
        <xdr:cNvPr id="1348774" name="Picture 231" descr="http://upload.wikimedia.org/wikipedia/commons/thumb/6/65/Flag_of_Qatar.svg/22px-Flag_of_Qatar.svg.png">
          <a:extLst>
            <a:ext uri="{FF2B5EF4-FFF2-40B4-BE49-F238E27FC236}">
              <a16:creationId xmlns:a16="http://schemas.microsoft.com/office/drawing/2014/main" id="{00000000-0008-0000-0000-0000A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79800"/>
          <a:ext cx="2095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209550</xdr:colOff>
      <xdr:row>53</xdr:row>
      <xdr:rowOff>161925</xdr:rowOff>
    </xdr:to>
    <xdr:pic>
      <xdr:nvPicPr>
        <xdr:cNvPr id="1348775" name="Picture 232" descr="http://upload.wikimedia.org/wikipedia/commons/thumb/9/9c/Flag_of_Denmark.svg/22px-Flag_of_Denmark.svg.png">
          <a:extLst>
            <a:ext uri="{FF2B5EF4-FFF2-40B4-BE49-F238E27FC236}">
              <a16:creationId xmlns:a16="http://schemas.microsoft.com/office/drawing/2014/main" id="{00000000-0008-0000-0000-0000A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53950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209550</xdr:colOff>
      <xdr:row>161</xdr:row>
      <xdr:rowOff>142875</xdr:rowOff>
    </xdr:to>
    <xdr:pic>
      <xdr:nvPicPr>
        <xdr:cNvPr id="1348776" name="Picture 233" descr="http://upload.wikimedia.org/wikipedia/commons/thumb/a/a9/Flag_of_Thailand.svg/22px-Flag_of_Thailand.svg.png">
          <a:extLst>
            <a:ext uri="{FF2B5EF4-FFF2-40B4-BE49-F238E27FC236}">
              <a16:creationId xmlns:a16="http://schemas.microsoft.com/office/drawing/2014/main" id="{00000000-0008-0000-0000-0000A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185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209550</xdr:colOff>
      <xdr:row>134</xdr:row>
      <xdr:rowOff>133350</xdr:rowOff>
    </xdr:to>
    <xdr:pic>
      <xdr:nvPicPr>
        <xdr:cNvPr id="1348777" name="Picture 234" descr="http://upload.wikimedia.org/wikipedia/en/thumb/1/12/Flag_of_Poland.svg/22px-Flag_of_Poland.svg.png">
          <a:extLst>
            <a:ext uri="{FF2B5EF4-FFF2-40B4-BE49-F238E27FC236}">
              <a16:creationId xmlns:a16="http://schemas.microsoft.com/office/drawing/2014/main" id="{00000000-0008-0000-0000-0000A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251150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209550</xdr:colOff>
      <xdr:row>82</xdr:row>
      <xdr:rowOff>142875</xdr:rowOff>
    </xdr:to>
    <xdr:pic>
      <xdr:nvPicPr>
        <xdr:cNvPr id="1348778" name="Picture 235" descr="http://upload.wikimedia.org/wikipedia/commons/thumb/9/9f/Flag_of_Indonesia.svg/22px-Flag_of_Indonesia.svg.png">
          <a:extLst>
            <a:ext uri="{FF2B5EF4-FFF2-40B4-BE49-F238E27FC236}">
              <a16:creationId xmlns:a16="http://schemas.microsoft.com/office/drawing/2014/main" id="{00000000-0008-0000-0000-0000A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737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209550</xdr:colOff>
      <xdr:row>159</xdr:row>
      <xdr:rowOff>142875</xdr:rowOff>
    </xdr:to>
    <xdr:pic>
      <xdr:nvPicPr>
        <xdr:cNvPr id="1348779" name="Picture 236" descr="http://upload.wikimedia.org/wikipedia/commons/thumb/5/53/Flag_of_Syria.svg/22px-Flag_of_Syria.svg.png">
          <a:extLst>
            <a:ext uri="{FF2B5EF4-FFF2-40B4-BE49-F238E27FC236}">
              <a16:creationId xmlns:a16="http://schemas.microsoft.com/office/drawing/2014/main" id="{00000000-0008-0000-0000-0000A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209550</xdr:colOff>
      <xdr:row>162</xdr:row>
      <xdr:rowOff>133350</xdr:rowOff>
    </xdr:to>
    <xdr:pic>
      <xdr:nvPicPr>
        <xdr:cNvPr id="1348780" name="Picture 237" descr="http://upload.wikimedia.org/wikipedia/commons/thumb/6/68/Flag_of_Togo.svg/22px-Flag_of_Togo.svg.png">
          <a:extLst>
            <a:ext uri="{FF2B5EF4-FFF2-40B4-BE49-F238E27FC236}">
              <a16:creationId xmlns:a16="http://schemas.microsoft.com/office/drawing/2014/main" id="{00000000-0008-0000-0000-0000A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0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209550</xdr:colOff>
      <xdr:row>135</xdr:row>
      <xdr:rowOff>142875</xdr:rowOff>
    </xdr:to>
    <xdr:pic>
      <xdr:nvPicPr>
        <xdr:cNvPr id="1348781" name="Picture 238" descr="http://upload.wikimedia.org/wikipedia/commons/thumb/5/5c/Flag_of_Portugal.svg/22px-Flag_of_Portugal.svg.png">
          <a:extLst>
            <a:ext uri="{FF2B5EF4-FFF2-40B4-BE49-F238E27FC236}">
              <a16:creationId xmlns:a16="http://schemas.microsoft.com/office/drawing/2014/main" id="{00000000-0008-0000-0000-0000A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416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209550</xdr:colOff>
      <xdr:row>64</xdr:row>
      <xdr:rowOff>142875</xdr:rowOff>
    </xdr:to>
    <xdr:pic>
      <xdr:nvPicPr>
        <xdr:cNvPr id="1348782" name="Picture 239" descr="http://upload.wikimedia.org/wikipedia/en/thumb/c/c3/Flag_of_France.svg/22px-Flag_of_France.svg.png">
          <a:extLst>
            <a:ext uri="{FF2B5EF4-FFF2-40B4-BE49-F238E27FC236}">
              <a16:creationId xmlns:a16="http://schemas.microsoft.com/office/drawing/2014/main" id="{00000000-0008-0000-0000-0000A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970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209550</xdr:colOff>
      <xdr:row>150</xdr:row>
      <xdr:rowOff>142875</xdr:rowOff>
    </xdr:to>
    <xdr:pic>
      <xdr:nvPicPr>
        <xdr:cNvPr id="1348783" name="Picture 240" descr="http://upload.wikimedia.org/wikipedia/commons/thumb/e/e6/Flag_of_Slovakia.svg/22px-Flag_of_Slovakia.svg.png">
          <a:extLst>
            <a:ext uri="{FF2B5EF4-FFF2-40B4-BE49-F238E27FC236}">
              <a16:creationId xmlns:a16="http://schemas.microsoft.com/office/drawing/2014/main" id="{00000000-0008-0000-0000-0000A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5658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209550</xdr:colOff>
      <xdr:row>8</xdr:row>
      <xdr:rowOff>152400</xdr:rowOff>
    </xdr:to>
    <xdr:pic>
      <xdr:nvPicPr>
        <xdr:cNvPr id="1348784" name="Picture 241" descr="http://upload.wikimedia.org/wikipedia/commons/thumb/3/36/Flag_of_Albania.svg/22px-Flag_of_Albania.svg.png">
          <a:extLst>
            <a:ext uri="{FF2B5EF4-FFF2-40B4-BE49-F238E27FC236}">
              <a16:creationId xmlns:a16="http://schemas.microsoft.com/office/drawing/2014/main" id="{00000000-0008-0000-0000-0000B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5225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209550</xdr:colOff>
      <xdr:row>14</xdr:row>
      <xdr:rowOff>104775</xdr:rowOff>
    </xdr:to>
    <xdr:pic>
      <xdr:nvPicPr>
        <xdr:cNvPr id="1348785" name="Picture 242" descr="http://upload.wikimedia.org/wikipedia/commons/thumb/2/2f/Flag_of_Armenia.svg/22px-Flag_of_Armenia.svg.png">
          <a:extLst>
            <a:ext uri="{FF2B5EF4-FFF2-40B4-BE49-F238E27FC236}">
              <a16:creationId xmlns:a16="http://schemas.microsoft.com/office/drawing/2014/main" id="{00000000-0008-0000-0000-0000B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209550</xdr:colOff>
      <xdr:row>79</xdr:row>
      <xdr:rowOff>104775</xdr:rowOff>
    </xdr:to>
    <xdr:pic>
      <xdr:nvPicPr>
        <xdr:cNvPr id="1348786" name="Picture 243" descr="http://upload.wikimedia.org/wikipedia/commons/thumb/c/c1/Flag_of_Hungary.svg/22px-Flag_of_Hungary.svg.png">
          <a:extLst>
            <a:ext uri="{FF2B5EF4-FFF2-40B4-BE49-F238E27FC236}">
              <a16:creationId xmlns:a16="http://schemas.microsoft.com/office/drawing/2014/main" id="{00000000-0008-0000-0000-0000B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022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209550</xdr:colOff>
      <xdr:row>18</xdr:row>
      <xdr:rowOff>104775</xdr:rowOff>
    </xdr:to>
    <xdr:pic>
      <xdr:nvPicPr>
        <xdr:cNvPr id="1348787" name="Picture 244" descr="http://upload.wikimedia.org/wikipedia/commons/thumb/d/dd/Flag_of_Azerbaijan.svg/22px-Flag_of_Azerbaijan.svg.png">
          <a:extLst>
            <a:ext uri="{FF2B5EF4-FFF2-40B4-BE49-F238E27FC236}">
              <a16:creationId xmlns:a16="http://schemas.microsoft.com/office/drawing/2014/main" id="{00000000-0008-0000-0000-0000B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02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209550</xdr:colOff>
      <xdr:row>54</xdr:row>
      <xdr:rowOff>104775</xdr:rowOff>
    </xdr:to>
    <xdr:pic>
      <xdr:nvPicPr>
        <xdr:cNvPr id="1348788" name="Picture 245" descr="http://upload.wikimedia.org/wikipedia/commons/thumb/c/c4/Flag_of_Dominica.svg/22px-Flag_of_Dominica.svg.png">
          <a:extLst>
            <a:ext uri="{FF2B5EF4-FFF2-40B4-BE49-F238E27FC236}">
              <a16:creationId xmlns:a16="http://schemas.microsoft.com/office/drawing/2014/main" id="{00000000-0008-0000-0000-0000B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444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209550</xdr:colOff>
      <xdr:row>151</xdr:row>
      <xdr:rowOff>104775</xdr:rowOff>
    </xdr:to>
    <xdr:pic>
      <xdr:nvPicPr>
        <xdr:cNvPr id="1348789" name="Picture 246" descr="http://upload.wikimedia.org/wikipedia/commons/thumb/f/f0/Flag_of_Slovenia.svg/22px-Flag_of_Slovenia.svg.png">
          <a:extLst>
            <a:ext uri="{FF2B5EF4-FFF2-40B4-BE49-F238E27FC236}">
              <a16:creationId xmlns:a16="http://schemas.microsoft.com/office/drawing/2014/main" id="{00000000-0008-0000-0000-0000B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63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209550</xdr:colOff>
      <xdr:row>48</xdr:row>
      <xdr:rowOff>104775</xdr:rowOff>
    </xdr:to>
    <xdr:pic>
      <xdr:nvPicPr>
        <xdr:cNvPr id="1348790" name="Picture 247" descr="http://upload.wikimedia.org/wikipedia/commons/thumb/b/bd/Flag_of_Cuba.svg/22px-Flag_of_Cuba.svg.png">
          <a:extLst>
            <a:ext uri="{FF2B5EF4-FFF2-40B4-BE49-F238E27FC236}">
              <a16:creationId xmlns:a16="http://schemas.microsoft.com/office/drawing/2014/main" id="{00000000-0008-0000-0000-0000B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728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209550</xdr:colOff>
      <xdr:row>148</xdr:row>
      <xdr:rowOff>142875</xdr:rowOff>
    </xdr:to>
    <xdr:pic>
      <xdr:nvPicPr>
        <xdr:cNvPr id="1348791" name="Picture 248" descr="http://upload.wikimedia.org/wikipedia/commons/thumb/f/ff/Flag_of_Serbia.svg/22px-Flag_of_Serbia.svg.png">
          <a:extLst>
            <a:ext uri="{FF2B5EF4-FFF2-40B4-BE49-F238E27FC236}">
              <a16:creationId xmlns:a16="http://schemas.microsoft.com/office/drawing/2014/main" id="{00000000-0008-0000-0000-0000B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137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209550</xdr:colOff>
      <xdr:row>69</xdr:row>
      <xdr:rowOff>142875</xdr:rowOff>
    </xdr:to>
    <xdr:pic>
      <xdr:nvPicPr>
        <xdr:cNvPr id="1348792" name="Picture 249" descr="http://upload.wikimedia.org/wikipedia/commons/thumb/1/19/Flag_of_Ghana.svg/22px-Flag_of_Ghana.svg.png">
          <a:extLst>
            <a:ext uri="{FF2B5EF4-FFF2-40B4-BE49-F238E27FC236}">
              <a16:creationId xmlns:a16="http://schemas.microsoft.com/office/drawing/2014/main" id="{00000000-0008-0000-0000-0000B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876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209550</xdr:colOff>
      <xdr:row>17</xdr:row>
      <xdr:rowOff>142875</xdr:rowOff>
    </xdr:to>
    <xdr:pic>
      <xdr:nvPicPr>
        <xdr:cNvPr id="1348793" name="Picture 250" descr="http://upload.wikimedia.org/wikipedia/commons/thumb/4/41/Flag_of_Austria.svg/22px-Flag_of_Austria.svg.png">
          <a:extLst>
            <a:ext uri="{FF2B5EF4-FFF2-40B4-BE49-F238E27FC236}">
              <a16:creationId xmlns:a16="http://schemas.microsoft.com/office/drawing/2014/main" id="{00000000-0008-0000-0000-0000B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9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209550</xdr:colOff>
      <xdr:row>170</xdr:row>
      <xdr:rowOff>104775</xdr:rowOff>
    </xdr:to>
    <xdr:pic>
      <xdr:nvPicPr>
        <xdr:cNvPr id="1348794" name="Picture 251" descr="http://upload.wikimedia.org/wikipedia/commons/thumb/c/cb/Flag_of_the_United_Arab_Emirates.svg/22px-Flag_of_the_United_Arab_Emirates.svg.png">
          <a:extLst>
            <a:ext uri="{FF2B5EF4-FFF2-40B4-BE49-F238E27FC236}">
              <a16:creationId xmlns:a16="http://schemas.microsoft.com/office/drawing/2014/main" id="{00000000-0008-0000-0000-0000B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282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209550</xdr:colOff>
      <xdr:row>165</xdr:row>
      <xdr:rowOff>142875</xdr:rowOff>
    </xdr:to>
    <xdr:pic>
      <xdr:nvPicPr>
        <xdr:cNvPr id="1348795" name="Picture 252" descr="http://upload.wikimedia.org/wikipedia/commons/thumb/b/b4/Flag_of_Turkey.svg/22px-Flag_of_Turkey.svg.png">
          <a:extLst>
            <a:ext uri="{FF2B5EF4-FFF2-40B4-BE49-F238E27FC236}">
              <a16:creationId xmlns:a16="http://schemas.microsoft.com/office/drawing/2014/main" id="{00000000-0008-0000-0000-0000B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376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209550</xdr:colOff>
      <xdr:row>153</xdr:row>
      <xdr:rowOff>142875</xdr:rowOff>
    </xdr:to>
    <xdr:pic>
      <xdr:nvPicPr>
        <xdr:cNvPr id="1348796" name="Picture 253" descr="http://upload.wikimedia.org/wikipedia/en/thumb/9/9a/Flag_of_Spain.svg/22px-Flag_of_Spain.svg.png">
          <a:extLst>
            <a:ext uri="{FF2B5EF4-FFF2-40B4-BE49-F238E27FC236}">
              <a16:creationId xmlns:a16="http://schemas.microsoft.com/office/drawing/2014/main" id="{00000000-0008-0000-0000-0000B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659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209550</xdr:colOff>
      <xdr:row>140</xdr:row>
      <xdr:rowOff>142875</xdr:rowOff>
    </xdr:to>
    <xdr:pic>
      <xdr:nvPicPr>
        <xdr:cNvPr id="1348797" name="Picture 254" descr="http://upload.wikimedia.org/wikipedia/commons/thumb/7/73/Flag_of_Romania.svg/22px-Flag_of_Romania.svg.png">
          <a:extLst>
            <a:ext uri="{FF2B5EF4-FFF2-40B4-BE49-F238E27FC236}">
              <a16:creationId xmlns:a16="http://schemas.microsoft.com/office/drawing/2014/main" id="{00000000-0008-0000-0000-0000B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608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209550</xdr:colOff>
      <xdr:row>45</xdr:row>
      <xdr:rowOff>123825</xdr:rowOff>
    </xdr:to>
    <xdr:pic>
      <xdr:nvPicPr>
        <xdr:cNvPr id="1348798" name="Picture 255" descr="http://upload.wikimedia.org/wikipedia/commons/thumb/f/f2/Flag_of_Costa_Rica.svg/22px-Flag_of_Costa_Rica.svg.png">
          <a:extLst>
            <a:ext uri="{FF2B5EF4-FFF2-40B4-BE49-F238E27FC236}">
              <a16:creationId xmlns:a16="http://schemas.microsoft.com/office/drawing/2014/main" id="{00000000-0008-0000-0000-0000B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209550</xdr:colOff>
      <xdr:row>49</xdr:row>
      <xdr:rowOff>123825</xdr:rowOff>
    </xdr:to>
    <xdr:pic>
      <xdr:nvPicPr>
        <xdr:cNvPr id="1348799" name="Picture 256" descr="http://upload.wikimedia.org/wikipedia/commons/thumb/d/d4/Flag_of_Cyprus.svg/22px-Flag_of_Cyprus.svg.png">
          <a:extLst>
            <a:ext uri="{FF2B5EF4-FFF2-40B4-BE49-F238E27FC236}">
              <a16:creationId xmlns:a16="http://schemas.microsoft.com/office/drawing/2014/main" id="{00000000-0008-0000-0000-0000B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633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209550</xdr:colOff>
      <xdr:row>105</xdr:row>
      <xdr:rowOff>104775</xdr:rowOff>
    </xdr:to>
    <xdr:pic>
      <xdr:nvPicPr>
        <xdr:cNvPr id="1348800" name="Picture 257" descr="http://upload.wikimedia.org/wikipedia/commons/thumb/6/66/Flag_of_Malaysia.svg/22px-Flag_of_Malaysia.svg.png">
          <a:extLst>
            <a:ext uri="{FF2B5EF4-FFF2-40B4-BE49-F238E27FC236}">
              <a16:creationId xmlns:a16="http://schemas.microsoft.com/office/drawing/2014/main" id="{00000000-0008-0000-0000-0000C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742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209550</xdr:colOff>
      <xdr:row>71</xdr:row>
      <xdr:rowOff>142875</xdr:rowOff>
    </xdr:to>
    <xdr:pic>
      <xdr:nvPicPr>
        <xdr:cNvPr id="1348801" name="Picture 258" descr="http://upload.wikimedia.org/wikipedia/commons/thumb/5/5c/Flag_of_Greece.svg/22px-Flag_of_Greece.svg.png">
          <a:extLst>
            <a:ext uri="{FF2B5EF4-FFF2-40B4-BE49-F238E27FC236}">
              <a16:creationId xmlns:a16="http://schemas.microsoft.com/office/drawing/2014/main" id="{00000000-0008-0000-0000-0000C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87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209550</xdr:colOff>
      <xdr:row>36</xdr:row>
      <xdr:rowOff>142875</xdr:rowOff>
    </xdr:to>
    <xdr:pic>
      <xdr:nvPicPr>
        <xdr:cNvPr id="1348802" name="Picture 259" descr="http://upload.wikimedia.org/wikipedia/commons/thumb/8/83/Flag_of_Cambodia.svg/22px-Flag_of_Cambodia.svg.png">
          <a:extLst>
            <a:ext uri="{FF2B5EF4-FFF2-40B4-BE49-F238E27FC236}">
              <a16:creationId xmlns:a16="http://schemas.microsoft.com/office/drawing/2014/main" id="{00000000-0008-0000-0000-0000C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344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209550</xdr:colOff>
      <xdr:row>26</xdr:row>
      <xdr:rowOff>142875</xdr:rowOff>
    </xdr:to>
    <xdr:pic>
      <xdr:nvPicPr>
        <xdr:cNvPr id="1348803" name="Picture 260" descr="http://upload.wikimedia.org/wikipedia/commons/thumb/0/0a/Flag_of_Benin.svg/22px-Flag_of_Benin.svg.png">
          <a:extLst>
            <a:ext uri="{FF2B5EF4-FFF2-40B4-BE49-F238E27FC236}">
              <a16:creationId xmlns:a16="http://schemas.microsoft.com/office/drawing/2014/main" id="{00000000-0008-0000-0000-0000C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209550</xdr:colOff>
      <xdr:row>167</xdr:row>
      <xdr:rowOff>104775</xdr:rowOff>
    </xdr:to>
    <xdr:pic>
      <xdr:nvPicPr>
        <xdr:cNvPr id="1348804" name="Picture 261" descr="http://upload.wikimedia.org/wikipedia/commons/thumb/a/a0/Flag_of_the_Turks_and_Caicos_Islands.svg/22px-Flag_of_the_Turks_and_Caicos_Islands.svg.png">
          <a:extLst>
            <a:ext uri="{FF2B5EF4-FFF2-40B4-BE49-F238E27FC236}">
              <a16:creationId xmlns:a16="http://schemas.microsoft.com/office/drawing/2014/main" id="{00000000-0008-0000-0000-0000C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9472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209550</xdr:colOff>
      <xdr:row>47</xdr:row>
      <xdr:rowOff>104775</xdr:rowOff>
    </xdr:to>
    <xdr:pic>
      <xdr:nvPicPr>
        <xdr:cNvPr id="1348805" name="Picture 262" descr="http://upload.wikimedia.org/wikipedia/commons/thumb/1/1b/Flag_of_Croatia.svg/22px-Flag_of_Croatia.svg.png">
          <a:extLst>
            <a:ext uri="{FF2B5EF4-FFF2-40B4-BE49-F238E27FC236}">
              <a16:creationId xmlns:a16="http://schemas.microsoft.com/office/drawing/2014/main" id="{00000000-0008-0000-0000-0000C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823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209550</xdr:colOff>
      <xdr:row>169</xdr:row>
      <xdr:rowOff>142875</xdr:rowOff>
    </xdr:to>
    <xdr:pic>
      <xdr:nvPicPr>
        <xdr:cNvPr id="1348806" name="Picture 263" descr="http://upload.wikimedia.org/wikipedia/commons/thumb/4/49/Flag_of_Ukraine.svg/22px-Flag_of_Ukraine.svg.png">
          <a:extLst>
            <a:ext uri="{FF2B5EF4-FFF2-40B4-BE49-F238E27FC236}">
              <a16:creationId xmlns:a16="http://schemas.microsoft.com/office/drawing/2014/main" id="{00000000-0008-0000-0000-0000C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377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209550</xdr:colOff>
      <xdr:row>57</xdr:row>
      <xdr:rowOff>142875</xdr:rowOff>
    </xdr:to>
    <xdr:pic>
      <xdr:nvPicPr>
        <xdr:cNvPr id="1348807" name="Picture 264" descr="http://upload.wikimedia.org/wikipedia/commons/thumb/f/fe/Flag_of_Egypt.svg/22px-Flag_of_Egypt.svg.png">
          <a:extLst>
            <a:ext uri="{FF2B5EF4-FFF2-40B4-BE49-F238E27FC236}">
              <a16:creationId xmlns:a16="http://schemas.microsoft.com/office/drawing/2014/main" id="{00000000-0008-0000-0000-0000C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635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209550</xdr:colOff>
      <xdr:row>116</xdr:row>
      <xdr:rowOff>142875</xdr:rowOff>
    </xdr:to>
    <xdr:pic>
      <xdr:nvPicPr>
        <xdr:cNvPr id="1348808" name="Picture 265" descr="http://upload.wikimedia.org/wikipedia/commons/thumb/8/8c/Flag_of_Myanmar.svg/22px-Flag_of_Myanmar.svg.png">
          <a:extLst>
            <a:ext uri="{FF2B5EF4-FFF2-40B4-BE49-F238E27FC236}">
              <a16:creationId xmlns:a16="http://schemas.microsoft.com/office/drawing/2014/main" id="{00000000-0008-0000-0000-0000C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745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209550</xdr:colOff>
      <xdr:row>29</xdr:row>
      <xdr:rowOff>104775</xdr:rowOff>
    </xdr:to>
    <xdr:pic>
      <xdr:nvPicPr>
        <xdr:cNvPr id="1348809" name="Picture 266" descr="http://upload.wikimedia.org/wikipedia/commons/thumb/b/bf/Flag_of_Bosnia_and_Herzegovina.svg/22px-Flag_of_Bosnia_and_Herzegovina.svg.png">
          <a:extLst>
            <a:ext uri="{FF2B5EF4-FFF2-40B4-BE49-F238E27FC236}">
              <a16:creationId xmlns:a16="http://schemas.microsoft.com/office/drawing/2014/main" id="{00000000-0008-0000-0000-0000C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819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209550</xdr:colOff>
      <xdr:row>61</xdr:row>
      <xdr:rowOff>104775</xdr:rowOff>
    </xdr:to>
    <xdr:pic>
      <xdr:nvPicPr>
        <xdr:cNvPr id="1348810" name="Picture 267" descr="http://upload.wikimedia.org/wikipedia/commons/thumb/7/71/Flag_of_Ethiopia.svg/22px-Flag_of_Ethiopia.svg.png">
          <a:extLst>
            <a:ext uri="{FF2B5EF4-FFF2-40B4-BE49-F238E27FC236}">
              <a16:creationId xmlns:a16="http://schemas.microsoft.com/office/drawing/2014/main" id="{00000000-0008-0000-0000-0000C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255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209550</xdr:colOff>
      <xdr:row>114</xdr:row>
      <xdr:rowOff>142875</xdr:rowOff>
    </xdr:to>
    <xdr:pic>
      <xdr:nvPicPr>
        <xdr:cNvPr id="1348811" name="Picture 268" descr="http://upload.wikimedia.org/wikipedia/commons/thumb/2/2c/Flag_of_Morocco.svg/22px-Flag_of_Morocco.svg.png">
          <a:extLst>
            <a:ext uri="{FF2B5EF4-FFF2-40B4-BE49-F238E27FC236}">
              <a16:creationId xmlns:a16="http://schemas.microsoft.com/office/drawing/2014/main" id="{00000000-0008-0000-0000-0000C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363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209550</xdr:colOff>
      <xdr:row>90</xdr:row>
      <xdr:rowOff>104775</xdr:rowOff>
    </xdr:to>
    <xdr:pic>
      <xdr:nvPicPr>
        <xdr:cNvPr id="1348812" name="Picture 269" descr="http://upload.wikimedia.org/wikipedia/commons/thumb/c/c0/Flag_of_Jordan.svg/22px-Flag_of_Jordan.svg.png">
          <a:extLst>
            <a:ext uri="{FF2B5EF4-FFF2-40B4-BE49-F238E27FC236}">
              <a16:creationId xmlns:a16="http://schemas.microsoft.com/office/drawing/2014/main" id="{00000000-0008-0000-0000-0000C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977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209550</xdr:colOff>
      <xdr:row>84</xdr:row>
      <xdr:rowOff>142875</xdr:rowOff>
    </xdr:to>
    <xdr:pic>
      <xdr:nvPicPr>
        <xdr:cNvPr id="1348813" name="Picture 270" descr="http://upload.wikimedia.org/wikipedia/commons/thumb/f/f6/Flag_of_Iraq.svg/22px-Flag_of_Iraq.svg.png">
          <a:extLst>
            <a:ext uri="{FF2B5EF4-FFF2-40B4-BE49-F238E27FC236}">
              <a16:creationId xmlns:a16="http://schemas.microsoft.com/office/drawing/2014/main" id="{00000000-0008-0000-0000-0000C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547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209550</xdr:colOff>
      <xdr:row>33</xdr:row>
      <xdr:rowOff>104775</xdr:rowOff>
    </xdr:to>
    <xdr:pic>
      <xdr:nvPicPr>
        <xdr:cNvPr id="1348814" name="Picture 271" descr="http://upload.wikimedia.org/wikipedia/commons/thumb/9/9c/Flag_of_Brunei.svg/22px-Flag_of_Brunei.svg.png">
          <a:extLst>
            <a:ext uri="{FF2B5EF4-FFF2-40B4-BE49-F238E27FC236}">
              <a16:creationId xmlns:a16="http://schemas.microsoft.com/office/drawing/2014/main" id="{00000000-0008-0000-0000-0000C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629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209550</xdr:colOff>
      <xdr:row>92</xdr:row>
      <xdr:rowOff>142875</xdr:rowOff>
    </xdr:to>
    <xdr:pic>
      <xdr:nvPicPr>
        <xdr:cNvPr id="1348815" name="Picture 272" descr="http://upload.wikimedia.org/wikipedia/commons/thumb/4/49/Flag_of_Kenya.svg/22px-Flag_of_Kenya.svg.png">
          <a:extLst>
            <a:ext uri="{FF2B5EF4-FFF2-40B4-BE49-F238E27FC236}">
              <a16:creationId xmlns:a16="http://schemas.microsoft.com/office/drawing/2014/main" id="{00000000-0008-0000-0000-0000C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787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209550</xdr:colOff>
      <xdr:row>34</xdr:row>
      <xdr:rowOff>123825</xdr:rowOff>
    </xdr:to>
    <xdr:pic>
      <xdr:nvPicPr>
        <xdr:cNvPr id="1348816" name="Picture 273" descr="http://upload.wikimedia.org/wikipedia/commons/thumb/9/9a/Flag_of_Bulgaria.svg/22px-Flag_of_Bulgaria.svg.png">
          <a:extLst>
            <a:ext uri="{FF2B5EF4-FFF2-40B4-BE49-F238E27FC236}">
              <a16:creationId xmlns:a16="http://schemas.microsoft.com/office/drawing/2014/main" id="{00000000-0008-0000-0000-0000D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534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209550</xdr:colOff>
      <xdr:row>77</xdr:row>
      <xdr:rowOff>104775</xdr:rowOff>
    </xdr:to>
    <xdr:pic>
      <xdr:nvPicPr>
        <xdr:cNvPr id="1348817" name="Picture 274" descr="http://upload.wikimedia.org/wikipedia/commons/thumb/8/82/Flag_of_Honduras.svg/22px-Flag_of_Honduras.svg.png">
          <a:extLst>
            <a:ext uri="{FF2B5EF4-FFF2-40B4-BE49-F238E27FC236}">
              <a16:creationId xmlns:a16="http://schemas.microsoft.com/office/drawing/2014/main" id="{00000000-0008-0000-0000-0000D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307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209550</xdr:colOff>
      <xdr:row>46</xdr:row>
      <xdr:rowOff>142875</xdr:rowOff>
    </xdr:to>
    <xdr:pic>
      <xdr:nvPicPr>
        <xdr:cNvPr id="1348818" name="Picture 275" descr="http://upload.wikimedia.org/wikipedia/commons/thumb/8/86/Flag_of_Cote_d%27Ivoire.svg/22px-Flag_of_Cote_d%27Ivoire.svg.png">
          <a:extLst>
            <a:ext uri="{FF2B5EF4-FFF2-40B4-BE49-F238E27FC236}">
              <a16:creationId xmlns:a16="http://schemas.microsoft.com/office/drawing/2014/main" id="{00000000-0008-0000-0000-0000D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537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209550</xdr:colOff>
      <xdr:row>85</xdr:row>
      <xdr:rowOff>104775</xdr:rowOff>
    </xdr:to>
    <xdr:pic>
      <xdr:nvPicPr>
        <xdr:cNvPr id="1348819" name="Picture 276" descr="http://upload.wikimedia.org/wikipedia/commons/thumb/4/45/Flag_of_Ireland.svg/22px-Flag_of_Ireland.svg.png">
          <a:extLst>
            <a:ext uri="{FF2B5EF4-FFF2-40B4-BE49-F238E27FC236}">
              <a16:creationId xmlns:a16="http://schemas.microsoft.com/office/drawing/2014/main" id="{00000000-0008-0000-0000-0000D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452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209550</xdr:colOff>
      <xdr:row>65</xdr:row>
      <xdr:rowOff>142875</xdr:rowOff>
    </xdr:to>
    <xdr:pic>
      <xdr:nvPicPr>
        <xdr:cNvPr id="1348820" name="Picture 277" descr="http://upload.wikimedia.org/wikipedia/commons/thumb/d/db/Flag_of_French_Polynesia.svg/22px-Flag_of_French_Polynesia.svg.png">
          <a:extLst>
            <a:ext uri="{FF2B5EF4-FFF2-40B4-BE49-F238E27FC236}">
              <a16:creationId xmlns:a16="http://schemas.microsoft.com/office/drawing/2014/main" id="{00000000-0008-0000-0000-0000D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209550</xdr:colOff>
      <xdr:row>67</xdr:row>
      <xdr:rowOff>142875</xdr:rowOff>
    </xdr:to>
    <xdr:pic>
      <xdr:nvPicPr>
        <xdr:cNvPr id="1348821" name="Picture 278" descr="http://upload.wikimedia.org/wikipedia/commons/thumb/0/0f/Flag_of_Georgia.svg/22px-Flag_of_Georgia.svg.png">
          <a:extLst>
            <a:ext uri="{FF2B5EF4-FFF2-40B4-BE49-F238E27FC236}">
              <a16:creationId xmlns:a16="http://schemas.microsoft.com/office/drawing/2014/main" id="{00000000-0008-0000-0000-0000D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066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209550</xdr:colOff>
      <xdr:row>147</xdr:row>
      <xdr:rowOff>142875</xdr:rowOff>
    </xdr:to>
    <xdr:pic>
      <xdr:nvPicPr>
        <xdr:cNvPr id="1348822" name="Picture 279" descr="http://upload.wikimedia.org/wikipedia/commons/thumb/f/fd/Flag_of_Senegal.svg/22px-Flag_of_Senegal.svg.png">
          <a:extLst>
            <a:ext uri="{FF2B5EF4-FFF2-40B4-BE49-F238E27FC236}">
              <a16:creationId xmlns:a16="http://schemas.microsoft.com/office/drawing/2014/main" id="{00000000-0008-0000-0000-0000D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46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209550</xdr:colOff>
      <xdr:row>164</xdr:row>
      <xdr:rowOff>142875</xdr:rowOff>
    </xdr:to>
    <xdr:pic>
      <xdr:nvPicPr>
        <xdr:cNvPr id="1348823" name="Picture 280" descr="http://upload.wikimedia.org/wikipedia/commons/thumb/c/ce/Flag_of_Tunisia.svg/22px-Flag_of_Tunisia.svg.png">
          <a:extLst>
            <a:ext uri="{FF2B5EF4-FFF2-40B4-BE49-F238E27FC236}">
              <a16:creationId xmlns:a16="http://schemas.microsoft.com/office/drawing/2014/main" id="{00000000-0008-0000-0000-0000D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347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175</xdr:row>
      <xdr:rowOff>0</xdr:rowOff>
    </xdr:from>
    <xdr:to>
      <xdr:col>1</xdr:col>
      <xdr:colOff>209550</xdr:colOff>
      <xdr:row>175</xdr:row>
      <xdr:rowOff>104775</xdr:rowOff>
    </xdr:to>
    <xdr:pic>
      <xdr:nvPicPr>
        <xdr:cNvPr id="1348824" name="Picture 281" descr="http://upload.wikimedia.org/wikipedia/commons/thumb/8/84/Flag_of_Uzbekistan.svg/22px-Flag_of_Uzbekistan.svg.png">
          <a:extLst>
            <a:ext uri="{FF2B5EF4-FFF2-40B4-BE49-F238E27FC236}">
              <a16:creationId xmlns:a16="http://schemas.microsoft.com/office/drawing/2014/main" id="{00000000-0008-0000-0000-0000D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283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209550</xdr:colOff>
      <xdr:row>35</xdr:row>
      <xdr:rowOff>142875</xdr:rowOff>
    </xdr:to>
    <xdr:pic>
      <xdr:nvPicPr>
        <xdr:cNvPr id="1348825" name="Picture 282" descr="http://upload.wikimedia.org/wikipedia/commons/thumb/3/31/Flag_of_Burkina_Faso.svg/22px-Flag_of_Burkina_Faso.svg.png">
          <a:extLst>
            <a:ext uri="{FF2B5EF4-FFF2-40B4-BE49-F238E27FC236}">
              <a16:creationId xmlns:a16="http://schemas.microsoft.com/office/drawing/2014/main" id="{00000000-0008-0000-0000-0000D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439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209550</xdr:colOff>
      <xdr:row>111</xdr:row>
      <xdr:rowOff>123825</xdr:rowOff>
    </xdr:to>
    <xdr:pic>
      <xdr:nvPicPr>
        <xdr:cNvPr id="1348826" name="Picture 283" descr="http://upload.wikimedia.org/wikipedia/commons/thumb/f/fc/Flag_of_Mexico.svg/22px-Flag_of_Mexico.svg.png">
          <a:extLst>
            <a:ext uri="{FF2B5EF4-FFF2-40B4-BE49-F238E27FC236}">
              <a16:creationId xmlns:a16="http://schemas.microsoft.com/office/drawing/2014/main" id="{00000000-0008-0000-0000-0000D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458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209550</xdr:colOff>
      <xdr:row>56</xdr:row>
      <xdr:rowOff>142875</xdr:rowOff>
    </xdr:to>
    <xdr:pic>
      <xdr:nvPicPr>
        <xdr:cNvPr id="1348827" name="Picture 284" descr="http://upload.wikimedia.org/wikipedia/commons/thumb/e/e8/Flag_of_Ecuador.svg/22px-Flag_of_Ecuador.svg.png">
          <a:extLst>
            <a:ext uri="{FF2B5EF4-FFF2-40B4-BE49-F238E27FC236}">
              <a16:creationId xmlns:a16="http://schemas.microsoft.com/office/drawing/2014/main" id="{00000000-0008-0000-0000-0000D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730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160</xdr:row>
      <xdr:rowOff>0</xdr:rowOff>
    </xdr:from>
    <xdr:to>
      <xdr:col>1</xdr:col>
      <xdr:colOff>209550</xdr:colOff>
      <xdr:row>160</xdr:row>
      <xdr:rowOff>104775</xdr:rowOff>
    </xdr:to>
    <xdr:pic>
      <xdr:nvPicPr>
        <xdr:cNvPr id="1348828" name="Picture 285" descr="http://upload.wikimedia.org/wikipedia/commons/thumb/d/d0/Flag_of_Tajikistan.svg/22px-Flag_of_Tajikistan.svg.png">
          <a:extLst>
            <a:ext uri="{FF2B5EF4-FFF2-40B4-BE49-F238E27FC236}">
              <a16:creationId xmlns:a16="http://schemas.microsoft.com/office/drawing/2014/main" id="{00000000-0008-0000-0000-0000D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80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209550</xdr:colOff>
      <xdr:row>23</xdr:row>
      <xdr:rowOff>104775</xdr:rowOff>
    </xdr:to>
    <xdr:pic>
      <xdr:nvPicPr>
        <xdr:cNvPr id="1348829" name="Picture 286" descr="http://upload.wikimedia.org/wikipedia/commons/thumb/8/85/Flag_of_Belarus.svg/22px-Flag_of_Belarus.svg.png">
          <a:extLst>
            <a:ext uri="{FF2B5EF4-FFF2-40B4-BE49-F238E27FC236}">
              <a16:creationId xmlns:a16="http://schemas.microsoft.com/office/drawing/2014/main" id="{00000000-0008-0000-0000-0000D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13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209550</xdr:colOff>
      <xdr:row>100</xdr:row>
      <xdr:rowOff>123825</xdr:rowOff>
    </xdr:to>
    <xdr:pic>
      <xdr:nvPicPr>
        <xdr:cNvPr id="1348830" name="Picture 287" descr="http://upload.wikimedia.org/wikipedia/commons/thumb/1/11/Flag_of_Lithuania.svg/22px-Flag_of_Lithuania.svg.png">
          <a:extLst>
            <a:ext uri="{FF2B5EF4-FFF2-40B4-BE49-F238E27FC236}">
              <a16:creationId xmlns:a16="http://schemas.microsoft.com/office/drawing/2014/main" id="{00000000-0008-0000-0000-0000D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027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209550</xdr:colOff>
      <xdr:row>62</xdr:row>
      <xdr:rowOff>104775</xdr:rowOff>
    </xdr:to>
    <xdr:pic>
      <xdr:nvPicPr>
        <xdr:cNvPr id="1348831" name="Picture 288" descr="http://upload.wikimedia.org/wikipedia/commons/thumb/b/ba/Flag_of_Fiji.svg/22px-Flag_of_Fiji.svg.png">
          <a:extLst>
            <a:ext uri="{FF2B5EF4-FFF2-40B4-BE49-F238E27FC236}">
              <a16:creationId xmlns:a16="http://schemas.microsoft.com/office/drawing/2014/main" id="{00000000-0008-0000-0000-0000D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160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209550</xdr:colOff>
      <xdr:row>29</xdr:row>
      <xdr:rowOff>142875</xdr:rowOff>
    </xdr:to>
    <xdr:pic>
      <xdr:nvPicPr>
        <xdr:cNvPr id="1348832" name="Picture 289" descr="http://upload.wikimedia.org/wikipedia/commons/thumb/9/91/Flag_of_Bhutan.svg/22px-Flag_of_Bhutan.svg.png">
          <a:extLst>
            <a:ext uri="{FF2B5EF4-FFF2-40B4-BE49-F238E27FC236}">
              <a16:creationId xmlns:a16="http://schemas.microsoft.com/office/drawing/2014/main" id="{00000000-0008-0000-0000-0000E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819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209550</xdr:colOff>
      <xdr:row>7</xdr:row>
      <xdr:rowOff>142875</xdr:rowOff>
    </xdr:to>
    <xdr:pic>
      <xdr:nvPicPr>
        <xdr:cNvPr id="1348833" name="Picture 290" descr="http://upload.wikimedia.org/wikipedia/commons/thumb/9/9a/Flag_of_Afghanistan.svg/22px-Flag_of_Afghanistan.svg.png">
          <a:extLst>
            <a:ext uri="{FF2B5EF4-FFF2-40B4-BE49-F238E27FC236}">
              <a16:creationId xmlns:a16="http://schemas.microsoft.com/office/drawing/2014/main" id="{00000000-0008-0000-0000-0000E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209550</xdr:colOff>
      <xdr:row>129</xdr:row>
      <xdr:rowOff>142875</xdr:rowOff>
    </xdr:to>
    <xdr:pic>
      <xdr:nvPicPr>
        <xdr:cNvPr id="1348834" name="Picture 291" descr="http://upload.wikimedia.org/wikipedia/commons/thumb/a/ab/Flag_of_Panama.svg/22px-Flag_of_Panama.svg.png">
          <a:extLst>
            <a:ext uri="{FF2B5EF4-FFF2-40B4-BE49-F238E27FC236}">
              <a16:creationId xmlns:a16="http://schemas.microsoft.com/office/drawing/2014/main" id="{00000000-0008-0000-0000-0000E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510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209550</xdr:colOff>
      <xdr:row>83</xdr:row>
      <xdr:rowOff>123825</xdr:rowOff>
    </xdr:to>
    <xdr:pic>
      <xdr:nvPicPr>
        <xdr:cNvPr id="1348835" name="Picture 292" descr="http://upload.wikimedia.org/wikipedia/commons/thumb/c/ca/Flag_of_Iran.svg/22px-Flag_of_Iran.svg.png">
          <a:extLst>
            <a:ext uri="{FF2B5EF4-FFF2-40B4-BE49-F238E27FC236}">
              <a16:creationId xmlns:a16="http://schemas.microsoft.com/office/drawing/2014/main" id="{00000000-0008-0000-0000-0000E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642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209550</xdr:colOff>
      <xdr:row>113</xdr:row>
      <xdr:rowOff>104775</xdr:rowOff>
    </xdr:to>
    <xdr:pic>
      <xdr:nvPicPr>
        <xdr:cNvPr id="1348836" name="Picture 293" descr="http://upload.wikimedia.org/wikipedia/commons/thumb/6/64/Flag_of_Montenegro.svg/22px-Flag_of_Montenegro.svg.png">
          <a:extLst>
            <a:ext uri="{FF2B5EF4-FFF2-40B4-BE49-F238E27FC236}">
              <a16:creationId xmlns:a16="http://schemas.microsoft.com/office/drawing/2014/main" id="{00000000-0008-0000-0000-0000E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268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209550</xdr:colOff>
      <xdr:row>178</xdr:row>
      <xdr:rowOff>142875</xdr:rowOff>
    </xdr:to>
    <xdr:pic>
      <xdr:nvPicPr>
        <xdr:cNvPr id="1348837" name="Picture 294" descr="http://upload.wikimedia.org/wikipedia/commons/thumb/8/89/Flag_of_Yemen.svg/22px-Flag_of_Yemen.svg.png">
          <a:extLst>
            <a:ext uri="{FF2B5EF4-FFF2-40B4-BE49-F238E27FC236}">
              <a16:creationId xmlns:a16="http://schemas.microsoft.com/office/drawing/2014/main" id="{00000000-0008-0000-0000-0000E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99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209550</xdr:colOff>
      <xdr:row>123</xdr:row>
      <xdr:rowOff>123825</xdr:rowOff>
    </xdr:to>
    <xdr:pic>
      <xdr:nvPicPr>
        <xdr:cNvPr id="1348838" name="Picture 295" descr="http://upload.wikimedia.org/wikipedia/commons/thumb/1/19/Flag_of_Nicaragua.svg/22px-Flag_of_Nicaragua.svg.png">
          <a:extLst>
            <a:ext uri="{FF2B5EF4-FFF2-40B4-BE49-F238E27FC236}">
              <a16:creationId xmlns:a16="http://schemas.microsoft.com/office/drawing/2014/main" id="{00000000-0008-0000-0000-0000E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080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209550</xdr:colOff>
      <xdr:row>152</xdr:row>
      <xdr:rowOff>142875</xdr:rowOff>
    </xdr:to>
    <xdr:pic>
      <xdr:nvPicPr>
        <xdr:cNvPr id="1348839" name="Picture 296" descr="http://upload.wikimedia.org/wikipedia/commons/thumb/a/af/Flag_of_South_Africa.svg/22px-Flag_of_South_Africa.svg.png">
          <a:extLst>
            <a:ext uri="{FF2B5EF4-FFF2-40B4-BE49-F238E27FC236}">
              <a16:creationId xmlns:a16="http://schemas.microsoft.com/office/drawing/2014/main" id="{00000000-0008-0000-0000-0000E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9468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209550</xdr:colOff>
      <xdr:row>37</xdr:row>
      <xdr:rowOff>142875</xdr:rowOff>
    </xdr:to>
    <xdr:pic>
      <xdr:nvPicPr>
        <xdr:cNvPr id="1348840" name="Picture 297" descr="http://upload.wikimedia.org/wikipedia/commons/thumb/4/4f/Flag_of_Cameroon.svg/22px-Flag_of_Cameroon.svg.png">
          <a:extLst>
            <a:ext uri="{FF2B5EF4-FFF2-40B4-BE49-F238E27FC236}">
              <a16:creationId xmlns:a16="http://schemas.microsoft.com/office/drawing/2014/main" id="{00000000-0008-0000-0000-0000E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249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209550</xdr:colOff>
      <xdr:row>74</xdr:row>
      <xdr:rowOff>142875</xdr:rowOff>
    </xdr:to>
    <xdr:pic>
      <xdr:nvPicPr>
        <xdr:cNvPr id="1348841" name="Picture 298" descr="http://upload.wikimedia.org/wikipedia/commons/thumb/e/ed/Flag_of_Guinea.svg/22px-Flag_of_Guinea.svg.png">
          <a:extLst>
            <a:ext uri="{FF2B5EF4-FFF2-40B4-BE49-F238E27FC236}">
              <a16:creationId xmlns:a16="http://schemas.microsoft.com/office/drawing/2014/main" id="{00000000-0008-0000-0000-0000E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59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209550</xdr:colOff>
      <xdr:row>43</xdr:row>
      <xdr:rowOff>142875</xdr:rowOff>
    </xdr:to>
    <xdr:pic>
      <xdr:nvPicPr>
        <xdr:cNvPr id="1348842" name="Picture 299" descr="http://upload.wikimedia.org/wikipedia/commons/thumb/2/21/Flag_of_Colombia.svg/22px-Flag_of_Colombia.svg.png">
          <a:extLst>
            <a:ext uri="{FF2B5EF4-FFF2-40B4-BE49-F238E27FC236}">
              <a16:creationId xmlns:a16="http://schemas.microsoft.com/office/drawing/2014/main" id="{00000000-0008-0000-0000-0000E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63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209550</xdr:colOff>
      <xdr:row>103</xdr:row>
      <xdr:rowOff>142875</xdr:rowOff>
    </xdr:to>
    <xdr:pic>
      <xdr:nvPicPr>
        <xdr:cNvPr id="1348843" name="Picture 300" descr="http://upload.wikimedia.org/wikipedia/commons/thumb/b/bc/Flag_of_Madagascar.svg/22px-Flag_of_Madagascar.svg.png">
          <a:extLst>
            <a:ext uri="{FF2B5EF4-FFF2-40B4-BE49-F238E27FC236}">
              <a16:creationId xmlns:a16="http://schemas.microsoft.com/office/drawing/2014/main" id="{00000000-0008-0000-0000-0000E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93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209550</xdr:colOff>
      <xdr:row>96</xdr:row>
      <xdr:rowOff>104775</xdr:rowOff>
    </xdr:to>
    <xdr:pic>
      <xdr:nvPicPr>
        <xdr:cNvPr id="1348844" name="Picture 301" descr="http://upload.wikimedia.org/wikipedia/commons/thumb/8/84/Flag_of_Latvia.svg/22px-Flag_of_Latvia.svg.png">
          <a:extLst>
            <a:ext uri="{FF2B5EF4-FFF2-40B4-BE49-F238E27FC236}">
              <a16:creationId xmlns:a16="http://schemas.microsoft.com/office/drawing/2014/main" id="{00000000-0008-0000-0000-0000E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407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209550</xdr:colOff>
      <xdr:row>180</xdr:row>
      <xdr:rowOff>104775</xdr:rowOff>
    </xdr:to>
    <xdr:pic>
      <xdr:nvPicPr>
        <xdr:cNvPr id="1348845" name="Picture 302" descr="http://upload.wikimedia.org/wikipedia/commons/thumb/6/6a/Flag_of_Zimbabwe.svg/22px-Flag_of_Zimbabwe.svg.png">
          <a:extLst>
            <a:ext uri="{FF2B5EF4-FFF2-40B4-BE49-F238E27FC236}">
              <a16:creationId xmlns:a16="http://schemas.microsoft.com/office/drawing/2014/main" id="{00000000-0008-0000-0000-0000E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808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209550</xdr:colOff>
      <xdr:row>173</xdr:row>
      <xdr:rowOff>114300</xdr:rowOff>
    </xdr:to>
    <xdr:pic>
      <xdr:nvPicPr>
        <xdr:cNvPr id="1348846" name="Picture 303" descr="flag">
          <a:hlinkClick xmlns:r="http://schemas.openxmlformats.org/officeDocument/2006/relationships" r:id="rId130"/>
          <a:extLst>
            <a:ext uri="{FF2B5EF4-FFF2-40B4-BE49-F238E27FC236}">
              <a16:creationId xmlns:a16="http://schemas.microsoft.com/office/drawing/2014/main" id="{00000000-0008-0000-0000-0000E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5690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209550</xdr:colOff>
      <xdr:row>98</xdr:row>
      <xdr:rowOff>114300</xdr:rowOff>
    </xdr:to>
    <xdr:pic>
      <xdr:nvPicPr>
        <xdr:cNvPr id="1348847" name="Picture 304" descr="http://upload.wikimedia.org/wikipedia/commons/thumb/b/b8/Flag_of_Liberia.svg/22px-Flag_of_Liberia.svg.png">
          <a:extLst>
            <a:ext uri="{FF2B5EF4-FFF2-40B4-BE49-F238E27FC236}">
              <a16:creationId xmlns:a16="http://schemas.microsoft.com/office/drawing/2014/main" id="{00000000-0008-0000-0000-0000E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2170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209550</xdr:colOff>
      <xdr:row>176</xdr:row>
      <xdr:rowOff>142875</xdr:rowOff>
    </xdr:to>
    <xdr:pic>
      <xdr:nvPicPr>
        <xdr:cNvPr id="1348848" name="Picture 305" descr="http://upload.wikimedia.org/wikipedia/commons/thumb/0/06/Flag_of_Venezuela.svg/22px-Flag_of_Venezuela.svg.png">
          <a:extLst>
            <a:ext uri="{FF2B5EF4-FFF2-40B4-BE49-F238E27FC236}">
              <a16:creationId xmlns:a16="http://schemas.microsoft.com/office/drawing/2014/main" id="{00000000-0008-0000-0000-0000F0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18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209550</xdr:colOff>
      <xdr:row>60</xdr:row>
      <xdr:rowOff>133350</xdr:rowOff>
    </xdr:to>
    <xdr:pic>
      <xdr:nvPicPr>
        <xdr:cNvPr id="1348849" name="Picture 306" descr="http://upload.wikimedia.org/wikipedia/commons/thumb/8/8f/Flag_of_Estonia.svg/22px-Flag_of_Estonia.svg.png">
          <a:extLst>
            <a:ext uri="{FF2B5EF4-FFF2-40B4-BE49-F238E27FC236}">
              <a16:creationId xmlns:a16="http://schemas.microsoft.com/office/drawing/2014/main" id="{00000000-0008-0000-0000-0000F1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3507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209550</xdr:colOff>
      <xdr:row>52</xdr:row>
      <xdr:rowOff>161925</xdr:rowOff>
    </xdr:to>
    <xdr:pic>
      <xdr:nvPicPr>
        <xdr:cNvPr id="1348850" name="Picture 307" descr="http://upload.wikimedia.org/wikipedia/commons/thumb/6/6f/Flag_of_the_Democratic_Republic_of_the_Congo.svg/22px-Flag_of_the_Democratic_Republic_of_the_Congo.svg.png">
          <a:extLst>
            <a:ext uri="{FF2B5EF4-FFF2-40B4-BE49-F238E27FC236}">
              <a16:creationId xmlns:a16="http://schemas.microsoft.com/office/drawing/2014/main" id="{00000000-0008-0000-0000-0000F2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5392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209550</xdr:colOff>
      <xdr:row>115</xdr:row>
      <xdr:rowOff>142875</xdr:rowOff>
    </xdr:to>
    <xdr:pic>
      <xdr:nvPicPr>
        <xdr:cNvPr id="1348851" name="Picture 308" descr="http://upload.wikimedia.org/wikipedia/commons/thumb/d/d0/Flag_of_Mozambique.svg/22px-Flag_of_Mozambique.svg.png">
          <a:extLst>
            <a:ext uri="{FF2B5EF4-FFF2-40B4-BE49-F238E27FC236}">
              <a16:creationId xmlns:a16="http://schemas.microsoft.com/office/drawing/2014/main" id="{00000000-0008-0000-0000-0000F3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26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209550</xdr:colOff>
      <xdr:row>94</xdr:row>
      <xdr:rowOff>123825</xdr:rowOff>
    </xdr:to>
    <xdr:pic>
      <xdr:nvPicPr>
        <xdr:cNvPr id="1348852" name="Picture 309" descr="http://upload.wikimedia.org/wikipedia/commons/thumb/c/c7/Flag_of_Kyrgyzstan.svg/22px-Flag_of_Kyrgyzstan.svg.png">
          <a:extLst>
            <a:ext uri="{FF2B5EF4-FFF2-40B4-BE49-F238E27FC236}">
              <a16:creationId xmlns:a16="http://schemas.microsoft.com/office/drawing/2014/main" id="{00000000-0008-0000-0000-0000F4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597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209550</xdr:colOff>
      <xdr:row>95</xdr:row>
      <xdr:rowOff>142875</xdr:rowOff>
    </xdr:to>
    <xdr:pic>
      <xdr:nvPicPr>
        <xdr:cNvPr id="1348853" name="Picture 310" descr="http://upload.wikimedia.org/wikipedia/commons/thumb/5/56/Flag_of_Laos.svg/22px-Flag_of_Laos.svg.png">
          <a:extLst>
            <a:ext uri="{FF2B5EF4-FFF2-40B4-BE49-F238E27FC236}">
              <a16:creationId xmlns:a16="http://schemas.microsoft.com/office/drawing/2014/main" id="{00000000-0008-0000-0000-0000F5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50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209550</xdr:colOff>
      <xdr:row>19</xdr:row>
      <xdr:rowOff>104775</xdr:rowOff>
    </xdr:to>
    <xdr:pic>
      <xdr:nvPicPr>
        <xdr:cNvPr id="1348854" name="Picture 311" descr="http://upload.wikimedia.org/wikipedia/commons/thumb/9/93/Flag_of_the_Bahamas.svg/22px-Flag_of_the_Bahamas.svg.png">
          <a:extLst>
            <a:ext uri="{FF2B5EF4-FFF2-40B4-BE49-F238E27FC236}">
              <a16:creationId xmlns:a16="http://schemas.microsoft.com/office/drawing/2014/main" id="{00000000-0008-0000-0000-0000F6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07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209550</xdr:colOff>
      <xdr:row>59</xdr:row>
      <xdr:rowOff>142875</xdr:rowOff>
    </xdr:to>
    <xdr:pic>
      <xdr:nvPicPr>
        <xdr:cNvPr id="1348855" name="Picture 312" descr="http://upload.wikimedia.org/wikipedia/commons/thumb/3/31/Flag_of_Equatorial_Guinea.svg/22px-Flag_of_Equatorial_Guinea.svg.png">
          <a:extLst>
            <a:ext uri="{FF2B5EF4-FFF2-40B4-BE49-F238E27FC236}">
              <a16:creationId xmlns:a16="http://schemas.microsoft.com/office/drawing/2014/main" id="{00000000-0008-0000-0000-0000F7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445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209550</xdr:colOff>
      <xdr:row>132</xdr:row>
      <xdr:rowOff>142875</xdr:rowOff>
    </xdr:to>
    <xdr:pic>
      <xdr:nvPicPr>
        <xdr:cNvPr id="1348856" name="Picture 313" descr="http://upload.wikimedia.org/wikipedia/commons/thumb/c/cf/Flag_of_Peru.svg/22px-Flag_of_Peru.svg.png">
          <a:extLst>
            <a:ext uri="{FF2B5EF4-FFF2-40B4-BE49-F238E27FC236}">
              <a16:creationId xmlns:a16="http://schemas.microsoft.com/office/drawing/2014/main" id="{00000000-0008-0000-0000-0000F8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70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209550</xdr:colOff>
      <xdr:row>31</xdr:row>
      <xdr:rowOff>142875</xdr:rowOff>
    </xdr:to>
    <xdr:pic>
      <xdr:nvPicPr>
        <xdr:cNvPr id="1348857" name="Picture 314" descr="http://upload.wikimedia.org/wikipedia/en/thumb/0/05/Flag_of_Brazil.svg/22px-Flag_of_Brazil.svg.png">
          <a:extLst>
            <a:ext uri="{FF2B5EF4-FFF2-40B4-BE49-F238E27FC236}">
              <a16:creationId xmlns:a16="http://schemas.microsoft.com/office/drawing/2014/main" id="{00000000-0008-0000-0000-0000F9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29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209550</xdr:colOff>
      <xdr:row>40</xdr:row>
      <xdr:rowOff>142875</xdr:rowOff>
    </xdr:to>
    <xdr:pic>
      <xdr:nvPicPr>
        <xdr:cNvPr id="1348858" name="Picture 315" descr="http://upload.wikimedia.org/wikipedia/commons/thumb/7/78/Flag_of_Chile.svg/22px-Flag_of_Chile.svg.png">
          <a:extLst>
            <a:ext uri="{FF2B5EF4-FFF2-40B4-BE49-F238E27FC236}">
              <a16:creationId xmlns:a16="http://schemas.microsoft.com/office/drawing/2014/main" id="{00000000-0008-0000-0000-0000FA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157</xdr:row>
      <xdr:rowOff>0</xdr:rowOff>
    </xdr:from>
    <xdr:to>
      <xdr:col>1</xdr:col>
      <xdr:colOff>209550</xdr:colOff>
      <xdr:row>157</xdr:row>
      <xdr:rowOff>133350</xdr:rowOff>
    </xdr:to>
    <xdr:pic>
      <xdr:nvPicPr>
        <xdr:cNvPr id="1348859" name="Picture 316" descr="http://upload.wikimedia.org/wikipedia/en/thumb/4/4c/Flag_of_Sweden.svg/22px-Flag_of_Sweden.svg.png">
          <a:extLst>
            <a:ext uri="{FF2B5EF4-FFF2-40B4-BE49-F238E27FC236}">
              <a16:creationId xmlns:a16="http://schemas.microsoft.com/office/drawing/2014/main" id="{00000000-0008-0000-0000-0000FB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2792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209550</xdr:colOff>
      <xdr:row>174</xdr:row>
      <xdr:rowOff>142875</xdr:rowOff>
    </xdr:to>
    <xdr:pic>
      <xdr:nvPicPr>
        <xdr:cNvPr id="1348860" name="Picture 317" descr="http://upload.wikimedia.org/wikipedia/commons/thumb/f/fe/Flag_of_Uruguay.svg/22px-Flag_of_Uruguay.svg.png">
          <a:extLst>
            <a:ext uri="{FF2B5EF4-FFF2-40B4-BE49-F238E27FC236}">
              <a16:creationId xmlns:a16="http://schemas.microsoft.com/office/drawing/2014/main" id="{00000000-0008-0000-0000-0000FC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37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209550</xdr:colOff>
      <xdr:row>155</xdr:row>
      <xdr:rowOff>104775</xdr:rowOff>
    </xdr:to>
    <xdr:pic>
      <xdr:nvPicPr>
        <xdr:cNvPr id="1348861" name="Picture 318" descr="http://upload.wikimedia.org/wikipedia/commons/thumb/0/01/Flag_of_Sudan.svg/22px-Flag_of_Sudan.svg.png">
          <a:extLst>
            <a:ext uri="{FF2B5EF4-FFF2-40B4-BE49-F238E27FC236}">
              <a16:creationId xmlns:a16="http://schemas.microsoft.com/office/drawing/2014/main" id="{00000000-0008-0000-0000-0000FD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469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209550</xdr:colOff>
      <xdr:row>179</xdr:row>
      <xdr:rowOff>142875</xdr:rowOff>
    </xdr:to>
    <xdr:pic>
      <xdr:nvPicPr>
        <xdr:cNvPr id="1348862" name="Picture 319" descr="http://upload.wikimedia.org/wikipedia/commons/thumb/0/06/Flag_of_Zambia.svg/22px-Flag_of_Zambia.svg.png">
          <a:extLst>
            <a:ext uri="{FF2B5EF4-FFF2-40B4-BE49-F238E27FC236}">
              <a16:creationId xmlns:a16="http://schemas.microsoft.com/office/drawing/2014/main" id="{00000000-0008-0000-0000-0000FE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903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209550</xdr:colOff>
      <xdr:row>122</xdr:row>
      <xdr:rowOff>104775</xdr:rowOff>
    </xdr:to>
    <xdr:pic>
      <xdr:nvPicPr>
        <xdr:cNvPr id="1348863" name="Picture 320" descr="http://upload.wikimedia.org/wikipedia/commons/thumb/3/3e/Flag_of_New_Zealand.svg/22px-Flag_of_New_Zealand.svg.png">
          <a:extLst>
            <a:ext uri="{FF2B5EF4-FFF2-40B4-BE49-F238E27FC236}">
              <a16:creationId xmlns:a16="http://schemas.microsoft.com/office/drawing/2014/main" id="{00000000-0008-0000-0000-0000FF94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175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209550</xdr:colOff>
      <xdr:row>63</xdr:row>
      <xdr:rowOff>123825</xdr:rowOff>
    </xdr:to>
    <xdr:pic>
      <xdr:nvPicPr>
        <xdr:cNvPr id="1348864" name="Picture 321" descr="http://upload.wikimedia.org/wikipedia/commons/thumb/b/bc/Flag_of_Finland.svg/22px-Flag_of_Finland.svg.png">
          <a:extLst>
            <a:ext uri="{FF2B5EF4-FFF2-40B4-BE49-F238E27FC236}">
              <a16:creationId xmlns:a16="http://schemas.microsoft.com/office/drawing/2014/main" id="{00000000-0008-0000-0000-000000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065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209550</xdr:colOff>
      <xdr:row>131</xdr:row>
      <xdr:rowOff>123825</xdr:rowOff>
    </xdr:to>
    <xdr:pic>
      <xdr:nvPicPr>
        <xdr:cNvPr id="1348865" name="Picture 322" descr="http://upload.wikimedia.org/wikipedia/commons/thumb/2/27/Flag_of_Paraguay.svg/22px-Flag_of_Paraguay.svg.png">
          <a:extLst>
            <a:ext uri="{FF2B5EF4-FFF2-40B4-BE49-F238E27FC236}">
              <a16:creationId xmlns:a16="http://schemas.microsoft.com/office/drawing/2014/main" id="{00000000-0008-0000-0000-000001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796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209550</xdr:colOff>
      <xdr:row>11</xdr:row>
      <xdr:rowOff>142875</xdr:rowOff>
    </xdr:to>
    <xdr:pic>
      <xdr:nvPicPr>
        <xdr:cNvPr id="1348866" name="Picture 323" descr="http://upload.wikimedia.org/wikipedia/commons/thumb/9/9d/Flag_of_Angola.svg/22px-Flag_of_Angola.svg.png">
          <a:extLst>
            <a:ext uri="{FF2B5EF4-FFF2-40B4-BE49-F238E27FC236}">
              <a16:creationId xmlns:a16="http://schemas.microsoft.com/office/drawing/2014/main" id="{00000000-0008-0000-0000-000002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76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142875</xdr:rowOff>
    </xdr:to>
    <xdr:pic>
      <xdr:nvPicPr>
        <xdr:cNvPr id="1348867" name="Picture 324" descr="http://upload.wikimedia.org/wikipedia/commons/thumb/7/77/Flag_of_Algeria.svg/22px-Flag_of_Algeria.svg.png">
          <a:extLst>
            <a:ext uri="{FF2B5EF4-FFF2-40B4-BE49-F238E27FC236}">
              <a16:creationId xmlns:a16="http://schemas.microsoft.com/office/drawing/2014/main" id="{00000000-0008-0000-0000-000003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95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209550</xdr:colOff>
      <xdr:row>130</xdr:row>
      <xdr:rowOff>161925</xdr:rowOff>
    </xdr:to>
    <xdr:pic>
      <xdr:nvPicPr>
        <xdr:cNvPr id="1348868" name="Picture 325" descr="http://upload.wikimedia.org/wikipedia/commons/thumb/e/e3/Flag_of_Papua_New_Guinea.svg/22px-Flag_of_Papua_New_Guinea.svg.png">
          <a:extLst>
            <a:ext uri="{FF2B5EF4-FFF2-40B4-BE49-F238E27FC236}">
              <a16:creationId xmlns:a16="http://schemas.microsoft.com/office/drawing/2014/main" id="{00000000-0008-0000-0000-000004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4152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209550</xdr:colOff>
      <xdr:row>13</xdr:row>
      <xdr:rowOff>133350</xdr:rowOff>
    </xdr:to>
    <xdr:pic>
      <xdr:nvPicPr>
        <xdr:cNvPr id="1348869" name="Picture 326" descr="http://upload.wikimedia.org/wikipedia/commons/thumb/1/1a/Flag_of_Argentina.svg/22px-Flag_of_Argentina.svg.png">
          <a:extLst>
            <a:ext uri="{FF2B5EF4-FFF2-40B4-BE49-F238E27FC236}">
              <a16:creationId xmlns:a16="http://schemas.microsoft.com/office/drawing/2014/main" id="{00000000-0008-0000-0000-000005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0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209550</xdr:colOff>
      <xdr:row>25</xdr:row>
      <xdr:rowOff>142875</xdr:rowOff>
    </xdr:to>
    <xdr:pic>
      <xdr:nvPicPr>
        <xdr:cNvPr id="1348870" name="Picture 327" descr="http://upload.wikimedia.org/wikipedia/commons/thumb/e/e7/Flag_of_Belize.svg/22px-Flag_of_Belize.svg.png">
          <a:extLst>
            <a:ext uri="{FF2B5EF4-FFF2-40B4-BE49-F238E27FC236}">
              <a16:creationId xmlns:a16="http://schemas.microsoft.com/office/drawing/2014/main" id="{00000000-0008-0000-0000-000006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723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209550</xdr:colOff>
      <xdr:row>121</xdr:row>
      <xdr:rowOff>104775</xdr:rowOff>
    </xdr:to>
    <xdr:pic>
      <xdr:nvPicPr>
        <xdr:cNvPr id="1348871" name="Picture 328" descr="http://upload.wikimedia.org/wikipedia/commons/thumb/2/23/Flag_of_New_Caledonia.svg/22px-Flag_of_New_Caledonia.svg.png">
          <a:extLst>
            <a:ext uri="{FF2B5EF4-FFF2-40B4-BE49-F238E27FC236}">
              <a16:creationId xmlns:a16="http://schemas.microsoft.com/office/drawing/2014/main" id="{00000000-0008-0000-0000-000007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270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209550</xdr:colOff>
      <xdr:row>126</xdr:row>
      <xdr:rowOff>152400</xdr:rowOff>
    </xdr:to>
    <xdr:pic>
      <xdr:nvPicPr>
        <xdr:cNvPr id="1348872" name="Picture 329" descr="http://upload.wikimedia.org/wikipedia/commons/thumb/d/d9/Flag_of_Norway.svg/22px-Flag_of_Norway.svg.png">
          <a:extLst>
            <a:ext uri="{FF2B5EF4-FFF2-40B4-BE49-F238E27FC236}">
              <a16:creationId xmlns:a16="http://schemas.microsoft.com/office/drawing/2014/main" id="{00000000-0008-0000-0000-000008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9525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209550</xdr:colOff>
      <xdr:row>125</xdr:row>
      <xdr:rowOff>1059</xdr:rowOff>
    </xdr:to>
    <xdr:pic>
      <xdr:nvPicPr>
        <xdr:cNvPr id="1348873" name="Picture 330" descr="http://upload.wikimedia.org/wikipedia/commons/thumb/f/f4/Flag_of_Niger.svg/22px-Flag_of_Niger.svg.png">
          <a:extLst>
            <a:ext uri="{FF2B5EF4-FFF2-40B4-BE49-F238E27FC236}">
              <a16:creationId xmlns:a16="http://schemas.microsoft.com/office/drawing/2014/main" id="{00000000-0008-0000-0000-000009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98525"/>
          <a:ext cx="2095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209550</xdr:colOff>
      <xdr:row>146</xdr:row>
      <xdr:rowOff>142875</xdr:rowOff>
    </xdr:to>
    <xdr:pic>
      <xdr:nvPicPr>
        <xdr:cNvPr id="1348874" name="Picture 331" descr="http://upload.wikimedia.org/wikipedia/commons/thumb/0/0d/Flag_of_Saudi_Arabia.svg/22px-Flag_of_Saudi_Arabia.svg.png">
          <a:extLst>
            <a:ext uri="{FF2B5EF4-FFF2-40B4-BE49-F238E27FC236}">
              <a16:creationId xmlns:a16="http://schemas.microsoft.com/office/drawing/2014/main" id="{00000000-0008-0000-0000-00000A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08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209550</xdr:colOff>
      <xdr:row>106</xdr:row>
      <xdr:rowOff>142875</xdr:rowOff>
    </xdr:to>
    <xdr:pic>
      <xdr:nvPicPr>
        <xdr:cNvPr id="1348875" name="Picture 332" descr="http://upload.wikimedia.org/wikipedia/commons/thumb/9/92/Flag_of_Mali.svg/22px-Flag_of_Mali.svg.png">
          <a:extLst>
            <a:ext uri="{FF2B5EF4-FFF2-40B4-BE49-F238E27FC236}">
              <a16:creationId xmlns:a16="http://schemas.microsoft.com/office/drawing/2014/main" id="{00000000-0008-0000-0000-00000B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647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209550</xdr:colOff>
      <xdr:row>44</xdr:row>
      <xdr:rowOff>142875</xdr:rowOff>
    </xdr:to>
    <xdr:pic>
      <xdr:nvPicPr>
        <xdr:cNvPr id="1348876" name="Picture 333" descr="http://upload.wikimedia.org/wikipedia/commons/thumb/9/92/Flag_of_the_Republic_of_the_Congo.svg/22px-Flag_of_the_Republic_of_the_Congo.svg.png">
          <a:extLst>
            <a:ext uri="{FF2B5EF4-FFF2-40B4-BE49-F238E27FC236}">
              <a16:creationId xmlns:a16="http://schemas.microsoft.com/office/drawing/2014/main" id="{00000000-0008-0000-0000-00000C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53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209550</xdr:colOff>
      <xdr:row>166</xdr:row>
      <xdr:rowOff>142875</xdr:rowOff>
    </xdr:to>
    <xdr:pic>
      <xdr:nvPicPr>
        <xdr:cNvPr id="1348877" name="Picture 334" descr="http://upload.wikimedia.org/wikipedia/commons/thumb/1/1b/Flag_of_Turkmenistan.svg/22px-Flag_of_Turkmenistan.svg.png">
          <a:extLst>
            <a:ext uri="{FF2B5EF4-FFF2-40B4-BE49-F238E27FC236}">
              <a16:creationId xmlns:a16="http://schemas.microsoft.com/office/drawing/2014/main" id="{00000000-0008-0000-0000-00000D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28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209550</xdr:colOff>
      <xdr:row>127</xdr:row>
      <xdr:rowOff>104775</xdr:rowOff>
    </xdr:to>
    <xdr:pic>
      <xdr:nvPicPr>
        <xdr:cNvPr id="1348878" name="Picture 335" descr="http://upload.wikimedia.org/wikipedia/commons/thumb/d/dd/Flag_of_Oman.svg/22px-Flag_of_Oman.svg.png">
          <a:extLst>
            <a:ext uri="{FF2B5EF4-FFF2-40B4-BE49-F238E27FC236}">
              <a16:creationId xmlns:a16="http://schemas.microsoft.com/office/drawing/2014/main" id="{00000000-0008-0000-0000-00000E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700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209550</xdr:colOff>
      <xdr:row>28</xdr:row>
      <xdr:rowOff>142875</xdr:rowOff>
    </xdr:to>
    <xdr:pic>
      <xdr:nvPicPr>
        <xdr:cNvPr id="1348879" name="Picture 336" descr="http://upload.wikimedia.org/wikipedia/commons/thumb/4/48/Flag_of_Bolivia.svg/22px-Flag_of_Bolivia.svg.png">
          <a:extLst>
            <a:ext uri="{FF2B5EF4-FFF2-40B4-BE49-F238E27FC236}">
              <a16:creationId xmlns:a16="http://schemas.microsoft.com/office/drawing/2014/main" id="{00000000-0008-0000-0000-00000F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914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209550</xdr:colOff>
      <xdr:row>141</xdr:row>
      <xdr:rowOff>142875</xdr:rowOff>
    </xdr:to>
    <xdr:pic>
      <xdr:nvPicPr>
        <xdr:cNvPr id="1348880" name="Picture 337" descr="http://upload.wikimedia.org/wikipedia/en/thumb/f/f3/Flag_of_Russia.svg/22px-Flag_of_Russia.svg.png">
          <a:extLst>
            <a:ext uri="{FF2B5EF4-FFF2-40B4-BE49-F238E27FC236}">
              <a16:creationId xmlns:a16="http://schemas.microsoft.com/office/drawing/2014/main" id="{00000000-0008-0000-0000-000010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513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209550</xdr:colOff>
      <xdr:row>91</xdr:row>
      <xdr:rowOff>104775</xdr:rowOff>
    </xdr:to>
    <xdr:pic>
      <xdr:nvPicPr>
        <xdr:cNvPr id="1348881" name="Picture 338" descr="http://upload.wikimedia.org/wikipedia/commons/thumb/d/d3/Flag_of_Kazakhstan.svg/22px-Flag_of_Kazakhstan.svg.png">
          <a:extLst>
            <a:ext uri="{FF2B5EF4-FFF2-40B4-BE49-F238E27FC236}">
              <a16:creationId xmlns:a16="http://schemas.microsoft.com/office/drawing/2014/main" id="{00000000-0008-0000-0000-000011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209550</xdr:colOff>
      <xdr:row>66</xdr:row>
      <xdr:rowOff>161925</xdr:rowOff>
    </xdr:to>
    <xdr:pic>
      <xdr:nvPicPr>
        <xdr:cNvPr id="1348882" name="Picture 339" descr="http://upload.wikimedia.org/wikipedia/commons/thumb/0/04/Flag_of_Gabon.svg/22px-Flag_of_Gabon.svg.png">
          <a:extLst>
            <a:ext uri="{FF2B5EF4-FFF2-40B4-BE49-F238E27FC236}">
              <a16:creationId xmlns:a16="http://schemas.microsoft.com/office/drawing/2014/main" id="{00000000-0008-0000-0000-000012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1617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209550</xdr:colOff>
      <xdr:row>99</xdr:row>
      <xdr:rowOff>104775</xdr:rowOff>
    </xdr:to>
    <xdr:pic>
      <xdr:nvPicPr>
        <xdr:cNvPr id="1348883" name="Picture 340" descr="http://upload.wikimedia.org/wikipedia/commons/thumb/0/05/Flag_of_Libya.svg/22px-Flag_of_Libya.svg.png">
          <a:extLst>
            <a:ext uri="{FF2B5EF4-FFF2-40B4-BE49-F238E27FC236}">
              <a16:creationId xmlns:a16="http://schemas.microsoft.com/office/drawing/2014/main" id="{00000000-0008-0000-0000-000013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122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209550</xdr:colOff>
      <xdr:row>75</xdr:row>
      <xdr:rowOff>123825</xdr:rowOff>
    </xdr:to>
    <xdr:pic>
      <xdr:nvPicPr>
        <xdr:cNvPr id="1348884" name="Picture 341" descr="http://upload.wikimedia.org/wikipedia/commons/thumb/9/99/Flag_of_Guyana.svg/22px-Flag_of_Guyana.svg.png">
          <a:extLst>
            <a:ext uri="{FF2B5EF4-FFF2-40B4-BE49-F238E27FC236}">
              <a16:creationId xmlns:a16="http://schemas.microsoft.com/office/drawing/2014/main" id="{00000000-0008-0000-0000-000014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497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209550</xdr:colOff>
      <xdr:row>38</xdr:row>
      <xdr:rowOff>104775</xdr:rowOff>
    </xdr:to>
    <xdr:pic>
      <xdr:nvPicPr>
        <xdr:cNvPr id="1348885" name="Picture 342" descr="http://upload.wikimedia.org/wikipedia/en/thumb/c/cf/Flag_of_Canada.svg/22px-Flag_of_Canada.svg.png">
          <a:extLst>
            <a:ext uri="{FF2B5EF4-FFF2-40B4-BE49-F238E27FC236}">
              <a16:creationId xmlns:a16="http://schemas.microsoft.com/office/drawing/2014/main" id="{00000000-0008-0000-0000-000015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154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209550</xdr:colOff>
      <xdr:row>30</xdr:row>
      <xdr:rowOff>142875</xdr:rowOff>
    </xdr:to>
    <xdr:pic>
      <xdr:nvPicPr>
        <xdr:cNvPr id="1348886" name="Picture 343" descr="http://upload.wikimedia.org/wikipedia/commons/thumb/f/fa/Flag_of_Botswana.svg/22px-Flag_of_Botswana.svg.png">
          <a:extLst>
            <a:ext uri="{FF2B5EF4-FFF2-40B4-BE49-F238E27FC236}">
              <a16:creationId xmlns:a16="http://schemas.microsoft.com/office/drawing/2014/main" id="{00000000-0008-0000-0000-000016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24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209550</xdr:colOff>
      <xdr:row>109</xdr:row>
      <xdr:rowOff>142875</xdr:rowOff>
    </xdr:to>
    <xdr:pic>
      <xdr:nvPicPr>
        <xdr:cNvPr id="1348887" name="Picture 344" descr="http://upload.wikimedia.org/wikipedia/commons/thumb/4/43/Flag_of_Mauritania.svg/22px-Flag_of_Mauritania.svg.png">
          <a:extLst>
            <a:ext uri="{FF2B5EF4-FFF2-40B4-BE49-F238E27FC236}">
              <a16:creationId xmlns:a16="http://schemas.microsoft.com/office/drawing/2014/main" id="{00000000-0008-0000-0000-000017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648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209550</xdr:colOff>
      <xdr:row>156</xdr:row>
      <xdr:rowOff>142875</xdr:rowOff>
    </xdr:to>
    <xdr:pic>
      <xdr:nvPicPr>
        <xdr:cNvPr id="1348888" name="Picture 345" descr="http://upload.wikimedia.org/wikipedia/commons/thumb/6/60/Flag_of_Suriname.svg/22px-Flag_of_Suriname.svg.png">
          <a:extLst>
            <a:ext uri="{FF2B5EF4-FFF2-40B4-BE49-F238E27FC236}">
              <a16:creationId xmlns:a16="http://schemas.microsoft.com/office/drawing/2014/main" id="{00000000-0008-0000-0000-000018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374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209550</xdr:colOff>
      <xdr:row>80</xdr:row>
      <xdr:rowOff>152400</xdr:rowOff>
    </xdr:to>
    <xdr:pic>
      <xdr:nvPicPr>
        <xdr:cNvPr id="1348889" name="Picture 346" descr="http://upload.wikimedia.org/wikipedia/commons/thumb/c/ce/Flag_of_Iceland.svg/22px-Flag_of_Iceland.svg.png">
          <a:extLst>
            <a:ext uri="{FF2B5EF4-FFF2-40B4-BE49-F238E27FC236}">
              <a16:creationId xmlns:a16="http://schemas.microsoft.com/office/drawing/2014/main" id="{00000000-0008-0000-0000-000019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92700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209550</xdr:colOff>
      <xdr:row>16</xdr:row>
      <xdr:rowOff>104775</xdr:rowOff>
    </xdr:to>
    <xdr:pic>
      <xdr:nvPicPr>
        <xdr:cNvPr id="1348890" name="Picture 347" descr="http://upload.wikimedia.org/wikipedia/en/thumb/b/b9/Flag_of_Australia.svg/22px-Flag_of_Australia.svg.png">
          <a:extLst>
            <a:ext uri="{FF2B5EF4-FFF2-40B4-BE49-F238E27FC236}">
              <a16:creationId xmlns:a16="http://schemas.microsoft.com/office/drawing/2014/main" id="{00000000-0008-0000-0000-00001A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292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117</xdr:row>
      <xdr:rowOff>9525</xdr:rowOff>
    </xdr:from>
    <xdr:to>
      <xdr:col>1</xdr:col>
      <xdr:colOff>219075</xdr:colOff>
      <xdr:row>117</xdr:row>
      <xdr:rowOff>152400</xdr:rowOff>
    </xdr:to>
    <xdr:pic>
      <xdr:nvPicPr>
        <xdr:cNvPr id="1348891" name="Picture 348" descr="http://upload.wikimedia.org/wikipedia/commons/thumb/0/00/Flag_of_Namibia.svg/22px-Flag_of_Namibia.svg.png">
          <a:extLst>
            <a:ext uri="{FF2B5EF4-FFF2-40B4-BE49-F238E27FC236}">
              <a16:creationId xmlns:a16="http://schemas.microsoft.com/office/drawing/2014/main" id="{00000000-0008-0000-0000-00001B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49745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209550</xdr:colOff>
      <xdr:row>112</xdr:row>
      <xdr:rowOff>104775</xdr:rowOff>
    </xdr:to>
    <xdr:pic>
      <xdr:nvPicPr>
        <xdr:cNvPr id="1348892" name="Picture 349" descr="http://upload.wikimedia.org/wikipedia/commons/thumb/4/4c/Flag_of_Mongolia.svg/22px-Flag_of_Mongolia.svg.png">
          <a:extLst>
            <a:ext uri="{FF2B5EF4-FFF2-40B4-BE49-F238E27FC236}">
              <a16:creationId xmlns:a16="http://schemas.microsoft.com/office/drawing/2014/main" id="{00000000-0008-0000-0000-00001C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363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172</xdr:row>
      <xdr:rowOff>0</xdr:rowOff>
    </xdr:from>
    <xdr:to>
      <xdr:col>1</xdr:col>
      <xdr:colOff>209550</xdr:colOff>
      <xdr:row>172</xdr:row>
      <xdr:rowOff>142875</xdr:rowOff>
    </xdr:to>
    <xdr:pic>
      <xdr:nvPicPr>
        <xdr:cNvPr id="1348893" name="Picture 350" descr="http://upload.wikimedia.org/wikipedia/commons/thumb/3/38/Flag_of_Tanzania.svg/22px-Flag_of_Tanzania.svg.png">
          <a:extLst>
            <a:ext uri="{FF2B5EF4-FFF2-40B4-BE49-F238E27FC236}">
              <a16:creationId xmlns:a16="http://schemas.microsoft.com/office/drawing/2014/main" id="{00000000-0008-0000-0000-00001D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664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209550</xdr:colOff>
      <xdr:row>162</xdr:row>
      <xdr:rowOff>104775</xdr:rowOff>
    </xdr:to>
    <xdr:pic>
      <xdr:nvPicPr>
        <xdr:cNvPr id="1348894" name="Picture 351" descr="http://upload.wikimedia.org/wikipedia/commons/thumb/f/f8/Flag_of_Macedonia.svg/22px-Flag_of_Macedonia.svg.png">
          <a:extLst>
            <a:ext uri="{FF2B5EF4-FFF2-40B4-BE49-F238E27FC236}">
              <a16:creationId xmlns:a16="http://schemas.microsoft.com/office/drawing/2014/main" id="{00000000-0008-0000-0000-00001E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209550</xdr:colOff>
      <xdr:row>139</xdr:row>
      <xdr:rowOff>104775</xdr:rowOff>
    </xdr:to>
    <xdr:pic>
      <xdr:nvPicPr>
        <xdr:cNvPr id="1348895" name="Picture 352" descr="http://upload.wikimedia.org/wikipedia/commons/thumb/2/27/Flag_of_Moldova.svg/22px-Flag_of_Moldova.svg.png">
          <a:extLst>
            <a:ext uri="{FF2B5EF4-FFF2-40B4-BE49-F238E27FC236}">
              <a16:creationId xmlns:a16="http://schemas.microsoft.com/office/drawing/2014/main" id="{00000000-0008-0000-0000-00001F95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703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6350</xdr:colOff>
      <xdr:row>22</xdr:row>
      <xdr:rowOff>177800</xdr:rowOff>
    </xdr:from>
    <xdr:to>
      <xdr:col>23</xdr:col>
      <xdr:colOff>12700</xdr:colOff>
      <xdr:row>42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236665</xdr:colOff>
      <xdr:row>0</xdr:row>
      <xdr:rowOff>44646</xdr:rowOff>
    </xdr:from>
    <xdr:to>
      <xdr:col>17</xdr:col>
      <xdr:colOff>1388</xdr:colOff>
      <xdr:row>34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665" y="44646"/>
          <a:ext cx="10127923" cy="60767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539116</xdr:colOff>
      <xdr:row>3</xdr:row>
      <xdr:rowOff>60961</xdr:rowOff>
    </xdr:from>
    <xdr:to>
      <xdr:col>29</xdr:col>
      <xdr:colOff>510540</xdr:colOff>
      <xdr:row>22</xdr:row>
      <xdr:rowOff>177199</xdr:rowOff>
    </xdr:to>
    <xdr:pic>
      <xdr:nvPicPr>
        <xdr:cNvPr id="3" name="Picture 2" descr="http://upload.wikimedia.org/wikipedia/commons/8/82/Urbanisation-degree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74856" y="1569721"/>
          <a:ext cx="8825864" cy="3888138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617220</xdr:colOff>
      <xdr:row>24</xdr:row>
      <xdr:rowOff>194310</xdr:rowOff>
    </xdr:from>
    <xdr:to>
      <xdr:col>29</xdr:col>
      <xdr:colOff>541020</xdr:colOff>
      <xdr:row>46</xdr:row>
      <xdr:rowOff>15240</xdr:rowOff>
    </xdr:to>
    <xdr:pic>
      <xdr:nvPicPr>
        <xdr:cNvPr id="5" name="Picture 4" descr="http://upload.wikimedia.org/wikipedia/commons/b/b1/Urbanized_population_2006.pn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52960" y="5871210"/>
          <a:ext cx="8778240" cy="424053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123</xdr:row>
      <xdr:rowOff>0</xdr:rowOff>
    </xdr:from>
    <xdr:to>
      <xdr:col>24</xdr:col>
      <xdr:colOff>209550</xdr:colOff>
      <xdr:row>123</xdr:row>
      <xdr:rowOff>142875</xdr:rowOff>
    </xdr:to>
    <xdr:pic>
      <xdr:nvPicPr>
        <xdr:cNvPr id="1345358" name="Picture 481" descr="http://upload.wikimedia.org/wikipedia/commons/thumb/6/63/Flag_of_Macau.svg/22px-Flag_of_Macau.svg.png">
          <a:extLst>
            <a:ext uri="{FF2B5EF4-FFF2-40B4-BE49-F238E27FC236}">
              <a16:creationId xmlns:a16="http://schemas.microsoft.com/office/drawing/2014/main" id="{00000000-0008-0000-0700-00004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65938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137</xdr:row>
      <xdr:rowOff>0</xdr:rowOff>
    </xdr:from>
    <xdr:to>
      <xdr:col>24</xdr:col>
      <xdr:colOff>209550</xdr:colOff>
      <xdr:row>137</xdr:row>
      <xdr:rowOff>171450</xdr:rowOff>
    </xdr:to>
    <xdr:pic>
      <xdr:nvPicPr>
        <xdr:cNvPr id="1345359" name="Picture 482" descr="http://upload.wikimedia.org/wikipedia/commons/thumb/e/ea/Flag_of_Monaco.svg/22px-Flag_of_Monaco.svg.png">
          <a:extLst>
            <a:ext uri="{FF2B5EF4-FFF2-40B4-BE49-F238E27FC236}">
              <a16:creationId xmlns:a16="http://schemas.microsoft.com/office/drawing/2014/main" id="{00000000-0008-0000-0700-00004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9451300"/>
          <a:ext cx="209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192</xdr:row>
      <xdr:rowOff>0</xdr:rowOff>
    </xdr:from>
    <xdr:to>
      <xdr:col>24</xdr:col>
      <xdr:colOff>209550</xdr:colOff>
      <xdr:row>192</xdr:row>
      <xdr:rowOff>142875</xdr:rowOff>
    </xdr:to>
    <xdr:pic>
      <xdr:nvPicPr>
        <xdr:cNvPr id="1345360" name="Picture 483" descr="http://upload.wikimedia.org/wikipedia/commons/thumb/4/48/Flag_of_Singapore.svg/22px-Flag_of_Singapore.svg.png">
          <a:extLst>
            <a:ext uri="{FF2B5EF4-FFF2-40B4-BE49-F238E27FC236}">
              <a16:creationId xmlns:a16="http://schemas.microsoft.com/office/drawing/2014/main" id="{00000000-0008-0000-0700-000050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0995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94</xdr:row>
      <xdr:rowOff>0</xdr:rowOff>
    </xdr:from>
    <xdr:to>
      <xdr:col>24</xdr:col>
      <xdr:colOff>209550</xdr:colOff>
      <xdr:row>94</xdr:row>
      <xdr:rowOff>142875</xdr:rowOff>
    </xdr:to>
    <xdr:pic>
      <xdr:nvPicPr>
        <xdr:cNvPr id="1345361" name="Picture 484" descr="http://upload.wikimedia.org/wikipedia/commons/thumb/5/5b/Flag_of_Hong_Kong.svg/22px-Flag_of_Hong_Kong.svg.png">
          <a:extLst>
            <a:ext uri="{FF2B5EF4-FFF2-40B4-BE49-F238E27FC236}">
              <a16:creationId xmlns:a16="http://schemas.microsoft.com/office/drawing/2014/main" id="{00000000-0008-0000-0700-000051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04978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81</xdr:row>
      <xdr:rowOff>0</xdr:rowOff>
    </xdr:from>
    <xdr:to>
      <xdr:col>24</xdr:col>
      <xdr:colOff>209550</xdr:colOff>
      <xdr:row>81</xdr:row>
      <xdr:rowOff>104775</xdr:rowOff>
    </xdr:to>
    <xdr:pic>
      <xdr:nvPicPr>
        <xdr:cNvPr id="1345362" name="Picture 485" descr="http://upload.wikimedia.org/wikipedia/commons/thumb/0/02/Flag_of_Gibraltar.svg/22px-Flag_of_Gibraltar.svg.png">
          <a:extLst>
            <a:ext uri="{FF2B5EF4-FFF2-40B4-BE49-F238E27FC236}">
              <a16:creationId xmlns:a16="http://schemas.microsoft.com/office/drawing/2014/main" id="{00000000-0008-0000-0700-000052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78974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235</xdr:row>
      <xdr:rowOff>0</xdr:rowOff>
    </xdr:from>
    <xdr:to>
      <xdr:col>24</xdr:col>
      <xdr:colOff>190500</xdr:colOff>
      <xdr:row>236</xdr:row>
      <xdr:rowOff>0</xdr:rowOff>
    </xdr:to>
    <xdr:pic>
      <xdr:nvPicPr>
        <xdr:cNvPr id="1345363" name="Picture 486" descr="http://upload.wikimedia.org/wikipedia/commons/thumb/0/00/Flag_of_the_Vatican_City.svg/20px-Flag_of_the_Vatican_City.svg.png">
          <a:extLst>
            <a:ext uri="{FF2B5EF4-FFF2-40B4-BE49-F238E27FC236}">
              <a16:creationId xmlns:a16="http://schemas.microsoft.com/office/drawing/2014/main" id="{00000000-0008-0000-0700-000053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91871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</xdr:row>
      <xdr:rowOff>9525</xdr:rowOff>
    </xdr:from>
    <xdr:to>
      <xdr:col>24</xdr:col>
      <xdr:colOff>209550</xdr:colOff>
      <xdr:row>18</xdr:row>
      <xdr:rowOff>133350</xdr:rowOff>
    </xdr:to>
    <xdr:pic>
      <xdr:nvPicPr>
        <xdr:cNvPr id="1345364" name="Picture 487" descr="http://upload.wikimedia.org/wikipedia/commons/thumb/2/2c/Flag_of_Bahrain.svg/22px-Flag_of_Bahrain.svg.png">
          <a:extLst>
            <a:ext uri="{FF2B5EF4-FFF2-40B4-BE49-F238E27FC236}">
              <a16:creationId xmlns:a16="http://schemas.microsoft.com/office/drawing/2014/main" id="{00000000-0008-0000-0700-000054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3053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129</xdr:row>
      <xdr:rowOff>0</xdr:rowOff>
    </xdr:from>
    <xdr:to>
      <xdr:col>24</xdr:col>
      <xdr:colOff>209550</xdr:colOff>
      <xdr:row>129</xdr:row>
      <xdr:rowOff>142875</xdr:rowOff>
    </xdr:to>
    <xdr:pic>
      <xdr:nvPicPr>
        <xdr:cNvPr id="1345365" name="Picture 488" descr="http://upload.wikimedia.org/wikipedia/commons/thumb/7/73/Flag_of_Malta.svg/22px-Flag_of_Malta.svg.png">
          <a:extLst>
            <a:ext uri="{FF2B5EF4-FFF2-40B4-BE49-F238E27FC236}">
              <a16:creationId xmlns:a16="http://schemas.microsoft.com/office/drawing/2014/main" id="{00000000-0008-0000-0700-000055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77939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25</xdr:row>
      <xdr:rowOff>0</xdr:rowOff>
    </xdr:from>
    <xdr:to>
      <xdr:col>24</xdr:col>
      <xdr:colOff>209550</xdr:colOff>
      <xdr:row>25</xdr:row>
      <xdr:rowOff>104775</xdr:rowOff>
    </xdr:to>
    <xdr:pic>
      <xdr:nvPicPr>
        <xdr:cNvPr id="1345366" name="Picture 489" descr="http://upload.wikimedia.org/wikipedia/commons/thumb/b/bf/Flag_of_Bermuda.svg/22px-Flag_of_Bermuda.svg.png">
          <a:extLst>
            <a:ext uri="{FF2B5EF4-FFF2-40B4-BE49-F238E27FC236}">
              <a16:creationId xmlns:a16="http://schemas.microsoft.com/office/drawing/2014/main" id="{00000000-0008-0000-0700-000056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56959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193</xdr:row>
      <xdr:rowOff>0</xdr:rowOff>
    </xdr:from>
    <xdr:to>
      <xdr:col>24</xdr:col>
      <xdr:colOff>209550</xdr:colOff>
      <xdr:row>193</xdr:row>
      <xdr:rowOff>142875</xdr:rowOff>
    </xdr:to>
    <xdr:pic>
      <xdr:nvPicPr>
        <xdr:cNvPr id="1345367" name="Picture 490" descr="http://upload.wikimedia.org/wikipedia/commons/thumb/d/d3/Flag_of_Sint_Maarten.svg/22px-Flag_of_Sint_Maarten.svg.png">
          <a:extLst>
            <a:ext uri="{FF2B5EF4-FFF2-40B4-BE49-F238E27FC236}">
              <a16:creationId xmlns:a16="http://schemas.microsoft.com/office/drawing/2014/main" id="{00000000-0008-0000-0700-000057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1186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127</xdr:row>
      <xdr:rowOff>0</xdr:rowOff>
    </xdr:from>
    <xdr:to>
      <xdr:col>24</xdr:col>
      <xdr:colOff>209550</xdr:colOff>
      <xdr:row>127</xdr:row>
      <xdr:rowOff>142875</xdr:rowOff>
    </xdr:to>
    <xdr:pic>
      <xdr:nvPicPr>
        <xdr:cNvPr id="1345368" name="Picture 491" descr="http://upload.wikimedia.org/wikipedia/commons/thumb/0/0f/Flag_of_Maldives.svg/22px-Flag_of_Maldives.svg.png">
          <a:extLst>
            <a:ext uri="{FF2B5EF4-FFF2-40B4-BE49-F238E27FC236}">
              <a16:creationId xmlns:a16="http://schemas.microsoft.com/office/drawing/2014/main" id="{00000000-0008-0000-0700-000058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73939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19</xdr:row>
      <xdr:rowOff>0</xdr:rowOff>
    </xdr:from>
    <xdr:to>
      <xdr:col>24</xdr:col>
      <xdr:colOff>209550</xdr:colOff>
      <xdr:row>19</xdr:row>
      <xdr:rowOff>123825</xdr:rowOff>
    </xdr:to>
    <xdr:pic>
      <xdr:nvPicPr>
        <xdr:cNvPr id="1345369" name="Picture 492" descr="http://upload.wikimedia.org/wikipedia/commons/thumb/f/f9/Flag_of_Bangladesh.svg/22px-Flag_of_Bangladesh.svg.png">
          <a:extLst>
            <a:ext uri="{FF2B5EF4-FFF2-40B4-BE49-F238E27FC236}">
              <a16:creationId xmlns:a16="http://schemas.microsoft.com/office/drawing/2014/main" id="{00000000-0008-0000-0700-000059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4958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88</xdr:row>
      <xdr:rowOff>0</xdr:rowOff>
    </xdr:from>
    <xdr:to>
      <xdr:col>24</xdr:col>
      <xdr:colOff>209550</xdr:colOff>
      <xdr:row>88</xdr:row>
      <xdr:rowOff>142875</xdr:rowOff>
    </xdr:to>
    <xdr:pic>
      <xdr:nvPicPr>
        <xdr:cNvPr id="1345370" name="Picture 493" descr="http://upload.wikimedia.org/wikipedia/commons/thumb/f/fa/Flag_of_Guernsey.svg/22px-Flag_of_Guernsey.svg.png">
          <a:extLst>
            <a:ext uri="{FF2B5EF4-FFF2-40B4-BE49-F238E27FC236}">
              <a16:creationId xmlns:a16="http://schemas.microsoft.com/office/drawing/2014/main" id="{00000000-0008-0000-0700-00005A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92976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107</xdr:row>
      <xdr:rowOff>0</xdr:rowOff>
    </xdr:from>
    <xdr:to>
      <xdr:col>24</xdr:col>
      <xdr:colOff>209550</xdr:colOff>
      <xdr:row>107</xdr:row>
      <xdr:rowOff>123825</xdr:rowOff>
    </xdr:to>
    <xdr:pic>
      <xdr:nvPicPr>
        <xdr:cNvPr id="1345371" name="Picture 494" descr="http://upload.wikimedia.org/wikipedia/commons/thumb/1/1c/Flag_of_Jersey.svg/22px-Flag_of_Jersey.svg.png">
          <a:extLst>
            <a:ext uri="{FF2B5EF4-FFF2-40B4-BE49-F238E27FC236}">
              <a16:creationId xmlns:a16="http://schemas.microsoft.com/office/drawing/2014/main" id="{00000000-0008-0000-0700-00005B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31362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182</xdr:row>
      <xdr:rowOff>0</xdr:rowOff>
    </xdr:from>
    <xdr:to>
      <xdr:col>24</xdr:col>
      <xdr:colOff>209550</xdr:colOff>
      <xdr:row>182</xdr:row>
      <xdr:rowOff>142875</xdr:rowOff>
    </xdr:to>
    <xdr:pic>
      <xdr:nvPicPr>
        <xdr:cNvPr id="1345372" name="Picture 495" descr="http://upload.wikimedia.org/wikipedia/en/thumb/c/c3/Flag_of_France.svg/22px-Flag_of_France.svg.png">
          <a:extLst>
            <a:ext uri="{FF2B5EF4-FFF2-40B4-BE49-F238E27FC236}">
              <a16:creationId xmlns:a16="http://schemas.microsoft.com/office/drawing/2014/main" id="{00000000-0008-0000-0700-00005C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90810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170</xdr:row>
      <xdr:rowOff>0</xdr:rowOff>
    </xdr:from>
    <xdr:to>
      <xdr:col>24</xdr:col>
      <xdr:colOff>209550</xdr:colOff>
      <xdr:row>170</xdr:row>
      <xdr:rowOff>142875</xdr:rowOff>
    </xdr:to>
    <xdr:pic>
      <xdr:nvPicPr>
        <xdr:cNvPr id="1345373" name="Picture 496" descr="http://upload.wikimedia.org/wikipedia/commons/thumb/7/72/Flag_of_the_Republic_of_China.svg/22px-Flag_of_the_Republic_of_China.svg.png">
          <a:extLst>
            <a:ext uri="{FF2B5EF4-FFF2-40B4-BE49-F238E27FC236}">
              <a16:creationId xmlns:a16="http://schemas.microsoft.com/office/drawing/2014/main" id="{00000000-0008-0000-0700-00005D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65855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133</xdr:row>
      <xdr:rowOff>0</xdr:rowOff>
    </xdr:from>
    <xdr:to>
      <xdr:col>24</xdr:col>
      <xdr:colOff>209550</xdr:colOff>
      <xdr:row>133</xdr:row>
      <xdr:rowOff>142875</xdr:rowOff>
    </xdr:to>
    <xdr:pic>
      <xdr:nvPicPr>
        <xdr:cNvPr id="1345374" name="Picture 497" descr="http://upload.wikimedia.org/wikipedia/commons/thumb/7/77/Flag_of_Mauritius.svg/22px-Flag_of_Mauritius.svg.png">
          <a:extLst>
            <a:ext uri="{FF2B5EF4-FFF2-40B4-BE49-F238E27FC236}">
              <a16:creationId xmlns:a16="http://schemas.microsoft.com/office/drawing/2014/main" id="{00000000-0008-0000-0700-00005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8632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20</xdr:row>
      <xdr:rowOff>0</xdr:rowOff>
    </xdr:from>
    <xdr:to>
      <xdr:col>24</xdr:col>
      <xdr:colOff>209550</xdr:colOff>
      <xdr:row>20</xdr:row>
      <xdr:rowOff>142875</xdr:rowOff>
    </xdr:to>
    <xdr:pic>
      <xdr:nvPicPr>
        <xdr:cNvPr id="1345375" name="Picture 498" descr="http://upload.wikimedia.org/wikipedia/commons/thumb/e/ef/Flag_of_Barbados.svg/22px-Flag_of_Barbados.svg.png">
          <a:extLst>
            <a:ext uri="{FF2B5EF4-FFF2-40B4-BE49-F238E27FC236}">
              <a16:creationId xmlns:a16="http://schemas.microsoft.com/office/drawing/2014/main" id="{00000000-0008-0000-0700-00005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6958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</xdr:row>
      <xdr:rowOff>0</xdr:rowOff>
    </xdr:from>
    <xdr:to>
      <xdr:col>24</xdr:col>
      <xdr:colOff>209550</xdr:colOff>
      <xdr:row>14</xdr:row>
      <xdr:rowOff>142875</xdr:rowOff>
    </xdr:to>
    <xdr:pic>
      <xdr:nvPicPr>
        <xdr:cNvPr id="1345376" name="Picture 499" descr="http://upload.wikimedia.org/wikipedia/commons/thumb/f/f6/Flag_of_Aruba.svg/22px-Flag_of_Aruba.svg.png">
          <a:extLst>
            <a:ext uri="{FF2B5EF4-FFF2-40B4-BE49-F238E27FC236}">
              <a16:creationId xmlns:a16="http://schemas.microsoft.com/office/drawing/2014/main" id="{00000000-0008-0000-0700-000060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4956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159</xdr:row>
      <xdr:rowOff>0</xdr:rowOff>
    </xdr:from>
    <xdr:to>
      <xdr:col>24</xdr:col>
      <xdr:colOff>209550</xdr:colOff>
      <xdr:row>159</xdr:row>
      <xdr:rowOff>104775</xdr:rowOff>
    </xdr:to>
    <xdr:pic>
      <xdr:nvPicPr>
        <xdr:cNvPr id="1345377" name="Picture 500" descr="http://upload.wikimedia.org/wikipedia/commons/thumb/0/00/Flag_of_Palestine.svg/22px-Flag_of_Palestine.svg.png">
          <a:extLst>
            <a:ext uri="{FF2B5EF4-FFF2-40B4-BE49-F238E27FC236}">
              <a16:creationId xmlns:a16="http://schemas.microsoft.com/office/drawing/2014/main" id="{00000000-0008-0000-0700-000061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40518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185</xdr:row>
      <xdr:rowOff>0</xdr:rowOff>
    </xdr:from>
    <xdr:to>
      <xdr:col>24</xdr:col>
      <xdr:colOff>209550</xdr:colOff>
      <xdr:row>185</xdr:row>
      <xdr:rowOff>161925</xdr:rowOff>
    </xdr:to>
    <xdr:pic>
      <xdr:nvPicPr>
        <xdr:cNvPr id="1345378" name="Picture 501" descr="http://upload.wikimedia.org/wikipedia/commons/thumb/b/b1/Flag_of_San_Marino.svg/22px-Flag_of_San_Marino.svg.png">
          <a:extLst>
            <a:ext uri="{FF2B5EF4-FFF2-40B4-BE49-F238E27FC236}">
              <a16:creationId xmlns:a16="http://schemas.microsoft.com/office/drawing/2014/main" id="{00000000-0008-0000-0700-000062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965257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134</xdr:row>
      <xdr:rowOff>0</xdr:rowOff>
    </xdr:from>
    <xdr:to>
      <xdr:col>24</xdr:col>
      <xdr:colOff>209550</xdr:colOff>
      <xdr:row>134</xdr:row>
      <xdr:rowOff>142875</xdr:rowOff>
    </xdr:to>
    <xdr:pic>
      <xdr:nvPicPr>
        <xdr:cNvPr id="1345379" name="Picture 502" descr="http://upload.wikimedia.org/wikipedia/en/thumb/c/c3/Flag_of_France.svg/22px-Flag_of_France.svg.png">
          <a:extLst>
            <a:ext uri="{FF2B5EF4-FFF2-40B4-BE49-F238E27FC236}">
              <a16:creationId xmlns:a16="http://schemas.microsoft.com/office/drawing/2014/main" id="{00000000-0008-0000-0700-000063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88321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200</xdr:row>
      <xdr:rowOff>0</xdr:rowOff>
    </xdr:from>
    <xdr:to>
      <xdr:col>24</xdr:col>
      <xdr:colOff>209550</xdr:colOff>
      <xdr:row>200</xdr:row>
      <xdr:rowOff>142875</xdr:rowOff>
    </xdr:to>
    <xdr:pic>
      <xdr:nvPicPr>
        <xdr:cNvPr id="1345380" name="Picture 503" descr="http://upload.wikimedia.org/wikipedia/commons/thumb/0/09/Flag_of_South_Korea.svg/22px-Flag_of_South_Korea.svg.png">
          <a:extLst>
            <a:ext uri="{FF2B5EF4-FFF2-40B4-BE49-F238E27FC236}">
              <a16:creationId xmlns:a16="http://schemas.microsoft.com/office/drawing/2014/main" id="{00000000-0008-0000-0700-000064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2519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144</xdr:row>
      <xdr:rowOff>0</xdr:rowOff>
    </xdr:from>
    <xdr:to>
      <xdr:col>24</xdr:col>
      <xdr:colOff>209550</xdr:colOff>
      <xdr:row>144</xdr:row>
      <xdr:rowOff>104775</xdr:rowOff>
    </xdr:to>
    <xdr:pic>
      <xdr:nvPicPr>
        <xdr:cNvPr id="1345381" name="Picture 504" descr="http://upload.wikimedia.org/wikipedia/commons/thumb/3/30/Flag_of_Nauru.svg/22px-Flag_of_Nauru.svg.png">
          <a:extLst>
            <a:ext uri="{FF2B5EF4-FFF2-40B4-BE49-F238E27FC236}">
              <a16:creationId xmlns:a16="http://schemas.microsoft.com/office/drawing/2014/main" id="{00000000-0008-0000-0700-000065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10515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168</xdr:row>
      <xdr:rowOff>0</xdr:rowOff>
    </xdr:from>
    <xdr:to>
      <xdr:col>24</xdr:col>
      <xdr:colOff>209550</xdr:colOff>
      <xdr:row>168</xdr:row>
      <xdr:rowOff>142875</xdr:rowOff>
    </xdr:to>
    <xdr:pic>
      <xdr:nvPicPr>
        <xdr:cNvPr id="1345382" name="Picture 505" descr="http://upload.wikimedia.org/wikipedia/commons/thumb/2/28/Flag_of_Puerto_Rico.svg/22px-Flag_of_Puerto_Rico.svg.png">
          <a:extLst>
            <a:ext uri="{FF2B5EF4-FFF2-40B4-BE49-F238E27FC236}">
              <a16:creationId xmlns:a16="http://schemas.microsoft.com/office/drawing/2014/main" id="{00000000-0008-0000-0700-000066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61950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53</xdr:row>
      <xdr:rowOff>0</xdr:rowOff>
    </xdr:from>
    <xdr:to>
      <xdr:col>24</xdr:col>
      <xdr:colOff>209550</xdr:colOff>
      <xdr:row>53</xdr:row>
      <xdr:rowOff>142875</xdr:rowOff>
    </xdr:to>
    <xdr:pic>
      <xdr:nvPicPr>
        <xdr:cNvPr id="1345383" name="Picture 506" descr="http://upload.wikimedia.org/wikipedia/commons/thumb/b/b1/Flag_of_Cura%C3%A7ao.svg/22px-Flag_of_Cura%C3%A7ao.svg.png">
          <a:extLst>
            <a:ext uri="{FF2B5EF4-FFF2-40B4-BE49-F238E27FC236}">
              <a16:creationId xmlns:a16="http://schemas.microsoft.com/office/drawing/2014/main" id="{00000000-0008-0000-0700-000067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20205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116</xdr:row>
      <xdr:rowOff>0</xdr:rowOff>
    </xdr:from>
    <xdr:to>
      <xdr:col>24</xdr:col>
      <xdr:colOff>209550</xdr:colOff>
      <xdr:row>116</xdr:row>
      <xdr:rowOff>142875</xdr:rowOff>
    </xdr:to>
    <xdr:pic>
      <xdr:nvPicPr>
        <xdr:cNvPr id="1345384" name="Picture 507" descr="http://upload.wikimedia.org/wikipedia/commons/thumb/5/59/Flag_of_Lebanon.svg/22px-Flag_of_Lebanon.svg.png">
          <a:extLst>
            <a:ext uri="{FF2B5EF4-FFF2-40B4-BE49-F238E27FC236}">
              <a16:creationId xmlns:a16="http://schemas.microsoft.com/office/drawing/2014/main" id="{00000000-0008-0000-0700-000068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4993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181</xdr:row>
      <xdr:rowOff>0</xdr:rowOff>
    </xdr:from>
    <xdr:to>
      <xdr:col>24</xdr:col>
      <xdr:colOff>209550</xdr:colOff>
      <xdr:row>181</xdr:row>
      <xdr:rowOff>142875</xdr:rowOff>
    </xdr:to>
    <xdr:pic>
      <xdr:nvPicPr>
        <xdr:cNvPr id="1345385" name="Picture 508" descr="http://upload.wikimedia.org/wikipedia/en/thumb/c/c3/Flag_of_France.svg/22px-Flag_of_France.svg.png">
          <a:extLst>
            <a:ext uri="{FF2B5EF4-FFF2-40B4-BE49-F238E27FC236}">
              <a16:creationId xmlns:a16="http://schemas.microsoft.com/office/drawing/2014/main" id="{00000000-0008-0000-0700-000069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88715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225</xdr:row>
      <xdr:rowOff>0</xdr:rowOff>
    </xdr:from>
    <xdr:to>
      <xdr:col>24</xdr:col>
      <xdr:colOff>209550</xdr:colOff>
      <xdr:row>225</xdr:row>
      <xdr:rowOff>104775</xdr:rowOff>
    </xdr:to>
    <xdr:pic>
      <xdr:nvPicPr>
        <xdr:cNvPr id="1345386" name="Picture 509" descr="http://upload.wikimedia.org/wikipedia/commons/thumb/3/38/Flag_of_Tuvalu.svg/22px-Flag_of_Tuvalu.svg.png">
          <a:extLst>
            <a:ext uri="{FF2B5EF4-FFF2-40B4-BE49-F238E27FC236}">
              <a16:creationId xmlns:a16="http://schemas.microsoft.com/office/drawing/2014/main" id="{00000000-0008-0000-0700-00006A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72821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146</xdr:row>
      <xdr:rowOff>0</xdr:rowOff>
    </xdr:from>
    <xdr:to>
      <xdr:col>24</xdr:col>
      <xdr:colOff>209550</xdr:colOff>
      <xdr:row>146</xdr:row>
      <xdr:rowOff>142875</xdr:rowOff>
    </xdr:to>
    <xdr:pic>
      <xdr:nvPicPr>
        <xdr:cNvPr id="1345387" name="Picture 510" descr="flag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700-00006B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14515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176</xdr:row>
      <xdr:rowOff>0</xdr:rowOff>
    </xdr:from>
    <xdr:to>
      <xdr:col>24</xdr:col>
      <xdr:colOff>209550</xdr:colOff>
      <xdr:row>176</xdr:row>
      <xdr:rowOff>142875</xdr:rowOff>
    </xdr:to>
    <xdr:pic>
      <xdr:nvPicPr>
        <xdr:cNvPr id="1345388" name="Picture 511" descr="http://upload.wikimedia.org/wikipedia/commons/thumb/1/17/Flag_of_Rwanda.svg/22px-Flag_of_Rwanda.svg.png">
          <a:extLst>
            <a:ext uri="{FF2B5EF4-FFF2-40B4-BE49-F238E27FC236}">
              <a16:creationId xmlns:a16="http://schemas.microsoft.com/office/drawing/2014/main" id="{00000000-0008-0000-0700-00006C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77856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103</xdr:row>
      <xdr:rowOff>0</xdr:rowOff>
    </xdr:from>
    <xdr:to>
      <xdr:col>24</xdr:col>
      <xdr:colOff>209550</xdr:colOff>
      <xdr:row>103</xdr:row>
      <xdr:rowOff>152400</xdr:rowOff>
    </xdr:to>
    <xdr:pic>
      <xdr:nvPicPr>
        <xdr:cNvPr id="1345389" name="Picture 512" descr="http://upload.wikimedia.org/wikipedia/commons/thumb/d/d4/Flag_of_Israel.svg/22px-Flag_of_Israel.svg.png">
          <a:extLst>
            <a:ext uri="{FF2B5EF4-FFF2-40B4-BE49-F238E27FC236}">
              <a16:creationId xmlns:a16="http://schemas.microsoft.com/office/drawing/2014/main" id="{00000000-0008-0000-0700-00006D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2336125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97</xdr:row>
      <xdr:rowOff>0</xdr:rowOff>
    </xdr:from>
    <xdr:to>
      <xdr:col>24</xdr:col>
      <xdr:colOff>209550</xdr:colOff>
      <xdr:row>97</xdr:row>
      <xdr:rowOff>142875</xdr:rowOff>
    </xdr:to>
    <xdr:pic>
      <xdr:nvPicPr>
        <xdr:cNvPr id="1345390" name="Picture 513" descr="http://upload.wikimedia.org/wikipedia/en/thumb/4/41/Flag_of_India.svg/22px-Flag_of_India.svg.png">
          <a:extLst>
            <a:ext uri="{FF2B5EF4-FFF2-40B4-BE49-F238E27FC236}">
              <a16:creationId xmlns:a16="http://schemas.microsoft.com/office/drawing/2014/main" id="{00000000-0008-0000-0700-00006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1097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92</xdr:row>
      <xdr:rowOff>0</xdr:rowOff>
    </xdr:from>
    <xdr:to>
      <xdr:col>24</xdr:col>
      <xdr:colOff>209550</xdr:colOff>
      <xdr:row>92</xdr:row>
      <xdr:rowOff>123825</xdr:rowOff>
    </xdr:to>
    <xdr:pic>
      <xdr:nvPicPr>
        <xdr:cNvPr id="1345391" name="Picture 514" descr="http://upload.wikimedia.org/wikipedia/commons/thumb/5/56/Flag_of_Haiti.svg/22px-Flag_of_Haiti.svg.png">
          <a:extLst>
            <a:ext uri="{FF2B5EF4-FFF2-40B4-BE49-F238E27FC236}">
              <a16:creationId xmlns:a16="http://schemas.microsoft.com/office/drawing/2014/main" id="{00000000-0008-0000-0700-00006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00977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131</xdr:row>
      <xdr:rowOff>0</xdr:rowOff>
    </xdr:from>
    <xdr:to>
      <xdr:col>24</xdr:col>
      <xdr:colOff>209550</xdr:colOff>
      <xdr:row>131</xdr:row>
      <xdr:rowOff>142875</xdr:rowOff>
    </xdr:to>
    <xdr:pic>
      <xdr:nvPicPr>
        <xdr:cNvPr id="1345392" name="Picture 515" descr="http://upload.wikimedia.org/wikipedia/commons/thumb/5/52/Flag_of_Martinique.svg/22px-Flag_of_Martinique.svg.png">
          <a:extLst>
            <a:ext uri="{FF2B5EF4-FFF2-40B4-BE49-F238E27FC236}">
              <a16:creationId xmlns:a16="http://schemas.microsoft.com/office/drawing/2014/main" id="{00000000-0008-0000-0700-000070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81940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22</xdr:row>
      <xdr:rowOff>0</xdr:rowOff>
    </xdr:from>
    <xdr:to>
      <xdr:col>24</xdr:col>
      <xdr:colOff>209550</xdr:colOff>
      <xdr:row>22</xdr:row>
      <xdr:rowOff>142875</xdr:rowOff>
    </xdr:to>
    <xdr:pic>
      <xdr:nvPicPr>
        <xdr:cNvPr id="1345393" name="Picture 516" descr="http://upload.wikimedia.org/wikipedia/commons/thumb/9/92/Flag_of_Belgium_%28civil%29.svg/22px-Flag_of_Belgium_%28civil%29.svg.png">
          <a:extLst>
            <a:ext uri="{FF2B5EF4-FFF2-40B4-BE49-F238E27FC236}">
              <a16:creationId xmlns:a16="http://schemas.microsoft.com/office/drawing/2014/main" id="{00000000-0008-0000-0700-000071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5095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130</xdr:row>
      <xdr:rowOff>0</xdr:rowOff>
    </xdr:from>
    <xdr:to>
      <xdr:col>24</xdr:col>
      <xdr:colOff>209550</xdr:colOff>
      <xdr:row>130</xdr:row>
      <xdr:rowOff>114300</xdr:rowOff>
    </xdr:to>
    <xdr:pic>
      <xdr:nvPicPr>
        <xdr:cNvPr id="1345394" name="Picture 517" descr="http://upload.wikimedia.org/wikipedia/commons/thumb/2/2e/Flag_of_the_Marshall_Islands.svg/22px-Flag_of_the_Marshall_Islands.svg.png">
          <a:extLst>
            <a:ext uri="{FF2B5EF4-FFF2-40B4-BE49-F238E27FC236}">
              <a16:creationId xmlns:a16="http://schemas.microsoft.com/office/drawing/2014/main" id="{00000000-0008-0000-0700-000072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7993975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106</xdr:row>
      <xdr:rowOff>0</xdr:rowOff>
    </xdr:from>
    <xdr:to>
      <xdr:col>24</xdr:col>
      <xdr:colOff>209550</xdr:colOff>
      <xdr:row>106</xdr:row>
      <xdr:rowOff>142875</xdr:rowOff>
    </xdr:to>
    <xdr:pic>
      <xdr:nvPicPr>
        <xdr:cNvPr id="1345395" name="Picture 518" descr="http://upload.wikimedia.org/wikipedia/en/thumb/9/9e/Flag_of_Japan.svg/22px-Flag_of_Japan.svg.png">
          <a:extLst>
            <a:ext uri="{FF2B5EF4-FFF2-40B4-BE49-F238E27FC236}">
              <a16:creationId xmlns:a16="http://schemas.microsoft.com/office/drawing/2014/main" id="{00000000-0008-0000-0700-000073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2936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209550</xdr:colOff>
      <xdr:row>7</xdr:row>
      <xdr:rowOff>104775</xdr:rowOff>
    </xdr:to>
    <xdr:pic>
      <xdr:nvPicPr>
        <xdr:cNvPr id="1345396" name="Picture 519" descr="http://upload.wikimedia.org/wikipedia/commons/thumb/8/87/Flag_of_American_Samoa.svg/22px-Flag_of_American_Samoa.svg.png">
          <a:extLst>
            <a:ext uri="{FF2B5EF4-FFF2-40B4-BE49-F238E27FC236}">
              <a16:creationId xmlns:a16="http://schemas.microsoft.com/office/drawing/2014/main" id="{00000000-0008-0000-0700-000074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0478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86</xdr:row>
      <xdr:rowOff>0</xdr:rowOff>
    </xdr:from>
    <xdr:to>
      <xdr:col>24</xdr:col>
      <xdr:colOff>209550</xdr:colOff>
      <xdr:row>86</xdr:row>
      <xdr:rowOff>114300</xdr:rowOff>
    </xdr:to>
    <xdr:pic>
      <xdr:nvPicPr>
        <xdr:cNvPr id="1345397" name="Picture 520" descr="http://upload.wikimedia.org/wikipedia/commons/thumb/0/07/Flag_of_Guam.svg/22px-Flag_of_Guam.svg.png">
          <a:extLst>
            <a:ext uri="{FF2B5EF4-FFF2-40B4-BE49-F238E27FC236}">
              <a16:creationId xmlns:a16="http://schemas.microsoft.com/office/drawing/2014/main" id="{00000000-0008-0000-0700-000075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889760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179</xdr:row>
      <xdr:rowOff>0</xdr:rowOff>
    </xdr:from>
    <xdr:to>
      <xdr:col>24</xdr:col>
      <xdr:colOff>209550</xdr:colOff>
      <xdr:row>179</xdr:row>
      <xdr:rowOff>104775</xdr:rowOff>
    </xdr:to>
    <xdr:pic>
      <xdr:nvPicPr>
        <xdr:cNvPr id="1345398" name="Picture 521" descr="http://upload.wikimedia.org/wikipedia/commons/thumb/9/9f/Flag_of_Saint_Lucia.svg/22px-Flag_of_Saint_Lucia.svg.png">
          <a:extLst>
            <a:ext uri="{FF2B5EF4-FFF2-40B4-BE49-F238E27FC236}">
              <a16:creationId xmlns:a16="http://schemas.microsoft.com/office/drawing/2014/main" id="{00000000-0008-0000-0700-000076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84333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231</xdr:row>
      <xdr:rowOff>0</xdr:rowOff>
    </xdr:from>
    <xdr:to>
      <xdr:col>24</xdr:col>
      <xdr:colOff>209550</xdr:colOff>
      <xdr:row>231</xdr:row>
      <xdr:rowOff>142875</xdr:rowOff>
    </xdr:to>
    <xdr:pic>
      <xdr:nvPicPr>
        <xdr:cNvPr id="1345399" name="Picture 522" descr="http://upload.wikimedia.org/wikipedia/commons/thumb/f/f8/Flag_of_the_United_States_Virgin_Islands.svg/22px-Flag_of_the_United_States_Virgin_Islands.svg.png">
          <a:extLst>
            <a:ext uri="{FF2B5EF4-FFF2-40B4-BE49-F238E27FC236}">
              <a16:creationId xmlns:a16="http://schemas.microsoft.com/office/drawing/2014/main" id="{00000000-0008-0000-0700-000077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8425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173</xdr:row>
      <xdr:rowOff>0</xdr:rowOff>
    </xdr:from>
    <xdr:to>
      <xdr:col>24</xdr:col>
      <xdr:colOff>209550</xdr:colOff>
      <xdr:row>173</xdr:row>
      <xdr:rowOff>142875</xdr:rowOff>
    </xdr:to>
    <xdr:pic>
      <xdr:nvPicPr>
        <xdr:cNvPr id="1345400" name="Picture 523" descr="http://upload.wikimedia.org/wikipedia/en/thumb/c/c3/Flag_of_France.svg/22px-Flag_of_France.svg.png">
          <a:extLst>
            <a:ext uri="{FF2B5EF4-FFF2-40B4-BE49-F238E27FC236}">
              <a16:creationId xmlns:a16="http://schemas.microsoft.com/office/drawing/2014/main" id="{00000000-0008-0000-0700-000078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7185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204</xdr:row>
      <xdr:rowOff>0</xdr:rowOff>
    </xdr:from>
    <xdr:to>
      <xdr:col>24</xdr:col>
      <xdr:colOff>209550</xdr:colOff>
      <xdr:row>204</xdr:row>
      <xdr:rowOff>104775</xdr:rowOff>
    </xdr:to>
    <xdr:pic>
      <xdr:nvPicPr>
        <xdr:cNvPr id="1345401" name="Picture 524" descr="http://upload.wikimedia.org/wikipedia/commons/thumb/1/11/Flag_of_Sri_Lanka.svg/22px-Flag_of_Sri_Lanka.svg.png">
          <a:extLst>
            <a:ext uri="{FF2B5EF4-FFF2-40B4-BE49-F238E27FC236}">
              <a16:creationId xmlns:a16="http://schemas.microsoft.com/office/drawing/2014/main" id="{00000000-0008-0000-0700-000079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3281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164</xdr:row>
      <xdr:rowOff>0</xdr:rowOff>
    </xdr:from>
    <xdr:to>
      <xdr:col>24</xdr:col>
      <xdr:colOff>209550</xdr:colOff>
      <xdr:row>164</xdr:row>
      <xdr:rowOff>104775</xdr:rowOff>
    </xdr:to>
    <xdr:pic>
      <xdr:nvPicPr>
        <xdr:cNvPr id="1345402" name="Picture 525" descr="http://upload.wikimedia.org/wikipedia/commons/thumb/9/99/Flag_of_the_Philippines.svg/22px-Flag_of_the_Philippines.svg.png">
          <a:extLst>
            <a:ext uri="{FF2B5EF4-FFF2-40B4-BE49-F238E27FC236}">
              <a16:creationId xmlns:a16="http://schemas.microsoft.com/office/drawing/2014/main" id="{00000000-0008-0000-0700-00007A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52520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47</xdr:row>
      <xdr:rowOff>0</xdr:rowOff>
    </xdr:from>
    <xdr:to>
      <xdr:col>24</xdr:col>
      <xdr:colOff>209550</xdr:colOff>
      <xdr:row>47</xdr:row>
      <xdr:rowOff>123825</xdr:rowOff>
    </xdr:to>
    <xdr:pic>
      <xdr:nvPicPr>
        <xdr:cNvPr id="1345403" name="Picture 526" descr="http://upload.wikimedia.org/wikipedia/commons/thumb/9/94/Flag_of_the_Comoros.svg/22px-Flag_of_the_Comoros.svg.png">
          <a:extLst>
            <a:ext uri="{FF2B5EF4-FFF2-40B4-BE49-F238E27FC236}">
              <a16:creationId xmlns:a16="http://schemas.microsoft.com/office/drawing/2014/main" id="{00000000-0008-0000-0700-00007B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06203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84</xdr:row>
      <xdr:rowOff>0</xdr:rowOff>
    </xdr:from>
    <xdr:to>
      <xdr:col>24</xdr:col>
      <xdr:colOff>209550</xdr:colOff>
      <xdr:row>84</xdr:row>
      <xdr:rowOff>123825</xdr:rowOff>
    </xdr:to>
    <xdr:pic>
      <xdr:nvPicPr>
        <xdr:cNvPr id="1345404" name="Picture 527" descr="http://upload.wikimedia.org/wikipedia/commons/thumb/b/bc/Flag_of_Grenada.svg/22px-Flag_of_Grenada.svg.png">
          <a:extLst>
            <a:ext uri="{FF2B5EF4-FFF2-40B4-BE49-F238E27FC236}">
              <a16:creationId xmlns:a16="http://schemas.microsoft.com/office/drawing/2014/main" id="{00000000-0008-0000-0700-00007C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84975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36</xdr:row>
      <xdr:rowOff>0</xdr:rowOff>
    </xdr:from>
    <xdr:to>
      <xdr:col>24</xdr:col>
      <xdr:colOff>209550</xdr:colOff>
      <xdr:row>36</xdr:row>
      <xdr:rowOff>123825</xdr:rowOff>
    </xdr:to>
    <xdr:pic>
      <xdr:nvPicPr>
        <xdr:cNvPr id="1345405" name="Picture 528" descr="http://upload.wikimedia.org/wikipedia/commons/thumb/5/50/Flag_of_Burundi.svg/22px-Flag_of_Burundi.svg.png">
          <a:extLst>
            <a:ext uri="{FF2B5EF4-FFF2-40B4-BE49-F238E27FC236}">
              <a16:creationId xmlns:a16="http://schemas.microsoft.com/office/drawing/2014/main" id="{00000000-0008-0000-0700-00007D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82962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64</xdr:row>
      <xdr:rowOff>0</xdr:rowOff>
    </xdr:from>
    <xdr:to>
      <xdr:col>24</xdr:col>
      <xdr:colOff>209550</xdr:colOff>
      <xdr:row>64</xdr:row>
      <xdr:rowOff>114300</xdr:rowOff>
    </xdr:to>
    <xdr:pic>
      <xdr:nvPicPr>
        <xdr:cNvPr id="1345406" name="Picture 529" descr="http://upload.wikimedia.org/wikipedia/commons/thumb/3/34/Flag_of_El_Salvador.svg/22px-Flag_of_El_Salvador.svg.png">
          <a:extLst>
            <a:ext uri="{FF2B5EF4-FFF2-40B4-BE49-F238E27FC236}">
              <a16:creationId xmlns:a16="http://schemas.microsoft.com/office/drawing/2014/main" id="{00000000-0008-0000-0700-00007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442085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180</xdr:row>
      <xdr:rowOff>0</xdr:rowOff>
    </xdr:from>
    <xdr:to>
      <xdr:col>24</xdr:col>
      <xdr:colOff>209550</xdr:colOff>
      <xdr:row>180</xdr:row>
      <xdr:rowOff>142875</xdr:rowOff>
    </xdr:to>
    <xdr:pic>
      <xdr:nvPicPr>
        <xdr:cNvPr id="1345407" name="Picture 530" descr="http://upload.wikimedia.org/wikipedia/commons/thumb/6/6d/Flag_of_Saint_Vincent_and_the_Grenadines.svg/22px-Flag_of_Saint_Vincent_and_the_Grenadines.svg.png">
          <a:extLst>
            <a:ext uri="{FF2B5EF4-FFF2-40B4-BE49-F238E27FC236}">
              <a16:creationId xmlns:a16="http://schemas.microsoft.com/office/drawing/2014/main" id="{00000000-0008-0000-0700-00007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86524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220</xdr:row>
      <xdr:rowOff>0</xdr:rowOff>
    </xdr:from>
    <xdr:to>
      <xdr:col>24</xdr:col>
      <xdr:colOff>209550</xdr:colOff>
      <xdr:row>220</xdr:row>
      <xdr:rowOff>123825</xdr:rowOff>
    </xdr:to>
    <xdr:pic>
      <xdr:nvPicPr>
        <xdr:cNvPr id="1345408" name="Picture 531" descr="http://upload.wikimedia.org/wikipedia/commons/thumb/6/64/Flag_of_Trinidad_and_Tobago.svg/22px-Flag_of_Trinidad_and_Tobago.svg.png">
          <a:extLst>
            <a:ext uri="{FF2B5EF4-FFF2-40B4-BE49-F238E27FC236}">
              <a16:creationId xmlns:a16="http://schemas.microsoft.com/office/drawing/2014/main" id="{00000000-0008-0000-0700-000080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63296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24</xdr:col>
      <xdr:colOff>209550</xdr:colOff>
      <xdr:row>237</xdr:row>
      <xdr:rowOff>142875</xdr:rowOff>
    </xdr:to>
    <xdr:pic>
      <xdr:nvPicPr>
        <xdr:cNvPr id="1345409" name="Picture 532" descr="http://upload.wikimedia.org/wikipedia/commons/thumb/2/21/Flag_of_Vietnam.svg/22px-Flag_of_Vietnam.svg.png">
          <a:extLst>
            <a:ext uri="{FF2B5EF4-FFF2-40B4-BE49-F238E27FC236}">
              <a16:creationId xmlns:a16="http://schemas.microsoft.com/office/drawing/2014/main" id="{00000000-0008-0000-0700-000081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9568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229</xdr:row>
      <xdr:rowOff>0</xdr:rowOff>
    </xdr:from>
    <xdr:to>
      <xdr:col>24</xdr:col>
      <xdr:colOff>209550</xdr:colOff>
      <xdr:row>229</xdr:row>
      <xdr:rowOff>104775</xdr:rowOff>
    </xdr:to>
    <xdr:pic>
      <xdr:nvPicPr>
        <xdr:cNvPr id="1345410" name="Picture 533" descr="http://upload.wikimedia.org/wikipedia/en/thumb/a/ae/Flag_of_the_United_Kingdom.svg/22px-Flag_of_the_United_Kingdom.svg.png">
          <a:extLst>
            <a:ext uri="{FF2B5EF4-FFF2-40B4-BE49-F238E27FC236}">
              <a16:creationId xmlns:a16="http://schemas.microsoft.com/office/drawing/2014/main" id="{00000000-0008-0000-0700-000082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80441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85</xdr:row>
      <xdr:rowOff>0</xdr:rowOff>
    </xdr:from>
    <xdr:to>
      <xdr:col>24</xdr:col>
      <xdr:colOff>209550</xdr:colOff>
      <xdr:row>85</xdr:row>
      <xdr:rowOff>142875</xdr:rowOff>
    </xdr:to>
    <xdr:pic>
      <xdr:nvPicPr>
        <xdr:cNvPr id="1345411" name="Picture 534" descr="http://upload.wikimedia.org/wikipedia/commons/thumb/0/04/Flag_of_Guadeloupe_%28local%29.svg/22px-Flag_of_Guadeloupe_%28local%29.svg.png">
          <a:extLst>
            <a:ext uri="{FF2B5EF4-FFF2-40B4-BE49-F238E27FC236}">
              <a16:creationId xmlns:a16="http://schemas.microsoft.com/office/drawing/2014/main" id="{00000000-0008-0000-0700-000083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86975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105</xdr:row>
      <xdr:rowOff>0</xdr:rowOff>
    </xdr:from>
    <xdr:to>
      <xdr:col>24</xdr:col>
      <xdr:colOff>209550</xdr:colOff>
      <xdr:row>105</xdr:row>
      <xdr:rowOff>104775</xdr:rowOff>
    </xdr:to>
    <xdr:pic>
      <xdr:nvPicPr>
        <xdr:cNvPr id="1345412" name="Picture 535" descr="http://upload.wikimedia.org/wikipedia/commons/thumb/0/0a/Flag_of_Jamaica.svg/22px-Flag_of_Jamaica.svg.png">
          <a:extLst>
            <a:ext uri="{FF2B5EF4-FFF2-40B4-BE49-F238E27FC236}">
              <a16:creationId xmlns:a16="http://schemas.microsoft.com/office/drawing/2014/main" id="{00000000-0008-0000-0700-000084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27361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79</xdr:row>
      <xdr:rowOff>0</xdr:rowOff>
    </xdr:from>
    <xdr:to>
      <xdr:col>24</xdr:col>
      <xdr:colOff>209550</xdr:colOff>
      <xdr:row>79</xdr:row>
      <xdr:rowOff>123825</xdr:rowOff>
    </xdr:to>
    <xdr:pic>
      <xdr:nvPicPr>
        <xdr:cNvPr id="1345413" name="Picture 536" descr="http://upload.wikimedia.org/wikipedia/en/thumb/b/ba/Flag_of_Germany.svg/22px-Flag_of_Germany.svg.png">
          <a:extLst>
            <a:ext uri="{FF2B5EF4-FFF2-40B4-BE49-F238E27FC236}">
              <a16:creationId xmlns:a16="http://schemas.microsoft.com/office/drawing/2014/main" id="{00000000-0008-0000-0700-000085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74974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120</xdr:row>
      <xdr:rowOff>0</xdr:rowOff>
    </xdr:from>
    <xdr:to>
      <xdr:col>24</xdr:col>
      <xdr:colOff>209550</xdr:colOff>
      <xdr:row>120</xdr:row>
      <xdr:rowOff>123825</xdr:rowOff>
    </xdr:to>
    <xdr:pic>
      <xdr:nvPicPr>
        <xdr:cNvPr id="1345414" name="Picture 537" descr="http://upload.wikimedia.org/wikipedia/commons/thumb/4/47/Flag_of_Liechtenstein.svg/22px-Flag_of_Liechtenstein.svg.png">
          <a:extLst>
            <a:ext uri="{FF2B5EF4-FFF2-40B4-BE49-F238E27FC236}">
              <a16:creationId xmlns:a16="http://schemas.microsoft.com/office/drawing/2014/main" id="{00000000-0008-0000-0700-000086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59937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41</xdr:row>
      <xdr:rowOff>0</xdr:rowOff>
    </xdr:from>
    <xdr:to>
      <xdr:col>24</xdr:col>
      <xdr:colOff>209550</xdr:colOff>
      <xdr:row>41</xdr:row>
      <xdr:rowOff>104775</xdr:rowOff>
    </xdr:to>
    <xdr:pic>
      <xdr:nvPicPr>
        <xdr:cNvPr id="1345415" name="Picture 538" descr="http://upload.wikimedia.org/wikipedia/commons/thumb/0/0f/Flag_of_the_Cayman_Islands.svg/22px-Flag_of_the_Cayman_Islands.svg.png">
          <a:extLst>
            <a:ext uri="{FF2B5EF4-FFF2-40B4-BE49-F238E27FC236}">
              <a16:creationId xmlns:a16="http://schemas.microsoft.com/office/drawing/2014/main" id="{00000000-0008-0000-0700-000087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94202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158</xdr:row>
      <xdr:rowOff>0</xdr:rowOff>
    </xdr:from>
    <xdr:to>
      <xdr:col>24</xdr:col>
      <xdr:colOff>209550</xdr:colOff>
      <xdr:row>158</xdr:row>
      <xdr:rowOff>142875</xdr:rowOff>
    </xdr:to>
    <xdr:pic>
      <xdr:nvPicPr>
        <xdr:cNvPr id="1345416" name="Picture 539" descr="flag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00000000-0008-0000-0700-000088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38518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60</xdr:row>
      <xdr:rowOff>0</xdr:rowOff>
    </xdr:from>
    <xdr:to>
      <xdr:col>24</xdr:col>
      <xdr:colOff>209550</xdr:colOff>
      <xdr:row>60</xdr:row>
      <xdr:rowOff>133350</xdr:rowOff>
    </xdr:to>
    <xdr:pic>
      <xdr:nvPicPr>
        <xdr:cNvPr id="1345417" name="Picture 540" descr="http://upload.wikimedia.org/wikipedia/commons/thumb/9/9f/Flag_of_the_Dominican_Republic.svg/22px-Flag_of_the_Dominican_Republic.svg.png">
          <a:extLst>
            <a:ext uri="{FF2B5EF4-FFF2-40B4-BE49-F238E27FC236}">
              <a16:creationId xmlns:a16="http://schemas.microsoft.com/office/drawing/2014/main" id="{00000000-0008-0000-0700-000089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342072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112</xdr:row>
      <xdr:rowOff>0</xdr:rowOff>
    </xdr:from>
    <xdr:to>
      <xdr:col>24</xdr:col>
      <xdr:colOff>209550</xdr:colOff>
      <xdr:row>112</xdr:row>
      <xdr:rowOff>104775</xdr:rowOff>
    </xdr:to>
    <xdr:pic>
      <xdr:nvPicPr>
        <xdr:cNvPr id="1345418" name="Picture 541" descr="http://upload.wikimedia.org/wikipedia/commons/thumb/a/aa/Flag_of_Kuwait.svg/22px-Flag_of_Kuwait.svg.png">
          <a:extLst>
            <a:ext uri="{FF2B5EF4-FFF2-40B4-BE49-F238E27FC236}">
              <a16:creationId xmlns:a16="http://schemas.microsoft.com/office/drawing/2014/main" id="{00000000-0008-0000-0700-00008A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41363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104</xdr:row>
      <xdr:rowOff>0</xdr:rowOff>
    </xdr:from>
    <xdr:to>
      <xdr:col>24</xdr:col>
      <xdr:colOff>209550</xdr:colOff>
      <xdr:row>104</xdr:row>
      <xdr:rowOff>142875</xdr:rowOff>
    </xdr:to>
    <xdr:pic>
      <xdr:nvPicPr>
        <xdr:cNvPr id="1345419" name="Picture 542" descr="http://upload.wikimedia.org/wikipedia/en/thumb/0/03/Flag_of_Italy.svg/22px-Flag_of_Italy.svg.png">
          <a:extLst>
            <a:ext uri="{FF2B5EF4-FFF2-40B4-BE49-F238E27FC236}">
              <a16:creationId xmlns:a16="http://schemas.microsoft.com/office/drawing/2014/main" id="{00000000-0008-0000-0700-00008B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25361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153</xdr:row>
      <xdr:rowOff>0</xdr:rowOff>
    </xdr:from>
    <xdr:to>
      <xdr:col>24</xdr:col>
      <xdr:colOff>209550</xdr:colOff>
      <xdr:row>153</xdr:row>
      <xdr:rowOff>104775</xdr:rowOff>
    </xdr:to>
    <xdr:pic>
      <xdr:nvPicPr>
        <xdr:cNvPr id="1345420" name="Picture 543" descr="http://upload.wikimedia.org/wikipedia/commons/thumb/5/51/Flag_of_North_Korea.svg/22px-Flag_of_North_Korea.svg.png">
          <a:extLst>
            <a:ext uri="{FF2B5EF4-FFF2-40B4-BE49-F238E27FC236}">
              <a16:creationId xmlns:a16="http://schemas.microsoft.com/office/drawing/2014/main" id="{00000000-0008-0000-0700-00008C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28517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145</xdr:row>
      <xdr:rowOff>0</xdr:rowOff>
    </xdr:from>
    <xdr:to>
      <xdr:col>24</xdr:col>
      <xdr:colOff>152400</xdr:colOff>
      <xdr:row>146</xdr:row>
      <xdr:rowOff>0</xdr:rowOff>
    </xdr:to>
    <xdr:pic>
      <xdr:nvPicPr>
        <xdr:cNvPr id="1345421" name="Picture 544" descr="http://upload.wikimedia.org/wikipedia/commons/thumb/9/9b/Flag_of_Nepal.svg/16px-Flag_of_Nepal.svg.png">
          <a:extLst>
            <a:ext uri="{FF2B5EF4-FFF2-40B4-BE49-F238E27FC236}">
              <a16:creationId xmlns:a16="http://schemas.microsoft.com/office/drawing/2014/main" id="{00000000-0008-0000-0700-00008D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1251525"/>
          <a:ext cx="1524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178</xdr:row>
      <xdr:rowOff>9525</xdr:rowOff>
    </xdr:from>
    <xdr:to>
      <xdr:col>24</xdr:col>
      <xdr:colOff>209550</xdr:colOff>
      <xdr:row>178</xdr:row>
      <xdr:rowOff>152400</xdr:rowOff>
    </xdr:to>
    <xdr:pic>
      <xdr:nvPicPr>
        <xdr:cNvPr id="1345422" name="Picture 545" descr="http://upload.wikimedia.org/wikipedia/commons/thumb/f/fe/Flag_of_Saint_Kitts_and_Nevis.svg/22px-Flag_of_Saint_Kitts_and_Nevis.svg.png">
          <a:extLst>
            <a:ext uri="{FF2B5EF4-FFF2-40B4-BE49-F238E27FC236}">
              <a16:creationId xmlns:a16="http://schemas.microsoft.com/office/drawing/2014/main" id="{00000000-0008-0000-0700-00008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82238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11</xdr:row>
      <xdr:rowOff>0</xdr:rowOff>
    </xdr:from>
    <xdr:to>
      <xdr:col>24</xdr:col>
      <xdr:colOff>209550</xdr:colOff>
      <xdr:row>11</xdr:row>
      <xdr:rowOff>142875</xdr:rowOff>
    </xdr:to>
    <xdr:pic>
      <xdr:nvPicPr>
        <xdr:cNvPr id="1345423" name="Picture 546" descr="http://upload.wikimedia.org/wikipedia/commons/thumb/8/89/Flag_of_Antigua_and_Barbuda.svg/22px-Flag_of_Antigua_and_Barbuda.svg.png">
          <a:extLst>
            <a:ext uri="{FF2B5EF4-FFF2-40B4-BE49-F238E27FC236}">
              <a16:creationId xmlns:a16="http://schemas.microsoft.com/office/drawing/2014/main" id="{00000000-0008-0000-0700-00008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895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122</xdr:row>
      <xdr:rowOff>0</xdr:rowOff>
    </xdr:from>
    <xdr:to>
      <xdr:col>24</xdr:col>
      <xdr:colOff>209550</xdr:colOff>
      <xdr:row>122</xdr:row>
      <xdr:rowOff>123825</xdr:rowOff>
    </xdr:to>
    <xdr:pic>
      <xdr:nvPicPr>
        <xdr:cNvPr id="1345424" name="Picture 547" descr="http://upload.wikimedia.org/wikipedia/commons/thumb/d/da/Flag_of_Luxembourg.svg/22px-Flag_of_Luxembourg.svg.png">
          <a:extLst>
            <a:ext uri="{FF2B5EF4-FFF2-40B4-BE49-F238E27FC236}">
              <a16:creationId xmlns:a16="http://schemas.microsoft.com/office/drawing/2014/main" id="{00000000-0008-0000-0700-000090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63937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209</xdr:row>
      <xdr:rowOff>0</xdr:rowOff>
    </xdr:from>
    <xdr:to>
      <xdr:col>24</xdr:col>
      <xdr:colOff>190500</xdr:colOff>
      <xdr:row>210</xdr:row>
      <xdr:rowOff>0</xdr:rowOff>
    </xdr:to>
    <xdr:pic>
      <xdr:nvPicPr>
        <xdr:cNvPr id="1345425" name="Picture 548" descr="http://upload.wikimedia.org/wikipedia/commons/thumb/f/f3/Flag_of_Switzerland.svg/20px-Flag_of_Switzerland.svg.png">
          <a:extLst>
            <a:ext uri="{FF2B5EF4-FFF2-40B4-BE49-F238E27FC236}">
              <a16:creationId xmlns:a16="http://schemas.microsoft.com/office/drawing/2014/main" id="{00000000-0008-0000-0700-000091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42341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155</xdr:row>
      <xdr:rowOff>9525</xdr:rowOff>
    </xdr:from>
    <xdr:to>
      <xdr:col>24</xdr:col>
      <xdr:colOff>209550</xdr:colOff>
      <xdr:row>155</xdr:row>
      <xdr:rowOff>114300</xdr:rowOff>
    </xdr:to>
    <xdr:pic>
      <xdr:nvPicPr>
        <xdr:cNvPr id="1345426" name="Picture 549" descr="http://upload.wikimedia.org/wikipedia/commons/thumb/e/e0/Flag_of_the_Northern_Mariana_Islands.svg/22px-Flag_of_the_Northern_Mariana_Islands.svg.png">
          <a:extLst>
            <a:ext uri="{FF2B5EF4-FFF2-40B4-BE49-F238E27FC236}">
              <a16:creationId xmlns:a16="http://schemas.microsoft.com/office/drawing/2014/main" id="{00000000-0008-0000-0700-000092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32613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190</xdr:row>
      <xdr:rowOff>0</xdr:rowOff>
    </xdr:from>
    <xdr:to>
      <xdr:col>24</xdr:col>
      <xdr:colOff>209550</xdr:colOff>
      <xdr:row>190</xdr:row>
      <xdr:rowOff>104775</xdr:rowOff>
    </xdr:to>
    <xdr:pic>
      <xdr:nvPicPr>
        <xdr:cNvPr id="1345427" name="Picture 550" descr="http://upload.wikimedia.org/wikipedia/commons/thumb/f/fc/Flag_of_Seychelles.svg/22px-Flag_of_Seychelles.svg.png">
          <a:extLst>
            <a:ext uri="{FF2B5EF4-FFF2-40B4-BE49-F238E27FC236}">
              <a16:creationId xmlns:a16="http://schemas.microsoft.com/office/drawing/2014/main" id="{00000000-0008-0000-0700-000093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0614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8</xdr:row>
      <xdr:rowOff>0</xdr:rowOff>
    </xdr:from>
    <xdr:to>
      <xdr:col>24</xdr:col>
      <xdr:colOff>209550</xdr:colOff>
      <xdr:row>8</xdr:row>
      <xdr:rowOff>142875</xdr:rowOff>
    </xdr:to>
    <xdr:pic>
      <xdr:nvPicPr>
        <xdr:cNvPr id="1345428" name="Picture 551" descr="http://upload.wikimedia.org/wikipedia/commons/thumb/1/19/Flag_of_Andorra.svg/22px-Flag_of_Andorra.svg.png">
          <a:extLst>
            <a:ext uri="{FF2B5EF4-FFF2-40B4-BE49-F238E27FC236}">
              <a16:creationId xmlns:a16="http://schemas.microsoft.com/office/drawing/2014/main" id="{00000000-0008-0000-0700-000094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2479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186</xdr:row>
      <xdr:rowOff>0</xdr:rowOff>
    </xdr:from>
    <xdr:to>
      <xdr:col>24</xdr:col>
      <xdr:colOff>209550</xdr:colOff>
      <xdr:row>186</xdr:row>
      <xdr:rowOff>104775</xdr:rowOff>
    </xdr:to>
    <xdr:pic>
      <xdr:nvPicPr>
        <xdr:cNvPr id="1345429" name="Picture 552" descr="http://upload.wikimedia.org/wikipedia/commons/thumb/4/4f/Flag_of_Sao_Tome_and_Principe.svg/22px-Flag_of_Sao_Tome_and_Principe.svg.png">
          <a:extLst>
            <a:ext uri="{FF2B5EF4-FFF2-40B4-BE49-F238E27FC236}">
              <a16:creationId xmlns:a16="http://schemas.microsoft.com/office/drawing/2014/main" id="{00000000-0008-0000-0700-000095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9852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151</xdr:row>
      <xdr:rowOff>0</xdr:rowOff>
    </xdr:from>
    <xdr:to>
      <xdr:col>24</xdr:col>
      <xdr:colOff>209550</xdr:colOff>
      <xdr:row>151</xdr:row>
      <xdr:rowOff>104775</xdr:rowOff>
    </xdr:to>
    <xdr:pic>
      <xdr:nvPicPr>
        <xdr:cNvPr id="1345430" name="Picture 553" descr="http://upload.wikimedia.org/wikipedia/commons/thumb/7/79/Flag_of_Nigeria.svg/22px-Flag_of_Nigeria.svg.png">
          <a:extLst>
            <a:ext uri="{FF2B5EF4-FFF2-40B4-BE49-F238E27FC236}">
              <a16:creationId xmlns:a16="http://schemas.microsoft.com/office/drawing/2014/main" id="{00000000-0008-0000-0700-000096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24516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10</xdr:row>
      <xdr:rowOff>0</xdr:rowOff>
    </xdr:from>
    <xdr:to>
      <xdr:col>24</xdr:col>
      <xdr:colOff>209550</xdr:colOff>
      <xdr:row>10</xdr:row>
      <xdr:rowOff>104775</xdr:rowOff>
    </xdr:to>
    <xdr:pic>
      <xdr:nvPicPr>
        <xdr:cNvPr id="1345431" name="Picture 554" descr="http://upload.wikimedia.org/wikipedia/commons/thumb/b/b4/Flag_of_Anguilla.svg/22px-Flag_of_Anguilla.svg.png">
          <a:extLst>
            <a:ext uri="{FF2B5EF4-FFF2-40B4-BE49-F238E27FC236}">
              <a16:creationId xmlns:a16="http://schemas.microsoft.com/office/drawing/2014/main" id="{00000000-0008-0000-0700-000097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6955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71</xdr:row>
      <xdr:rowOff>0</xdr:rowOff>
    </xdr:from>
    <xdr:to>
      <xdr:col>24</xdr:col>
      <xdr:colOff>209550</xdr:colOff>
      <xdr:row>71</xdr:row>
      <xdr:rowOff>114300</xdr:rowOff>
    </xdr:to>
    <xdr:pic>
      <xdr:nvPicPr>
        <xdr:cNvPr id="1345432" name="Picture 555" descr="http://upload.wikimedia.org/wikipedia/commons/thumb/e/e4/Flag_of_the_Federated_States_of_Micronesia.svg/22px-Flag_of_the_Federated_States_of_Micronesia.svg.png">
          <a:extLst>
            <a:ext uri="{FF2B5EF4-FFF2-40B4-BE49-F238E27FC236}">
              <a16:creationId xmlns:a16="http://schemas.microsoft.com/office/drawing/2014/main" id="{00000000-0008-0000-0700-000098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5859125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209550</xdr:colOff>
      <xdr:row>31</xdr:row>
      <xdr:rowOff>104775</xdr:rowOff>
    </xdr:to>
    <xdr:pic>
      <xdr:nvPicPr>
        <xdr:cNvPr id="1345433" name="Picture 556" descr="http://upload.wikimedia.org/wikipedia/commons/thumb/4/42/Flag_of_the_British_Virgin_Islands.svg/22px-Flag_of_the_British_Virgin_Islands.svg.png">
          <a:extLst>
            <a:ext uri="{FF2B5EF4-FFF2-40B4-BE49-F238E27FC236}">
              <a16:creationId xmlns:a16="http://schemas.microsoft.com/office/drawing/2014/main" id="{00000000-0008-0000-0700-000099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72961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215</xdr:row>
      <xdr:rowOff>0</xdr:rowOff>
    </xdr:from>
    <xdr:to>
      <xdr:col>24</xdr:col>
      <xdr:colOff>209550</xdr:colOff>
      <xdr:row>215</xdr:row>
      <xdr:rowOff>142875</xdr:rowOff>
    </xdr:to>
    <xdr:pic>
      <xdr:nvPicPr>
        <xdr:cNvPr id="1345434" name="Picture 557" descr="http://upload.wikimedia.org/wikipedia/commons/thumb/7/77/Flag_of_The_Gambia.svg/22px-Flag_of_The_Gambia.svg.png">
          <a:extLst>
            <a:ext uri="{FF2B5EF4-FFF2-40B4-BE49-F238E27FC236}">
              <a16:creationId xmlns:a16="http://schemas.microsoft.com/office/drawing/2014/main" id="{00000000-0008-0000-0700-00009A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5377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102</xdr:row>
      <xdr:rowOff>0</xdr:rowOff>
    </xdr:from>
    <xdr:to>
      <xdr:col>24</xdr:col>
      <xdr:colOff>209550</xdr:colOff>
      <xdr:row>102</xdr:row>
      <xdr:rowOff>104775</xdr:rowOff>
    </xdr:to>
    <xdr:pic>
      <xdr:nvPicPr>
        <xdr:cNvPr id="1345435" name="Picture 558" descr="http://upload.wikimedia.org/wikipedia/commons/thumb/b/bc/Flag_of_the_Isle_of_Man.svg/22px-Flag_of_the_Isle_of_Man.svg.png">
          <a:extLst>
            <a:ext uri="{FF2B5EF4-FFF2-40B4-BE49-F238E27FC236}">
              <a16:creationId xmlns:a16="http://schemas.microsoft.com/office/drawing/2014/main" id="{00000000-0008-0000-0700-00009B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21361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218</xdr:row>
      <xdr:rowOff>0</xdr:rowOff>
    </xdr:from>
    <xdr:to>
      <xdr:col>24</xdr:col>
      <xdr:colOff>209550</xdr:colOff>
      <xdr:row>218</xdr:row>
      <xdr:rowOff>104775</xdr:rowOff>
    </xdr:to>
    <xdr:pic>
      <xdr:nvPicPr>
        <xdr:cNvPr id="1345436" name="Picture 559" descr="http://upload.wikimedia.org/wikipedia/commons/thumb/9/9a/Flag_of_Tonga.svg/22px-Flag_of_Tonga.svg.png">
          <a:extLst>
            <a:ext uri="{FF2B5EF4-FFF2-40B4-BE49-F238E27FC236}">
              <a16:creationId xmlns:a16="http://schemas.microsoft.com/office/drawing/2014/main" id="{00000000-0008-0000-0700-00009C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5948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45</xdr:row>
      <xdr:rowOff>0</xdr:rowOff>
    </xdr:from>
    <xdr:to>
      <xdr:col>24</xdr:col>
      <xdr:colOff>209550</xdr:colOff>
      <xdr:row>45</xdr:row>
      <xdr:rowOff>142875</xdr:rowOff>
    </xdr:to>
    <xdr:pic>
      <xdr:nvPicPr>
        <xdr:cNvPr id="1345437" name="Picture 560" descr="flag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00000000-0008-0000-0700-00009D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02203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111</xdr:row>
      <xdr:rowOff>0</xdr:rowOff>
    </xdr:from>
    <xdr:to>
      <xdr:col>24</xdr:col>
      <xdr:colOff>209550</xdr:colOff>
      <xdr:row>111</xdr:row>
      <xdr:rowOff>104775</xdr:rowOff>
    </xdr:to>
    <xdr:pic>
      <xdr:nvPicPr>
        <xdr:cNvPr id="1345438" name="Picture 561" descr="http://upload.wikimedia.org/wikipedia/commons/thumb/d/d3/Flag_of_Kiribati.svg/22px-Flag_of_Kiribati.svg.png">
          <a:extLst>
            <a:ext uri="{FF2B5EF4-FFF2-40B4-BE49-F238E27FC236}">
              <a16:creationId xmlns:a16="http://schemas.microsoft.com/office/drawing/2014/main" id="{00000000-0008-0000-0700-00009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39363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226</xdr:row>
      <xdr:rowOff>0</xdr:rowOff>
    </xdr:from>
    <xdr:to>
      <xdr:col>24</xdr:col>
      <xdr:colOff>209550</xdr:colOff>
      <xdr:row>226</xdr:row>
      <xdr:rowOff>142875</xdr:rowOff>
    </xdr:to>
    <xdr:pic>
      <xdr:nvPicPr>
        <xdr:cNvPr id="1345439" name="Picture 562" descr="http://upload.wikimedia.org/wikipedia/commons/thumb/4/4e/Flag_of_Uganda.svg/22px-Flag_of_Uganda.svg.png">
          <a:extLst>
            <a:ext uri="{FF2B5EF4-FFF2-40B4-BE49-F238E27FC236}">
              <a16:creationId xmlns:a16="http://schemas.microsoft.com/office/drawing/2014/main" id="{00000000-0008-0000-0700-00009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7472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219</xdr:row>
      <xdr:rowOff>0</xdr:rowOff>
    </xdr:from>
    <xdr:to>
      <xdr:col>24</xdr:col>
      <xdr:colOff>209550</xdr:colOff>
      <xdr:row>219</xdr:row>
      <xdr:rowOff>104775</xdr:rowOff>
    </xdr:to>
    <xdr:pic>
      <xdr:nvPicPr>
        <xdr:cNvPr id="1345440" name="Picture 563" descr="http://upload.wikimedia.org/wikipedia/commons/thumb/5/58/Flag_of_Transnistria.svg/22px-Flag_of_Transnistria.svg.png">
          <a:extLst>
            <a:ext uri="{FF2B5EF4-FFF2-40B4-BE49-F238E27FC236}">
              <a16:creationId xmlns:a16="http://schemas.microsoft.com/office/drawing/2014/main" id="{00000000-0008-0000-0700-0000A0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61391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55</xdr:row>
      <xdr:rowOff>0</xdr:rowOff>
    </xdr:from>
    <xdr:to>
      <xdr:col>24</xdr:col>
      <xdr:colOff>209550</xdr:colOff>
      <xdr:row>55</xdr:row>
      <xdr:rowOff>142875</xdr:rowOff>
    </xdr:to>
    <xdr:pic>
      <xdr:nvPicPr>
        <xdr:cNvPr id="1345441" name="Picture 564" descr="http://upload.wikimedia.org/wikipedia/commons/thumb/c/cb/Flag_of_the_Czech_Republic.svg/22px-Flag_of_the_Czech_Republic.svg.png">
          <a:extLst>
            <a:ext uri="{FF2B5EF4-FFF2-40B4-BE49-F238E27FC236}">
              <a16:creationId xmlns:a16="http://schemas.microsoft.com/office/drawing/2014/main" id="{00000000-0008-0000-0700-0000A1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2420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87</xdr:row>
      <xdr:rowOff>0</xdr:rowOff>
    </xdr:from>
    <xdr:to>
      <xdr:col>24</xdr:col>
      <xdr:colOff>209550</xdr:colOff>
      <xdr:row>87</xdr:row>
      <xdr:rowOff>133350</xdr:rowOff>
    </xdr:to>
    <xdr:pic>
      <xdr:nvPicPr>
        <xdr:cNvPr id="1345442" name="Picture 565" descr="http://upload.wikimedia.org/wikipedia/commons/thumb/e/ec/Flag_of_Guatemala.svg/22px-Flag_of_Guatemala.svg.png">
          <a:extLst>
            <a:ext uri="{FF2B5EF4-FFF2-40B4-BE49-F238E27FC236}">
              <a16:creationId xmlns:a16="http://schemas.microsoft.com/office/drawing/2014/main" id="{00000000-0008-0000-0700-0000A2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909762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125</xdr:row>
      <xdr:rowOff>0</xdr:rowOff>
    </xdr:from>
    <xdr:to>
      <xdr:col>24</xdr:col>
      <xdr:colOff>209550</xdr:colOff>
      <xdr:row>125</xdr:row>
      <xdr:rowOff>142875</xdr:rowOff>
    </xdr:to>
    <xdr:pic>
      <xdr:nvPicPr>
        <xdr:cNvPr id="1345443" name="Picture 566" descr="http://upload.wikimedia.org/wikipedia/commons/thumb/d/d1/Flag_of_Malawi.svg/22px-Flag_of_Malawi.svg.png">
          <a:extLst>
            <a:ext uri="{FF2B5EF4-FFF2-40B4-BE49-F238E27FC236}">
              <a16:creationId xmlns:a16="http://schemas.microsoft.com/office/drawing/2014/main" id="{00000000-0008-0000-0700-0000A3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69938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169</xdr:row>
      <xdr:rowOff>0</xdr:rowOff>
    </xdr:from>
    <xdr:to>
      <xdr:col>24</xdr:col>
      <xdr:colOff>209550</xdr:colOff>
      <xdr:row>169</xdr:row>
      <xdr:rowOff>85725</xdr:rowOff>
    </xdr:to>
    <xdr:pic>
      <xdr:nvPicPr>
        <xdr:cNvPr id="1345444" name="Picture 567" descr="http://upload.wikimedia.org/wikipedia/commons/thumb/6/65/Flag_of_Qatar.svg/22px-Flag_of_Qatar.svg.png">
          <a:extLst>
            <a:ext uri="{FF2B5EF4-FFF2-40B4-BE49-F238E27FC236}">
              <a16:creationId xmlns:a16="http://schemas.microsoft.com/office/drawing/2014/main" id="{00000000-0008-0000-0700-0000A4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6385500"/>
          <a:ext cx="2095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57</xdr:row>
      <xdr:rowOff>0</xdr:rowOff>
    </xdr:from>
    <xdr:to>
      <xdr:col>24</xdr:col>
      <xdr:colOff>209550</xdr:colOff>
      <xdr:row>57</xdr:row>
      <xdr:rowOff>161925</xdr:rowOff>
    </xdr:to>
    <xdr:pic>
      <xdr:nvPicPr>
        <xdr:cNvPr id="1345445" name="Picture 568" descr="http://upload.wikimedia.org/wikipedia/commons/thumb/9/9c/Flag_of_Denmark.svg/22px-Flag_of_Denmark.svg.png">
          <a:extLst>
            <a:ext uri="{FF2B5EF4-FFF2-40B4-BE49-F238E27FC236}">
              <a16:creationId xmlns:a16="http://schemas.microsoft.com/office/drawing/2014/main" id="{00000000-0008-0000-0700-0000A5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2820650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40</xdr:row>
      <xdr:rowOff>0</xdr:rowOff>
    </xdr:from>
    <xdr:to>
      <xdr:col>24</xdr:col>
      <xdr:colOff>209550</xdr:colOff>
      <xdr:row>40</xdr:row>
      <xdr:rowOff>123825</xdr:rowOff>
    </xdr:to>
    <xdr:pic>
      <xdr:nvPicPr>
        <xdr:cNvPr id="1345446" name="Picture 569" descr="http://upload.wikimedia.org/wikipedia/commons/thumb/3/38/Flag_of_Cape_Verde.svg/22px-Flag_of_Cape_Verde.svg.png">
          <a:extLst>
            <a:ext uri="{FF2B5EF4-FFF2-40B4-BE49-F238E27FC236}">
              <a16:creationId xmlns:a16="http://schemas.microsoft.com/office/drawing/2014/main" id="{00000000-0008-0000-0700-0000A6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92202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213</xdr:row>
      <xdr:rowOff>0</xdr:rowOff>
    </xdr:from>
    <xdr:to>
      <xdr:col>24</xdr:col>
      <xdr:colOff>209550</xdr:colOff>
      <xdr:row>213</xdr:row>
      <xdr:rowOff>142875</xdr:rowOff>
    </xdr:to>
    <xdr:pic>
      <xdr:nvPicPr>
        <xdr:cNvPr id="1345447" name="Picture 570" descr="http://upload.wikimedia.org/wikipedia/commons/thumb/a/a9/Flag_of_Thailand.svg/22px-Flag_of_Thailand.svg.png">
          <a:extLst>
            <a:ext uri="{FF2B5EF4-FFF2-40B4-BE49-F238E27FC236}">
              <a16:creationId xmlns:a16="http://schemas.microsoft.com/office/drawing/2014/main" id="{00000000-0008-0000-0700-0000A7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4996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166</xdr:row>
      <xdr:rowOff>0</xdr:rowOff>
    </xdr:from>
    <xdr:to>
      <xdr:col>24</xdr:col>
      <xdr:colOff>209550</xdr:colOff>
      <xdr:row>166</xdr:row>
      <xdr:rowOff>133350</xdr:rowOff>
    </xdr:to>
    <xdr:pic>
      <xdr:nvPicPr>
        <xdr:cNvPr id="1345448" name="Picture 571" descr="http://upload.wikimedia.org/wikipedia/en/thumb/1/12/Flag_of_Poland.svg/22px-Flag_of_Poland.svg.png">
          <a:extLst>
            <a:ext uri="{FF2B5EF4-FFF2-40B4-BE49-F238E27FC236}">
              <a16:creationId xmlns:a16="http://schemas.microsoft.com/office/drawing/2014/main" id="{00000000-0008-0000-0700-0000A8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565207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98</xdr:row>
      <xdr:rowOff>0</xdr:rowOff>
    </xdr:from>
    <xdr:to>
      <xdr:col>24</xdr:col>
      <xdr:colOff>209550</xdr:colOff>
      <xdr:row>98</xdr:row>
      <xdr:rowOff>142875</xdr:rowOff>
    </xdr:to>
    <xdr:pic>
      <xdr:nvPicPr>
        <xdr:cNvPr id="1345449" name="Picture 572" descr="http://upload.wikimedia.org/wikipedia/commons/thumb/9/9f/Flag_of_Indonesia.svg/22px-Flag_of_Indonesia.svg.png">
          <a:extLst>
            <a:ext uri="{FF2B5EF4-FFF2-40B4-BE49-F238E27FC236}">
              <a16:creationId xmlns:a16="http://schemas.microsoft.com/office/drawing/2014/main" id="{00000000-0008-0000-0700-0000A9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12979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136</xdr:row>
      <xdr:rowOff>0</xdr:rowOff>
    </xdr:from>
    <xdr:to>
      <xdr:col>24</xdr:col>
      <xdr:colOff>209550</xdr:colOff>
      <xdr:row>136</xdr:row>
      <xdr:rowOff>104775</xdr:rowOff>
    </xdr:to>
    <xdr:pic>
      <xdr:nvPicPr>
        <xdr:cNvPr id="1345450" name="Picture 573" descr="http://upload.wikimedia.org/wikipedia/commons/thumb/2/27/Flag_of_Moldova.svg/22px-Flag_of_Moldova.svg.png">
          <a:extLst>
            <a:ext uri="{FF2B5EF4-FFF2-40B4-BE49-F238E27FC236}">
              <a16:creationId xmlns:a16="http://schemas.microsoft.com/office/drawing/2014/main" id="{00000000-0008-0000-0700-0000AA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92512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210</xdr:row>
      <xdr:rowOff>0</xdr:rowOff>
    </xdr:from>
    <xdr:to>
      <xdr:col>24</xdr:col>
      <xdr:colOff>209550</xdr:colOff>
      <xdr:row>210</xdr:row>
      <xdr:rowOff>142875</xdr:rowOff>
    </xdr:to>
    <xdr:pic>
      <xdr:nvPicPr>
        <xdr:cNvPr id="1345451" name="Picture 574" descr="http://upload.wikimedia.org/wikipedia/commons/thumb/5/53/Flag_of_Syria.svg/22px-Flag_of_Syria.svg.png">
          <a:extLst>
            <a:ext uri="{FF2B5EF4-FFF2-40B4-BE49-F238E27FC236}">
              <a16:creationId xmlns:a16="http://schemas.microsoft.com/office/drawing/2014/main" id="{00000000-0008-0000-0700-0000AB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4424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216</xdr:row>
      <xdr:rowOff>0</xdr:rowOff>
    </xdr:from>
    <xdr:to>
      <xdr:col>24</xdr:col>
      <xdr:colOff>209550</xdr:colOff>
      <xdr:row>216</xdr:row>
      <xdr:rowOff>133350</xdr:rowOff>
    </xdr:to>
    <xdr:pic>
      <xdr:nvPicPr>
        <xdr:cNvPr id="1345452" name="Picture 575" descr="http://upload.wikimedia.org/wikipedia/commons/thumb/6/68/Flag_of_Togo.svg/22px-Flag_of_Togo.svg.png">
          <a:extLst>
            <a:ext uri="{FF2B5EF4-FFF2-40B4-BE49-F238E27FC236}">
              <a16:creationId xmlns:a16="http://schemas.microsoft.com/office/drawing/2014/main" id="{00000000-0008-0000-0700-0000AC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5567600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167</xdr:row>
      <xdr:rowOff>0</xdr:rowOff>
    </xdr:from>
    <xdr:to>
      <xdr:col>24</xdr:col>
      <xdr:colOff>209550</xdr:colOff>
      <xdr:row>167</xdr:row>
      <xdr:rowOff>142875</xdr:rowOff>
    </xdr:to>
    <xdr:pic>
      <xdr:nvPicPr>
        <xdr:cNvPr id="1345453" name="Picture 576" descr="http://upload.wikimedia.org/wikipedia/commons/thumb/5/5c/Flag_of_Portugal.svg/22px-Flag_of_Portugal.svg.png">
          <a:extLst>
            <a:ext uri="{FF2B5EF4-FFF2-40B4-BE49-F238E27FC236}">
              <a16:creationId xmlns:a16="http://schemas.microsoft.com/office/drawing/2014/main" id="{00000000-0008-0000-0700-0000AD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5899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217</xdr:row>
      <xdr:rowOff>0</xdr:rowOff>
    </xdr:from>
    <xdr:to>
      <xdr:col>24</xdr:col>
      <xdr:colOff>209550</xdr:colOff>
      <xdr:row>217</xdr:row>
      <xdr:rowOff>104775</xdr:rowOff>
    </xdr:to>
    <xdr:pic>
      <xdr:nvPicPr>
        <xdr:cNvPr id="1345454" name="Picture 577" descr="http://upload.wikimedia.org/wikipedia/commons/thumb/8/8e/Flag_of_Tokelau.svg/22px-Flag_of_Tokelau.svg.png">
          <a:extLst>
            <a:ext uri="{FF2B5EF4-FFF2-40B4-BE49-F238E27FC236}">
              <a16:creationId xmlns:a16="http://schemas.microsoft.com/office/drawing/2014/main" id="{00000000-0008-0000-0700-0000A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57581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74</xdr:row>
      <xdr:rowOff>0</xdr:rowOff>
    </xdr:from>
    <xdr:to>
      <xdr:col>24</xdr:col>
      <xdr:colOff>209550</xdr:colOff>
      <xdr:row>74</xdr:row>
      <xdr:rowOff>142875</xdr:rowOff>
    </xdr:to>
    <xdr:pic>
      <xdr:nvPicPr>
        <xdr:cNvPr id="1345455" name="Picture 578" descr="http://upload.wikimedia.org/wikipedia/en/thumb/c/c3/Flag_of_France.svg/22px-Flag_of_France.svg.png">
          <a:extLst>
            <a:ext uri="{FF2B5EF4-FFF2-40B4-BE49-F238E27FC236}">
              <a16:creationId xmlns:a16="http://schemas.microsoft.com/office/drawing/2014/main" id="{00000000-0008-0000-0700-0000A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64592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194</xdr:row>
      <xdr:rowOff>0</xdr:rowOff>
    </xdr:from>
    <xdr:to>
      <xdr:col>24</xdr:col>
      <xdr:colOff>209550</xdr:colOff>
      <xdr:row>194</xdr:row>
      <xdr:rowOff>142875</xdr:rowOff>
    </xdr:to>
    <xdr:pic>
      <xdr:nvPicPr>
        <xdr:cNvPr id="1345456" name="Picture 579" descr="http://upload.wikimedia.org/wikipedia/commons/thumb/e/e6/Flag_of_Slovakia.svg/22px-Flag_of_Slovakia.svg.png">
          <a:extLst>
            <a:ext uri="{FF2B5EF4-FFF2-40B4-BE49-F238E27FC236}">
              <a16:creationId xmlns:a16="http://schemas.microsoft.com/office/drawing/2014/main" id="{00000000-0008-0000-0700-0000B0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1376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5</xdr:row>
      <xdr:rowOff>0</xdr:rowOff>
    </xdr:from>
    <xdr:to>
      <xdr:col>24</xdr:col>
      <xdr:colOff>209550</xdr:colOff>
      <xdr:row>5</xdr:row>
      <xdr:rowOff>152400</xdr:rowOff>
    </xdr:to>
    <xdr:pic>
      <xdr:nvPicPr>
        <xdr:cNvPr id="1345457" name="Picture 580" descr="http://upload.wikimedia.org/wikipedia/commons/thumb/3/36/Flag_of_Albania.svg/22px-Flag_of_Albania.svg.png">
          <a:extLst>
            <a:ext uri="{FF2B5EF4-FFF2-40B4-BE49-F238E27FC236}">
              <a16:creationId xmlns:a16="http://schemas.microsoft.com/office/drawing/2014/main" id="{00000000-0008-0000-0700-0000B1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647825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13</xdr:row>
      <xdr:rowOff>0</xdr:rowOff>
    </xdr:from>
    <xdr:to>
      <xdr:col>24</xdr:col>
      <xdr:colOff>209550</xdr:colOff>
      <xdr:row>13</xdr:row>
      <xdr:rowOff>104775</xdr:rowOff>
    </xdr:to>
    <xdr:pic>
      <xdr:nvPicPr>
        <xdr:cNvPr id="1345458" name="Picture 581" descr="http://upload.wikimedia.org/wikipedia/commons/thumb/2/2f/Flag_of_Armenia.svg/22px-Flag_of_Armenia.svg.png">
          <a:extLst>
            <a:ext uri="{FF2B5EF4-FFF2-40B4-BE49-F238E27FC236}">
              <a16:creationId xmlns:a16="http://schemas.microsoft.com/office/drawing/2014/main" id="{00000000-0008-0000-0700-0000B2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2956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95</xdr:row>
      <xdr:rowOff>0</xdr:rowOff>
    </xdr:from>
    <xdr:to>
      <xdr:col>24</xdr:col>
      <xdr:colOff>209550</xdr:colOff>
      <xdr:row>95</xdr:row>
      <xdr:rowOff>104775</xdr:rowOff>
    </xdr:to>
    <xdr:pic>
      <xdr:nvPicPr>
        <xdr:cNvPr id="1345459" name="Picture 582" descr="http://upload.wikimedia.org/wikipedia/commons/thumb/c/c1/Flag_of_Hungary.svg/22px-Flag_of_Hungary.svg.png">
          <a:extLst>
            <a:ext uri="{FF2B5EF4-FFF2-40B4-BE49-F238E27FC236}">
              <a16:creationId xmlns:a16="http://schemas.microsoft.com/office/drawing/2014/main" id="{00000000-0008-0000-0700-0000B3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06978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17</xdr:row>
      <xdr:rowOff>0</xdr:rowOff>
    </xdr:from>
    <xdr:to>
      <xdr:col>24</xdr:col>
      <xdr:colOff>209550</xdr:colOff>
      <xdr:row>17</xdr:row>
      <xdr:rowOff>104775</xdr:rowOff>
    </xdr:to>
    <xdr:pic>
      <xdr:nvPicPr>
        <xdr:cNvPr id="1345460" name="Picture 583" descr="http://upload.wikimedia.org/wikipedia/commons/thumb/d/dd/Flag_of_Azerbaijan.svg/22px-Flag_of_Azerbaijan.svg.png">
          <a:extLst>
            <a:ext uri="{FF2B5EF4-FFF2-40B4-BE49-F238E27FC236}">
              <a16:creationId xmlns:a16="http://schemas.microsoft.com/office/drawing/2014/main" id="{00000000-0008-0000-0700-0000B4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0957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59</xdr:row>
      <xdr:rowOff>0</xdr:rowOff>
    </xdr:from>
    <xdr:to>
      <xdr:col>24</xdr:col>
      <xdr:colOff>209550</xdr:colOff>
      <xdr:row>59</xdr:row>
      <xdr:rowOff>104775</xdr:rowOff>
    </xdr:to>
    <xdr:pic>
      <xdr:nvPicPr>
        <xdr:cNvPr id="1345461" name="Picture 584" descr="http://upload.wikimedia.org/wikipedia/commons/thumb/c/c4/Flag_of_Dominica.svg/22px-Flag_of_Dominica.svg.png">
          <a:extLst>
            <a:ext uri="{FF2B5EF4-FFF2-40B4-BE49-F238E27FC236}">
              <a16:creationId xmlns:a16="http://schemas.microsoft.com/office/drawing/2014/main" id="{00000000-0008-0000-0700-0000B5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32207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195</xdr:row>
      <xdr:rowOff>0</xdr:rowOff>
    </xdr:from>
    <xdr:to>
      <xdr:col>24</xdr:col>
      <xdr:colOff>209550</xdr:colOff>
      <xdr:row>195</xdr:row>
      <xdr:rowOff>104775</xdr:rowOff>
    </xdr:to>
    <xdr:pic>
      <xdr:nvPicPr>
        <xdr:cNvPr id="1345462" name="Picture 585" descr="http://upload.wikimedia.org/wikipedia/commons/thumb/f/f0/Flag_of_Slovenia.svg/22px-Flag_of_Slovenia.svg.png">
          <a:extLst>
            <a:ext uri="{FF2B5EF4-FFF2-40B4-BE49-F238E27FC236}">
              <a16:creationId xmlns:a16="http://schemas.microsoft.com/office/drawing/2014/main" id="{00000000-0008-0000-0700-0000B6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15671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52</xdr:row>
      <xdr:rowOff>0</xdr:rowOff>
    </xdr:from>
    <xdr:to>
      <xdr:col>24</xdr:col>
      <xdr:colOff>209550</xdr:colOff>
      <xdr:row>52</xdr:row>
      <xdr:rowOff>104775</xdr:rowOff>
    </xdr:to>
    <xdr:pic>
      <xdr:nvPicPr>
        <xdr:cNvPr id="1345463" name="Picture 586" descr="http://upload.wikimedia.org/wikipedia/commons/thumb/b/bd/Flag_of_Cuba.svg/22px-Flag_of_Cuba.svg.png">
          <a:extLst>
            <a:ext uri="{FF2B5EF4-FFF2-40B4-BE49-F238E27FC236}">
              <a16:creationId xmlns:a16="http://schemas.microsoft.com/office/drawing/2014/main" id="{00000000-0008-0000-0700-0000B7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18205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189</xdr:row>
      <xdr:rowOff>0</xdr:rowOff>
    </xdr:from>
    <xdr:to>
      <xdr:col>24</xdr:col>
      <xdr:colOff>209550</xdr:colOff>
      <xdr:row>189</xdr:row>
      <xdr:rowOff>142875</xdr:rowOff>
    </xdr:to>
    <xdr:pic>
      <xdr:nvPicPr>
        <xdr:cNvPr id="1345464" name="Picture 587" descr="http://upload.wikimedia.org/wikipedia/commons/thumb/f/ff/Flag_of_Serbia.svg/22px-Flag_of_Serbia.svg.png">
          <a:extLst>
            <a:ext uri="{FF2B5EF4-FFF2-40B4-BE49-F238E27FC236}">
              <a16:creationId xmlns:a16="http://schemas.microsoft.com/office/drawing/2014/main" id="{00000000-0008-0000-0700-0000B8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0424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80</xdr:row>
      <xdr:rowOff>0</xdr:rowOff>
    </xdr:from>
    <xdr:to>
      <xdr:col>24</xdr:col>
      <xdr:colOff>209550</xdr:colOff>
      <xdr:row>80</xdr:row>
      <xdr:rowOff>142875</xdr:rowOff>
    </xdr:to>
    <xdr:pic>
      <xdr:nvPicPr>
        <xdr:cNvPr id="1345465" name="Picture 588" descr="http://upload.wikimedia.org/wikipedia/commons/thumb/1/19/Flag_of_Ghana.svg/22px-Flag_of_Ghana.svg.png">
          <a:extLst>
            <a:ext uri="{FF2B5EF4-FFF2-40B4-BE49-F238E27FC236}">
              <a16:creationId xmlns:a16="http://schemas.microsoft.com/office/drawing/2014/main" id="{00000000-0008-0000-0700-0000B9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76974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16</xdr:row>
      <xdr:rowOff>0</xdr:rowOff>
    </xdr:from>
    <xdr:to>
      <xdr:col>24</xdr:col>
      <xdr:colOff>209550</xdr:colOff>
      <xdr:row>16</xdr:row>
      <xdr:rowOff>142875</xdr:rowOff>
    </xdr:to>
    <xdr:pic>
      <xdr:nvPicPr>
        <xdr:cNvPr id="1345466" name="Picture 589" descr="http://upload.wikimedia.org/wikipedia/commons/thumb/4/41/Flag_of_Austria.svg/22px-Flag_of_Austria.svg.png">
          <a:extLst>
            <a:ext uri="{FF2B5EF4-FFF2-40B4-BE49-F238E27FC236}">
              <a16:creationId xmlns:a16="http://schemas.microsoft.com/office/drawing/2014/main" id="{00000000-0008-0000-0700-0000BA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8957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228</xdr:row>
      <xdr:rowOff>0</xdr:rowOff>
    </xdr:from>
    <xdr:to>
      <xdr:col>24</xdr:col>
      <xdr:colOff>209550</xdr:colOff>
      <xdr:row>228</xdr:row>
      <xdr:rowOff>104775</xdr:rowOff>
    </xdr:to>
    <xdr:pic>
      <xdr:nvPicPr>
        <xdr:cNvPr id="1345467" name="Picture 590" descr="http://upload.wikimedia.org/wikipedia/commons/thumb/c/cb/Flag_of_the_United_Arab_Emirates.svg/22px-Flag_of_the_United_Arab_Emirates.svg.png">
          <a:extLst>
            <a:ext uri="{FF2B5EF4-FFF2-40B4-BE49-F238E27FC236}">
              <a16:creationId xmlns:a16="http://schemas.microsoft.com/office/drawing/2014/main" id="{00000000-0008-0000-0700-0000BB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7853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222</xdr:row>
      <xdr:rowOff>0</xdr:rowOff>
    </xdr:from>
    <xdr:to>
      <xdr:col>24</xdr:col>
      <xdr:colOff>209550</xdr:colOff>
      <xdr:row>222</xdr:row>
      <xdr:rowOff>142875</xdr:rowOff>
    </xdr:to>
    <xdr:pic>
      <xdr:nvPicPr>
        <xdr:cNvPr id="1345468" name="Picture 591" descr="http://upload.wikimedia.org/wikipedia/commons/thumb/b/b4/Flag_of_Turkey.svg/22px-Flag_of_Turkey.svg.png">
          <a:extLst>
            <a:ext uri="{FF2B5EF4-FFF2-40B4-BE49-F238E27FC236}">
              <a16:creationId xmlns:a16="http://schemas.microsoft.com/office/drawing/2014/main" id="{00000000-0008-0000-0700-0000BC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6710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203</xdr:row>
      <xdr:rowOff>0</xdr:rowOff>
    </xdr:from>
    <xdr:to>
      <xdr:col>24</xdr:col>
      <xdr:colOff>209550</xdr:colOff>
      <xdr:row>203</xdr:row>
      <xdr:rowOff>142875</xdr:rowOff>
    </xdr:to>
    <xdr:pic>
      <xdr:nvPicPr>
        <xdr:cNvPr id="1345469" name="Picture 592" descr="http://upload.wikimedia.org/wikipedia/en/thumb/9/9a/Flag_of_Spain.svg/22px-Flag_of_Spain.svg.png">
          <a:extLst>
            <a:ext uri="{FF2B5EF4-FFF2-40B4-BE49-F238E27FC236}">
              <a16:creationId xmlns:a16="http://schemas.microsoft.com/office/drawing/2014/main" id="{00000000-0008-0000-0700-0000BD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3091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174</xdr:row>
      <xdr:rowOff>0</xdr:rowOff>
    </xdr:from>
    <xdr:to>
      <xdr:col>24</xdr:col>
      <xdr:colOff>209550</xdr:colOff>
      <xdr:row>174</xdr:row>
      <xdr:rowOff>142875</xdr:rowOff>
    </xdr:to>
    <xdr:pic>
      <xdr:nvPicPr>
        <xdr:cNvPr id="1345470" name="Picture 593" descr="http://upload.wikimedia.org/wikipedia/commons/thumb/7/73/Flag_of_Romania.svg/22px-Flag_of_Romania.svg.png">
          <a:extLst>
            <a:ext uri="{FF2B5EF4-FFF2-40B4-BE49-F238E27FC236}">
              <a16:creationId xmlns:a16="http://schemas.microsoft.com/office/drawing/2014/main" id="{00000000-0008-0000-0700-0000B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73856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49</xdr:row>
      <xdr:rowOff>0</xdr:rowOff>
    </xdr:from>
    <xdr:to>
      <xdr:col>24</xdr:col>
      <xdr:colOff>209550</xdr:colOff>
      <xdr:row>49</xdr:row>
      <xdr:rowOff>123825</xdr:rowOff>
    </xdr:to>
    <xdr:pic>
      <xdr:nvPicPr>
        <xdr:cNvPr id="1345471" name="Picture 594" descr="http://upload.wikimedia.org/wikipedia/commons/thumb/f/f2/Flag_of_Costa_Rica.svg/22px-Flag_of_Costa_Rica.svg.png">
          <a:extLst>
            <a:ext uri="{FF2B5EF4-FFF2-40B4-BE49-F238E27FC236}">
              <a16:creationId xmlns:a16="http://schemas.microsoft.com/office/drawing/2014/main" id="{00000000-0008-0000-0700-0000B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12204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54</xdr:row>
      <xdr:rowOff>0</xdr:rowOff>
    </xdr:from>
    <xdr:to>
      <xdr:col>24</xdr:col>
      <xdr:colOff>209550</xdr:colOff>
      <xdr:row>54</xdr:row>
      <xdr:rowOff>123825</xdr:rowOff>
    </xdr:to>
    <xdr:pic>
      <xdr:nvPicPr>
        <xdr:cNvPr id="1345472" name="Picture 595" descr="http://upload.wikimedia.org/wikipedia/commons/thumb/d/d4/Flag_of_Cyprus.svg/22px-Flag_of_Cyprus.svg.png">
          <a:extLst>
            <a:ext uri="{FF2B5EF4-FFF2-40B4-BE49-F238E27FC236}">
              <a16:creationId xmlns:a16="http://schemas.microsoft.com/office/drawing/2014/main" id="{00000000-0008-0000-0700-0000C0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22205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126</xdr:row>
      <xdr:rowOff>0</xdr:rowOff>
    </xdr:from>
    <xdr:to>
      <xdr:col>24</xdr:col>
      <xdr:colOff>209550</xdr:colOff>
      <xdr:row>126</xdr:row>
      <xdr:rowOff>104775</xdr:rowOff>
    </xdr:to>
    <xdr:pic>
      <xdr:nvPicPr>
        <xdr:cNvPr id="1345473" name="Picture 596" descr="http://upload.wikimedia.org/wikipedia/commons/thumb/6/66/Flag_of_Malaysia.svg/22px-Flag_of_Malaysia.svg.png">
          <a:extLst>
            <a:ext uri="{FF2B5EF4-FFF2-40B4-BE49-F238E27FC236}">
              <a16:creationId xmlns:a16="http://schemas.microsoft.com/office/drawing/2014/main" id="{00000000-0008-0000-0700-0000C1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71938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154</xdr:row>
      <xdr:rowOff>0</xdr:rowOff>
    </xdr:from>
    <xdr:to>
      <xdr:col>24</xdr:col>
      <xdr:colOff>209550</xdr:colOff>
      <xdr:row>154</xdr:row>
      <xdr:rowOff>142875</xdr:rowOff>
    </xdr:to>
    <xdr:pic>
      <xdr:nvPicPr>
        <xdr:cNvPr id="1345474" name="Picture 597" descr="http://upload.wikimedia.org/wikipedia/commons/thumb/1/1e/Flag_of_the_Turkish_Republic_of_Northern_Cyprus.svg/22px-Flag_of_the_Turkish_Republic_of_Northern_Cyprus.svg.png">
          <a:extLst>
            <a:ext uri="{FF2B5EF4-FFF2-40B4-BE49-F238E27FC236}">
              <a16:creationId xmlns:a16="http://schemas.microsoft.com/office/drawing/2014/main" id="{00000000-0008-0000-0700-0000C2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30517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82</xdr:row>
      <xdr:rowOff>0</xdr:rowOff>
    </xdr:from>
    <xdr:to>
      <xdr:col>24</xdr:col>
      <xdr:colOff>209550</xdr:colOff>
      <xdr:row>82</xdr:row>
      <xdr:rowOff>142875</xdr:rowOff>
    </xdr:to>
    <xdr:pic>
      <xdr:nvPicPr>
        <xdr:cNvPr id="1345475" name="Picture 598" descr="http://upload.wikimedia.org/wikipedia/commons/thumb/5/5c/Flag_of_Greece.svg/22px-Flag_of_Greece.svg.png">
          <a:extLst>
            <a:ext uri="{FF2B5EF4-FFF2-40B4-BE49-F238E27FC236}">
              <a16:creationId xmlns:a16="http://schemas.microsoft.com/office/drawing/2014/main" id="{00000000-0008-0000-0700-0000C3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80975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48</xdr:row>
      <xdr:rowOff>0</xdr:rowOff>
    </xdr:from>
    <xdr:to>
      <xdr:col>24</xdr:col>
      <xdr:colOff>209550</xdr:colOff>
      <xdr:row>48</xdr:row>
      <xdr:rowOff>104775</xdr:rowOff>
    </xdr:to>
    <xdr:pic>
      <xdr:nvPicPr>
        <xdr:cNvPr id="1345476" name="Picture 599" descr="http://upload.wikimedia.org/wikipedia/commons/thumb/3/35/Flag_of_the_Cook_Islands.svg/22px-Flag_of_the_Cook_Islands.svg.png">
          <a:extLst>
            <a:ext uri="{FF2B5EF4-FFF2-40B4-BE49-F238E27FC236}">
              <a16:creationId xmlns:a16="http://schemas.microsoft.com/office/drawing/2014/main" id="{00000000-0008-0000-0700-0000C4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08204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171</xdr:row>
      <xdr:rowOff>0</xdr:rowOff>
    </xdr:from>
    <xdr:to>
      <xdr:col>24</xdr:col>
      <xdr:colOff>209550</xdr:colOff>
      <xdr:row>171</xdr:row>
      <xdr:rowOff>104775</xdr:rowOff>
    </xdr:to>
    <xdr:pic>
      <xdr:nvPicPr>
        <xdr:cNvPr id="1345477" name="Picture 600" descr="http://upload.wikimedia.org/wikipedia/commons/thumb/f/f8/Flag_of_Macedonia.svg/22px-Flag_of_Macedonia.svg.png">
          <a:extLst>
            <a:ext uri="{FF2B5EF4-FFF2-40B4-BE49-F238E27FC236}">
              <a16:creationId xmlns:a16="http://schemas.microsoft.com/office/drawing/2014/main" id="{00000000-0008-0000-0700-0000C5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67855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37</xdr:row>
      <xdr:rowOff>0</xdr:rowOff>
    </xdr:from>
    <xdr:to>
      <xdr:col>24</xdr:col>
      <xdr:colOff>209550</xdr:colOff>
      <xdr:row>37</xdr:row>
      <xdr:rowOff>142875</xdr:rowOff>
    </xdr:to>
    <xdr:pic>
      <xdr:nvPicPr>
        <xdr:cNvPr id="1345478" name="Picture 601" descr="http://upload.wikimedia.org/wikipedia/commons/thumb/8/83/Flag_of_Cambodia.svg/22px-Flag_of_Cambodia.svg.png">
          <a:extLst>
            <a:ext uri="{FF2B5EF4-FFF2-40B4-BE49-F238E27FC236}">
              <a16:creationId xmlns:a16="http://schemas.microsoft.com/office/drawing/2014/main" id="{00000000-0008-0000-0700-0000C6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84963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191</xdr:row>
      <xdr:rowOff>0</xdr:rowOff>
    </xdr:from>
    <xdr:to>
      <xdr:col>24</xdr:col>
      <xdr:colOff>209550</xdr:colOff>
      <xdr:row>191</xdr:row>
      <xdr:rowOff>142875</xdr:rowOff>
    </xdr:to>
    <xdr:pic>
      <xdr:nvPicPr>
        <xdr:cNvPr id="1345479" name="Picture 602" descr="http://upload.wikimedia.org/wikipedia/commons/thumb/1/17/Flag_of_Sierra_Leone.svg/22px-Flag_of_Sierra_Leone.svg.png">
          <a:extLst>
            <a:ext uri="{FF2B5EF4-FFF2-40B4-BE49-F238E27FC236}">
              <a16:creationId xmlns:a16="http://schemas.microsoft.com/office/drawing/2014/main" id="{00000000-0008-0000-0700-0000C7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0805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24</xdr:row>
      <xdr:rowOff>0</xdr:rowOff>
    </xdr:from>
    <xdr:to>
      <xdr:col>24</xdr:col>
      <xdr:colOff>209550</xdr:colOff>
      <xdr:row>24</xdr:row>
      <xdr:rowOff>142875</xdr:rowOff>
    </xdr:to>
    <xdr:pic>
      <xdr:nvPicPr>
        <xdr:cNvPr id="1345480" name="Picture 603" descr="http://upload.wikimedia.org/wikipedia/commons/thumb/0/0a/Flag_of_Benin.svg/22px-Flag_of_Benin.svg.png">
          <a:extLst>
            <a:ext uri="{FF2B5EF4-FFF2-40B4-BE49-F238E27FC236}">
              <a16:creationId xmlns:a16="http://schemas.microsoft.com/office/drawing/2014/main" id="{00000000-0008-0000-0700-0000C8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54959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224</xdr:row>
      <xdr:rowOff>0</xdr:rowOff>
    </xdr:from>
    <xdr:to>
      <xdr:col>24</xdr:col>
      <xdr:colOff>209550</xdr:colOff>
      <xdr:row>224</xdr:row>
      <xdr:rowOff>104775</xdr:rowOff>
    </xdr:to>
    <xdr:pic>
      <xdr:nvPicPr>
        <xdr:cNvPr id="1345481" name="Picture 604" descr="http://upload.wikimedia.org/wikipedia/commons/thumb/a/a0/Flag_of_the_Turks_and_Caicos_Islands.svg/22px-Flag_of_the_Turks_and_Caicos_Islands.svg.png">
          <a:extLst>
            <a:ext uri="{FF2B5EF4-FFF2-40B4-BE49-F238E27FC236}">
              <a16:creationId xmlns:a16="http://schemas.microsoft.com/office/drawing/2014/main" id="{00000000-0008-0000-0700-0000C9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7091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51</xdr:row>
      <xdr:rowOff>0</xdr:rowOff>
    </xdr:from>
    <xdr:to>
      <xdr:col>24</xdr:col>
      <xdr:colOff>209550</xdr:colOff>
      <xdr:row>51</xdr:row>
      <xdr:rowOff>104775</xdr:rowOff>
    </xdr:to>
    <xdr:pic>
      <xdr:nvPicPr>
        <xdr:cNvPr id="1345482" name="Picture 605" descr="http://upload.wikimedia.org/wikipedia/commons/thumb/1/1b/Flag_of_Croatia.svg/22px-Flag_of_Croatia.svg.png">
          <a:extLst>
            <a:ext uri="{FF2B5EF4-FFF2-40B4-BE49-F238E27FC236}">
              <a16:creationId xmlns:a16="http://schemas.microsoft.com/office/drawing/2014/main" id="{00000000-0008-0000-0700-0000CA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16205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227</xdr:row>
      <xdr:rowOff>0</xdr:rowOff>
    </xdr:from>
    <xdr:to>
      <xdr:col>24</xdr:col>
      <xdr:colOff>209550</xdr:colOff>
      <xdr:row>227</xdr:row>
      <xdr:rowOff>142875</xdr:rowOff>
    </xdr:to>
    <xdr:pic>
      <xdr:nvPicPr>
        <xdr:cNvPr id="1345483" name="Picture 606" descr="http://upload.wikimedia.org/wikipedia/commons/thumb/4/49/Flag_of_Ukraine.svg/22px-Flag_of_Ukraine.svg.png">
          <a:extLst>
            <a:ext uri="{FF2B5EF4-FFF2-40B4-BE49-F238E27FC236}">
              <a16:creationId xmlns:a16="http://schemas.microsoft.com/office/drawing/2014/main" id="{00000000-0008-0000-0700-0000CB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7663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63</xdr:row>
      <xdr:rowOff>0</xdr:rowOff>
    </xdr:from>
    <xdr:to>
      <xdr:col>24</xdr:col>
      <xdr:colOff>209550</xdr:colOff>
      <xdr:row>63</xdr:row>
      <xdr:rowOff>142875</xdr:rowOff>
    </xdr:to>
    <xdr:pic>
      <xdr:nvPicPr>
        <xdr:cNvPr id="1345484" name="Picture 607" descr="http://upload.wikimedia.org/wikipedia/commons/thumb/f/fe/Flag_of_Egypt.svg/22px-Flag_of_Egypt.svg.png">
          <a:extLst>
            <a:ext uri="{FF2B5EF4-FFF2-40B4-BE49-F238E27FC236}">
              <a16:creationId xmlns:a16="http://schemas.microsoft.com/office/drawing/2014/main" id="{00000000-0008-0000-0700-0000CC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42208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238</xdr:row>
      <xdr:rowOff>0</xdr:rowOff>
    </xdr:from>
    <xdr:to>
      <xdr:col>24</xdr:col>
      <xdr:colOff>209550</xdr:colOff>
      <xdr:row>238</xdr:row>
      <xdr:rowOff>142875</xdr:rowOff>
    </xdr:to>
    <xdr:pic>
      <xdr:nvPicPr>
        <xdr:cNvPr id="1345485" name="Picture 608" descr="http://upload.wikimedia.org/wikipedia/en/thumb/c/c3/Flag_of_France.svg/22px-Flag_of_France.svg.png">
          <a:extLst>
            <a:ext uri="{FF2B5EF4-FFF2-40B4-BE49-F238E27FC236}">
              <a16:creationId xmlns:a16="http://schemas.microsoft.com/office/drawing/2014/main" id="{00000000-0008-0000-0700-0000CD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9758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61</xdr:row>
      <xdr:rowOff>0</xdr:rowOff>
    </xdr:from>
    <xdr:to>
      <xdr:col>24</xdr:col>
      <xdr:colOff>209550</xdr:colOff>
      <xdr:row>61</xdr:row>
      <xdr:rowOff>104775</xdr:rowOff>
    </xdr:to>
    <xdr:pic>
      <xdr:nvPicPr>
        <xdr:cNvPr id="1345486" name="Picture 609" descr="http://upload.wikimedia.org/wikipedia/commons/thumb/2/26/Flag_of_East_Timor.svg/22px-Flag_of_East_Timor.svg.png">
          <a:extLst>
            <a:ext uri="{FF2B5EF4-FFF2-40B4-BE49-F238E27FC236}">
              <a16:creationId xmlns:a16="http://schemas.microsoft.com/office/drawing/2014/main" id="{00000000-0008-0000-0700-0000C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36207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35</xdr:row>
      <xdr:rowOff>0</xdr:rowOff>
    </xdr:from>
    <xdr:to>
      <xdr:col>24</xdr:col>
      <xdr:colOff>209550</xdr:colOff>
      <xdr:row>35</xdr:row>
      <xdr:rowOff>142875</xdr:rowOff>
    </xdr:to>
    <xdr:pic>
      <xdr:nvPicPr>
        <xdr:cNvPr id="1345487" name="Picture 610" descr="http://upload.wikimedia.org/wikipedia/commons/thumb/8/8c/Flag_of_Myanmar.svg/22px-Flag_of_Myanmar.svg.png">
          <a:extLst>
            <a:ext uri="{FF2B5EF4-FFF2-40B4-BE49-F238E27FC236}">
              <a16:creationId xmlns:a16="http://schemas.microsoft.com/office/drawing/2014/main" id="{00000000-0008-0000-0700-0000C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8096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28</xdr:row>
      <xdr:rowOff>0</xdr:rowOff>
    </xdr:from>
    <xdr:to>
      <xdr:col>24</xdr:col>
      <xdr:colOff>209550</xdr:colOff>
      <xdr:row>28</xdr:row>
      <xdr:rowOff>104775</xdr:rowOff>
    </xdr:to>
    <xdr:pic>
      <xdr:nvPicPr>
        <xdr:cNvPr id="1345488" name="Picture 611" descr="http://upload.wikimedia.org/wikipedia/commons/thumb/b/bf/Flag_of_Bosnia_and_Herzegovina.svg/22px-Flag_of_Bosnia_and_Herzegovina.svg.png">
          <a:extLst>
            <a:ext uri="{FF2B5EF4-FFF2-40B4-BE49-F238E27FC236}">
              <a16:creationId xmlns:a16="http://schemas.microsoft.com/office/drawing/2014/main" id="{00000000-0008-0000-0700-0000D0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64960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68</xdr:row>
      <xdr:rowOff>0</xdr:rowOff>
    </xdr:from>
    <xdr:to>
      <xdr:col>24</xdr:col>
      <xdr:colOff>209550</xdr:colOff>
      <xdr:row>68</xdr:row>
      <xdr:rowOff>104775</xdr:rowOff>
    </xdr:to>
    <xdr:pic>
      <xdr:nvPicPr>
        <xdr:cNvPr id="1345489" name="Picture 612" descr="http://upload.wikimedia.org/wikipedia/commons/thumb/7/71/Flag_of_Ethiopia.svg/22px-Flag_of_Ethiopia.svg.png">
          <a:extLst>
            <a:ext uri="{FF2B5EF4-FFF2-40B4-BE49-F238E27FC236}">
              <a16:creationId xmlns:a16="http://schemas.microsoft.com/office/drawing/2014/main" id="{00000000-0008-0000-0700-0000D1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52590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141</xdr:row>
      <xdr:rowOff>0</xdr:rowOff>
    </xdr:from>
    <xdr:to>
      <xdr:col>24</xdr:col>
      <xdr:colOff>209550</xdr:colOff>
      <xdr:row>141</xdr:row>
      <xdr:rowOff>142875</xdr:rowOff>
    </xdr:to>
    <xdr:pic>
      <xdr:nvPicPr>
        <xdr:cNvPr id="1345490" name="Picture 613" descr="http://upload.wikimedia.org/wikipedia/commons/thumb/2/2c/Flag_of_Morocco.svg/22px-Flag_of_Morocco.svg.png">
          <a:extLst>
            <a:ext uri="{FF2B5EF4-FFF2-40B4-BE49-F238E27FC236}">
              <a16:creationId xmlns:a16="http://schemas.microsoft.com/office/drawing/2014/main" id="{00000000-0008-0000-0700-0000D2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02514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108</xdr:row>
      <xdr:rowOff>0</xdr:rowOff>
    </xdr:from>
    <xdr:to>
      <xdr:col>24</xdr:col>
      <xdr:colOff>209550</xdr:colOff>
      <xdr:row>108</xdr:row>
      <xdr:rowOff>104775</xdr:rowOff>
    </xdr:to>
    <xdr:pic>
      <xdr:nvPicPr>
        <xdr:cNvPr id="1345491" name="Picture 614" descr="http://upload.wikimedia.org/wikipedia/commons/thumb/c/c0/Flag_of_Jordan.svg/22px-Flag_of_Jordan.svg.png">
          <a:extLst>
            <a:ext uri="{FF2B5EF4-FFF2-40B4-BE49-F238E27FC236}">
              <a16:creationId xmlns:a16="http://schemas.microsoft.com/office/drawing/2014/main" id="{00000000-0008-0000-0700-0000D3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33362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100</xdr:row>
      <xdr:rowOff>0</xdr:rowOff>
    </xdr:from>
    <xdr:to>
      <xdr:col>24</xdr:col>
      <xdr:colOff>209550</xdr:colOff>
      <xdr:row>100</xdr:row>
      <xdr:rowOff>142875</xdr:rowOff>
    </xdr:to>
    <xdr:pic>
      <xdr:nvPicPr>
        <xdr:cNvPr id="1345492" name="Picture 615" descr="http://upload.wikimedia.org/wikipedia/commons/thumb/f/f6/Flag_of_Iraq.svg/22px-Flag_of_Iraq.svg.png">
          <a:extLst>
            <a:ext uri="{FF2B5EF4-FFF2-40B4-BE49-F238E27FC236}">
              <a16:creationId xmlns:a16="http://schemas.microsoft.com/office/drawing/2014/main" id="{00000000-0008-0000-0700-0000D4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17360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32</xdr:row>
      <xdr:rowOff>0</xdr:rowOff>
    </xdr:from>
    <xdr:to>
      <xdr:col>24</xdr:col>
      <xdr:colOff>209550</xdr:colOff>
      <xdr:row>32</xdr:row>
      <xdr:rowOff>104775</xdr:rowOff>
    </xdr:to>
    <xdr:pic>
      <xdr:nvPicPr>
        <xdr:cNvPr id="1345493" name="Picture 616" descr="http://upload.wikimedia.org/wikipedia/commons/thumb/9/9c/Flag_of_Brunei.svg/22px-Flag_of_Brunei.svg.png">
          <a:extLst>
            <a:ext uri="{FF2B5EF4-FFF2-40B4-BE49-F238E27FC236}">
              <a16:creationId xmlns:a16="http://schemas.microsoft.com/office/drawing/2014/main" id="{00000000-0008-0000-0700-0000D5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74961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110</xdr:row>
      <xdr:rowOff>0</xdr:rowOff>
    </xdr:from>
    <xdr:to>
      <xdr:col>24</xdr:col>
      <xdr:colOff>209550</xdr:colOff>
      <xdr:row>110</xdr:row>
      <xdr:rowOff>142875</xdr:rowOff>
    </xdr:to>
    <xdr:pic>
      <xdr:nvPicPr>
        <xdr:cNvPr id="1345494" name="Picture 617" descr="http://upload.wikimedia.org/wikipedia/commons/thumb/4/49/Flag_of_Kenya.svg/22px-Flag_of_Kenya.svg.png">
          <a:extLst>
            <a:ext uri="{FF2B5EF4-FFF2-40B4-BE49-F238E27FC236}">
              <a16:creationId xmlns:a16="http://schemas.microsoft.com/office/drawing/2014/main" id="{00000000-0008-0000-0700-0000D6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37363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207</xdr:row>
      <xdr:rowOff>0</xdr:rowOff>
    </xdr:from>
    <xdr:to>
      <xdr:col>24</xdr:col>
      <xdr:colOff>209550</xdr:colOff>
      <xdr:row>207</xdr:row>
      <xdr:rowOff>142875</xdr:rowOff>
    </xdr:to>
    <xdr:pic>
      <xdr:nvPicPr>
        <xdr:cNvPr id="1345495" name="Picture 618" descr="http://upload.wikimedia.org/wikipedia/commons/thumb/1/1e/Flag_of_Swaziland.svg/22px-Flag_of_Swaziland.svg.png">
          <a:extLst>
            <a:ext uri="{FF2B5EF4-FFF2-40B4-BE49-F238E27FC236}">
              <a16:creationId xmlns:a16="http://schemas.microsoft.com/office/drawing/2014/main" id="{00000000-0008-0000-0700-0000D7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3853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117</xdr:row>
      <xdr:rowOff>0</xdr:rowOff>
    </xdr:from>
    <xdr:to>
      <xdr:col>24</xdr:col>
      <xdr:colOff>209550</xdr:colOff>
      <xdr:row>117</xdr:row>
      <xdr:rowOff>142875</xdr:rowOff>
    </xdr:to>
    <xdr:pic>
      <xdr:nvPicPr>
        <xdr:cNvPr id="1345496" name="Picture 619" descr="http://upload.wikimedia.org/wikipedia/commons/thumb/4/4a/Flag_of_Lesotho.svg/22px-Flag_of_Lesotho.svg.png">
          <a:extLst>
            <a:ext uri="{FF2B5EF4-FFF2-40B4-BE49-F238E27FC236}">
              <a16:creationId xmlns:a16="http://schemas.microsoft.com/office/drawing/2014/main" id="{00000000-0008-0000-0700-0000D8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51936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33</xdr:row>
      <xdr:rowOff>0</xdr:rowOff>
    </xdr:from>
    <xdr:to>
      <xdr:col>24</xdr:col>
      <xdr:colOff>209550</xdr:colOff>
      <xdr:row>33</xdr:row>
      <xdr:rowOff>123825</xdr:rowOff>
    </xdr:to>
    <xdr:pic>
      <xdr:nvPicPr>
        <xdr:cNvPr id="1345497" name="Picture 620" descr="http://upload.wikimedia.org/wikipedia/commons/thumb/9/9a/Flag_of_Bulgaria.svg/22px-Flag_of_Bulgaria.svg.png">
          <a:extLst>
            <a:ext uri="{FF2B5EF4-FFF2-40B4-BE49-F238E27FC236}">
              <a16:creationId xmlns:a16="http://schemas.microsoft.com/office/drawing/2014/main" id="{00000000-0008-0000-0700-0000D9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76962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93</xdr:row>
      <xdr:rowOff>0</xdr:rowOff>
    </xdr:from>
    <xdr:to>
      <xdr:col>24</xdr:col>
      <xdr:colOff>209550</xdr:colOff>
      <xdr:row>93</xdr:row>
      <xdr:rowOff>104775</xdr:rowOff>
    </xdr:to>
    <xdr:pic>
      <xdr:nvPicPr>
        <xdr:cNvPr id="1345498" name="Picture 621" descr="http://upload.wikimedia.org/wikipedia/commons/thumb/8/82/Flag_of_Honduras.svg/22px-Flag_of_Honduras.svg.png">
          <a:extLst>
            <a:ext uri="{FF2B5EF4-FFF2-40B4-BE49-F238E27FC236}">
              <a16:creationId xmlns:a16="http://schemas.microsoft.com/office/drawing/2014/main" id="{00000000-0008-0000-0700-0000DA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02977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50</xdr:row>
      <xdr:rowOff>0</xdr:rowOff>
    </xdr:from>
    <xdr:to>
      <xdr:col>24</xdr:col>
      <xdr:colOff>209550</xdr:colOff>
      <xdr:row>50</xdr:row>
      <xdr:rowOff>142875</xdr:rowOff>
    </xdr:to>
    <xdr:pic>
      <xdr:nvPicPr>
        <xdr:cNvPr id="1345499" name="Picture 622" descr="http://upload.wikimedia.org/wikipedia/commons/thumb/8/86/Flag_of_Cote_d%27Ivoire.svg/22px-Flag_of_Cote_d%27Ivoire.svg.png">
          <a:extLst>
            <a:ext uri="{FF2B5EF4-FFF2-40B4-BE49-F238E27FC236}">
              <a16:creationId xmlns:a16="http://schemas.microsoft.com/office/drawing/2014/main" id="{00000000-0008-0000-0700-0000DB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14204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101</xdr:row>
      <xdr:rowOff>0</xdr:rowOff>
    </xdr:from>
    <xdr:to>
      <xdr:col>24</xdr:col>
      <xdr:colOff>209550</xdr:colOff>
      <xdr:row>101</xdr:row>
      <xdr:rowOff>104775</xdr:rowOff>
    </xdr:to>
    <xdr:pic>
      <xdr:nvPicPr>
        <xdr:cNvPr id="1345500" name="Picture 623" descr="http://upload.wikimedia.org/wikipedia/commons/thumb/4/45/Flag_of_Ireland.svg/22px-Flag_of_Ireland.svg.png">
          <a:extLst>
            <a:ext uri="{FF2B5EF4-FFF2-40B4-BE49-F238E27FC236}">
              <a16:creationId xmlns:a16="http://schemas.microsoft.com/office/drawing/2014/main" id="{00000000-0008-0000-0700-0000DC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19360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184</xdr:row>
      <xdr:rowOff>0</xdr:rowOff>
    </xdr:from>
    <xdr:to>
      <xdr:col>24</xdr:col>
      <xdr:colOff>209550</xdr:colOff>
      <xdr:row>184</xdr:row>
      <xdr:rowOff>104775</xdr:rowOff>
    </xdr:to>
    <xdr:pic>
      <xdr:nvPicPr>
        <xdr:cNvPr id="1345501" name="Picture 624" descr="http://upload.wikimedia.org/wikipedia/commons/thumb/3/31/Flag_of_Samoa.svg/22px-Flag_of_Samoa.svg.png">
          <a:extLst>
            <a:ext uri="{FF2B5EF4-FFF2-40B4-BE49-F238E27FC236}">
              <a16:creationId xmlns:a16="http://schemas.microsoft.com/office/drawing/2014/main" id="{00000000-0008-0000-0700-0000DD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94620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76</xdr:row>
      <xdr:rowOff>0</xdr:rowOff>
    </xdr:from>
    <xdr:to>
      <xdr:col>24</xdr:col>
      <xdr:colOff>209550</xdr:colOff>
      <xdr:row>76</xdr:row>
      <xdr:rowOff>142875</xdr:rowOff>
    </xdr:to>
    <xdr:pic>
      <xdr:nvPicPr>
        <xdr:cNvPr id="1345502" name="Picture 625" descr="http://upload.wikimedia.org/wikipedia/commons/thumb/d/db/Flag_of_French_Polynesia.svg/22px-Flag_of_French_Polynesia.svg.png">
          <a:extLst>
            <a:ext uri="{FF2B5EF4-FFF2-40B4-BE49-F238E27FC236}">
              <a16:creationId xmlns:a16="http://schemas.microsoft.com/office/drawing/2014/main" id="{00000000-0008-0000-0700-0000D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68973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78</xdr:row>
      <xdr:rowOff>0</xdr:rowOff>
    </xdr:from>
    <xdr:to>
      <xdr:col>24</xdr:col>
      <xdr:colOff>209550</xdr:colOff>
      <xdr:row>78</xdr:row>
      <xdr:rowOff>142875</xdr:rowOff>
    </xdr:to>
    <xdr:pic>
      <xdr:nvPicPr>
        <xdr:cNvPr id="1345503" name="Picture 626" descr="http://upload.wikimedia.org/wikipedia/commons/thumb/0/0f/Flag_of_Georgia.svg/22px-Flag_of_Georgia.svg.png">
          <a:extLst>
            <a:ext uri="{FF2B5EF4-FFF2-40B4-BE49-F238E27FC236}">
              <a16:creationId xmlns:a16="http://schemas.microsoft.com/office/drawing/2014/main" id="{00000000-0008-0000-0700-0000D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72974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188</xdr:row>
      <xdr:rowOff>0</xdr:rowOff>
    </xdr:from>
    <xdr:to>
      <xdr:col>24</xdr:col>
      <xdr:colOff>209550</xdr:colOff>
      <xdr:row>188</xdr:row>
      <xdr:rowOff>142875</xdr:rowOff>
    </xdr:to>
    <xdr:pic>
      <xdr:nvPicPr>
        <xdr:cNvPr id="1345504" name="Picture 627" descr="http://upload.wikimedia.org/wikipedia/commons/thumb/f/fd/Flag_of_Senegal.svg/22px-Flag_of_Senegal.svg.png">
          <a:extLst>
            <a:ext uri="{FF2B5EF4-FFF2-40B4-BE49-F238E27FC236}">
              <a16:creationId xmlns:a16="http://schemas.microsoft.com/office/drawing/2014/main" id="{00000000-0008-0000-0700-0000E0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0233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221</xdr:row>
      <xdr:rowOff>0</xdr:rowOff>
    </xdr:from>
    <xdr:to>
      <xdr:col>24</xdr:col>
      <xdr:colOff>209550</xdr:colOff>
      <xdr:row>221</xdr:row>
      <xdr:rowOff>142875</xdr:rowOff>
    </xdr:to>
    <xdr:pic>
      <xdr:nvPicPr>
        <xdr:cNvPr id="1345505" name="Picture 628" descr="http://upload.wikimedia.org/wikipedia/commons/thumb/c/ce/Flag_of_Tunisia.svg/22px-Flag_of_Tunisia.svg.png">
          <a:extLst>
            <a:ext uri="{FF2B5EF4-FFF2-40B4-BE49-F238E27FC236}">
              <a16:creationId xmlns:a16="http://schemas.microsoft.com/office/drawing/2014/main" id="{00000000-0008-0000-0700-0000E1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6520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233</xdr:row>
      <xdr:rowOff>0</xdr:rowOff>
    </xdr:from>
    <xdr:to>
      <xdr:col>24</xdr:col>
      <xdr:colOff>209550</xdr:colOff>
      <xdr:row>233</xdr:row>
      <xdr:rowOff>104775</xdr:rowOff>
    </xdr:to>
    <xdr:pic>
      <xdr:nvPicPr>
        <xdr:cNvPr id="1345506" name="Picture 629" descr="http://upload.wikimedia.org/wikipedia/commons/thumb/8/84/Flag_of_Uzbekistan.svg/22px-Flag_of_Uzbekistan.svg.png">
          <a:extLst>
            <a:ext uri="{FF2B5EF4-FFF2-40B4-BE49-F238E27FC236}">
              <a16:creationId xmlns:a16="http://schemas.microsoft.com/office/drawing/2014/main" id="{00000000-0008-0000-0700-0000E2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88061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140</xdr:row>
      <xdr:rowOff>0</xdr:rowOff>
    </xdr:from>
    <xdr:to>
      <xdr:col>24</xdr:col>
      <xdr:colOff>209550</xdr:colOff>
      <xdr:row>140</xdr:row>
      <xdr:rowOff>104775</xdr:rowOff>
    </xdr:to>
    <xdr:pic>
      <xdr:nvPicPr>
        <xdr:cNvPr id="1345507" name="Picture 630" descr="http://upload.wikimedia.org/wikipedia/commons/thumb/d/d0/Flag_of_Montserrat.svg/22px-Flag_of_Montserrat.svg.png">
          <a:extLst>
            <a:ext uri="{FF2B5EF4-FFF2-40B4-BE49-F238E27FC236}">
              <a16:creationId xmlns:a16="http://schemas.microsoft.com/office/drawing/2014/main" id="{00000000-0008-0000-0700-0000E3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00513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34</xdr:row>
      <xdr:rowOff>0</xdr:rowOff>
    </xdr:from>
    <xdr:to>
      <xdr:col>24</xdr:col>
      <xdr:colOff>209550</xdr:colOff>
      <xdr:row>34</xdr:row>
      <xdr:rowOff>142875</xdr:rowOff>
    </xdr:to>
    <xdr:pic>
      <xdr:nvPicPr>
        <xdr:cNvPr id="1345508" name="Picture 631" descr="http://upload.wikimedia.org/wikipedia/commons/thumb/3/31/Flag_of_Burkina_Faso.svg/22px-Flag_of_Burkina_Faso.svg.png">
          <a:extLst>
            <a:ext uri="{FF2B5EF4-FFF2-40B4-BE49-F238E27FC236}">
              <a16:creationId xmlns:a16="http://schemas.microsoft.com/office/drawing/2014/main" id="{00000000-0008-0000-0700-0000E4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78962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135</xdr:row>
      <xdr:rowOff>0</xdr:rowOff>
    </xdr:from>
    <xdr:to>
      <xdr:col>24</xdr:col>
      <xdr:colOff>209550</xdr:colOff>
      <xdr:row>135</xdr:row>
      <xdr:rowOff>123825</xdr:rowOff>
    </xdr:to>
    <xdr:pic>
      <xdr:nvPicPr>
        <xdr:cNvPr id="1345509" name="Picture 632" descr="http://upload.wikimedia.org/wikipedia/commons/thumb/f/fc/Flag_of_Mexico.svg/22px-Flag_of_Mexico.svg.png">
          <a:extLst>
            <a:ext uri="{FF2B5EF4-FFF2-40B4-BE49-F238E27FC236}">
              <a16:creationId xmlns:a16="http://schemas.microsoft.com/office/drawing/2014/main" id="{00000000-0008-0000-0700-0000E5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90322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62</xdr:row>
      <xdr:rowOff>0</xdr:rowOff>
    </xdr:from>
    <xdr:to>
      <xdr:col>24</xdr:col>
      <xdr:colOff>209550</xdr:colOff>
      <xdr:row>62</xdr:row>
      <xdr:rowOff>142875</xdr:rowOff>
    </xdr:to>
    <xdr:pic>
      <xdr:nvPicPr>
        <xdr:cNvPr id="1345510" name="Picture 633" descr="http://upload.wikimedia.org/wikipedia/commons/thumb/e/e8/Flag_of_Ecuador.svg/22px-Flag_of_Ecuador.svg.png">
          <a:extLst>
            <a:ext uri="{FF2B5EF4-FFF2-40B4-BE49-F238E27FC236}">
              <a16:creationId xmlns:a16="http://schemas.microsoft.com/office/drawing/2014/main" id="{00000000-0008-0000-0700-0000E6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40208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211</xdr:row>
      <xdr:rowOff>0</xdr:rowOff>
    </xdr:from>
    <xdr:to>
      <xdr:col>24</xdr:col>
      <xdr:colOff>209550</xdr:colOff>
      <xdr:row>211</xdr:row>
      <xdr:rowOff>104775</xdr:rowOff>
    </xdr:to>
    <xdr:pic>
      <xdr:nvPicPr>
        <xdr:cNvPr id="1345511" name="Picture 634" descr="http://upload.wikimedia.org/wikipedia/commons/thumb/d/d0/Flag_of_Tajikistan.svg/22px-Flag_of_Tajikistan.svg.png">
          <a:extLst>
            <a:ext uri="{FF2B5EF4-FFF2-40B4-BE49-F238E27FC236}">
              <a16:creationId xmlns:a16="http://schemas.microsoft.com/office/drawing/2014/main" id="{00000000-0008-0000-0700-0000E7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46151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21</xdr:row>
      <xdr:rowOff>0</xdr:rowOff>
    </xdr:from>
    <xdr:to>
      <xdr:col>24</xdr:col>
      <xdr:colOff>209550</xdr:colOff>
      <xdr:row>21</xdr:row>
      <xdr:rowOff>104775</xdr:rowOff>
    </xdr:to>
    <xdr:pic>
      <xdr:nvPicPr>
        <xdr:cNvPr id="1345512" name="Picture 635" descr="http://upload.wikimedia.org/wikipedia/commons/thumb/8/85/Flag_of_Belarus.svg/22px-Flag_of_Belarus.svg.png">
          <a:extLst>
            <a:ext uri="{FF2B5EF4-FFF2-40B4-BE49-F238E27FC236}">
              <a16:creationId xmlns:a16="http://schemas.microsoft.com/office/drawing/2014/main" id="{00000000-0008-0000-0700-0000E8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8958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121</xdr:row>
      <xdr:rowOff>0</xdr:rowOff>
    </xdr:from>
    <xdr:to>
      <xdr:col>24</xdr:col>
      <xdr:colOff>209550</xdr:colOff>
      <xdr:row>121</xdr:row>
      <xdr:rowOff>123825</xdr:rowOff>
    </xdr:to>
    <xdr:pic>
      <xdr:nvPicPr>
        <xdr:cNvPr id="1345513" name="Picture 636" descr="http://upload.wikimedia.org/wikipedia/commons/thumb/1/11/Flag_of_Lithuania.svg/22px-Flag_of_Lithuania.svg.png">
          <a:extLst>
            <a:ext uri="{FF2B5EF4-FFF2-40B4-BE49-F238E27FC236}">
              <a16:creationId xmlns:a16="http://schemas.microsoft.com/office/drawing/2014/main" id="{00000000-0008-0000-0700-0000E9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61937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72</xdr:row>
      <xdr:rowOff>0</xdr:rowOff>
    </xdr:from>
    <xdr:to>
      <xdr:col>24</xdr:col>
      <xdr:colOff>209550</xdr:colOff>
      <xdr:row>72</xdr:row>
      <xdr:rowOff>104775</xdr:rowOff>
    </xdr:to>
    <xdr:pic>
      <xdr:nvPicPr>
        <xdr:cNvPr id="1345514" name="Picture 637" descr="http://upload.wikimedia.org/wikipedia/commons/thumb/b/ba/Flag_of_Fiji.svg/22px-Flag_of_Fiji.svg.png">
          <a:extLst>
            <a:ext uri="{FF2B5EF4-FFF2-40B4-BE49-F238E27FC236}">
              <a16:creationId xmlns:a16="http://schemas.microsoft.com/office/drawing/2014/main" id="{00000000-0008-0000-0700-0000EA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60591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212</xdr:row>
      <xdr:rowOff>0</xdr:rowOff>
    </xdr:from>
    <xdr:to>
      <xdr:col>24</xdr:col>
      <xdr:colOff>209550</xdr:colOff>
      <xdr:row>212</xdr:row>
      <xdr:rowOff>142875</xdr:rowOff>
    </xdr:to>
    <xdr:pic>
      <xdr:nvPicPr>
        <xdr:cNvPr id="1345515" name="Picture 638" descr="http://upload.wikimedia.org/wikipedia/commons/thumb/3/38/Flag_of_Tanzania.svg/22px-Flag_of_Tanzania.svg.png">
          <a:extLst>
            <a:ext uri="{FF2B5EF4-FFF2-40B4-BE49-F238E27FC236}">
              <a16:creationId xmlns:a16="http://schemas.microsoft.com/office/drawing/2014/main" id="{00000000-0008-0000-0700-0000EB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4805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26</xdr:row>
      <xdr:rowOff>0</xdr:rowOff>
    </xdr:from>
    <xdr:to>
      <xdr:col>24</xdr:col>
      <xdr:colOff>209550</xdr:colOff>
      <xdr:row>26</xdr:row>
      <xdr:rowOff>142875</xdr:rowOff>
    </xdr:to>
    <xdr:pic>
      <xdr:nvPicPr>
        <xdr:cNvPr id="1345516" name="Picture 639" descr="http://upload.wikimedia.org/wikipedia/commons/thumb/9/91/Flag_of_Bhutan.svg/22px-Flag_of_Bhutan.svg.png">
          <a:extLst>
            <a:ext uri="{FF2B5EF4-FFF2-40B4-BE49-F238E27FC236}">
              <a16:creationId xmlns:a16="http://schemas.microsoft.com/office/drawing/2014/main" id="{00000000-0008-0000-0700-0000EC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60960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4</xdr:row>
      <xdr:rowOff>0</xdr:rowOff>
    </xdr:from>
    <xdr:to>
      <xdr:col>24</xdr:col>
      <xdr:colOff>209550</xdr:colOff>
      <xdr:row>4</xdr:row>
      <xdr:rowOff>142875</xdr:rowOff>
    </xdr:to>
    <xdr:pic>
      <xdr:nvPicPr>
        <xdr:cNvPr id="1345517" name="Picture 640" descr="http://upload.wikimedia.org/wikipedia/commons/thumb/9/9a/Flag_of_Afghanistan.svg/22px-Flag_of_Afghanistan.svg.png">
          <a:extLst>
            <a:ext uri="{FF2B5EF4-FFF2-40B4-BE49-F238E27FC236}">
              <a16:creationId xmlns:a16="http://schemas.microsoft.com/office/drawing/2014/main" id="{00000000-0008-0000-0700-0000ED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4478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160</xdr:row>
      <xdr:rowOff>0</xdr:rowOff>
    </xdr:from>
    <xdr:to>
      <xdr:col>24</xdr:col>
      <xdr:colOff>209550</xdr:colOff>
      <xdr:row>160</xdr:row>
      <xdr:rowOff>142875</xdr:rowOff>
    </xdr:to>
    <xdr:pic>
      <xdr:nvPicPr>
        <xdr:cNvPr id="1345518" name="Picture 641" descr="http://upload.wikimedia.org/wikipedia/commons/thumb/a/ab/Flag_of_Panama.svg/22px-Flag_of_Panama.svg.png">
          <a:extLst>
            <a:ext uri="{FF2B5EF4-FFF2-40B4-BE49-F238E27FC236}">
              <a16:creationId xmlns:a16="http://schemas.microsoft.com/office/drawing/2014/main" id="{00000000-0008-0000-0700-0000E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42519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99</xdr:row>
      <xdr:rowOff>0</xdr:rowOff>
    </xdr:from>
    <xdr:to>
      <xdr:col>24</xdr:col>
      <xdr:colOff>209550</xdr:colOff>
      <xdr:row>99</xdr:row>
      <xdr:rowOff>123825</xdr:rowOff>
    </xdr:to>
    <xdr:pic>
      <xdr:nvPicPr>
        <xdr:cNvPr id="1345519" name="Picture 642" descr="http://upload.wikimedia.org/wikipedia/commons/thumb/c/ca/Flag_of_Iran.svg/22px-Flag_of_Iran.svg.png">
          <a:extLst>
            <a:ext uri="{FF2B5EF4-FFF2-40B4-BE49-F238E27FC236}">
              <a16:creationId xmlns:a16="http://schemas.microsoft.com/office/drawing/2014/main" id="{00000000-0008-0000-0700-0000E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15360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139</xdr:row>
      <xdr:rowOff>0</xdr:rowOff>
    </xdr:from>
    <xdr:to>
      <xdr:col>24</xdr:col>
      <xdr:colOff>209550</xdr:colOff>
      <xdr:row>139</xdr:row>
      <xdr:rowOff>104775</xdr:rowOff>
    </xdr:to>
    <xdr:pic>
      <xdr:nvPicPr>
        <xdr:cNvPr id="1345520" name="Picture 643" descr="http://upload.wikimedia.org/wikipedia/commons/thumb/6/64/Flag_of_Montenegro.svg/22px-Flag_of_Montenegro.svg.png">
          <a:extLst>
            <a:ext uri="{FF2B5EF4-FFF2-40B4-BE49-F238E27FC236}">
              <a16:creationId xmlns:a16="http://schemas.microsoft.com/office/drawing/2014/main" id="{00000000-0008-0000-0700-0000F0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98513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240</xdr:row>
      <xdr:rowOff>0</xdr:rowOff>
    </xdr:from>
    <xdr:to>
      <xdr:col>24</xdr:col>
      <xdr:colOff>209550</xdr:colOff>
      <xdr:row>240</xdr:row>
      <xdr:rowOff>142875</xdr:rowOff>
    </xdr:to>
    <xdr:pic>
      <xdr:nvPicPr>
        <xdr:cNvPr id="1345521" name="Picture 644" descr="http://upload.wikimedia.org/wikipedia/commons/thumb/8/89/Flag_of_Yemen.svg/22px-Flag_of_Yemen.svg.png">
          <a:extLst>
            <a:ext uri="{FF2B5EF4-FFF2-40B4-BE49-F238E27FC236}">
              <a16:creationId xmlns:a16="http://schemas.microsoft.com/office/drawing/2014/main" id="{00000000-0008-0000-0700-0000F1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50139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90</xdr:row>
      <xdr:rowOff>0</xdr:rowOff>
    </xdr:from>
    <xdr:to>
      <xdr:col>24</xdr:col>
      <xdr:colOff>209550</xdr:colOff>
      <xdr:row>90</xdr:row>
      <xdr:rowOff>104775</xdr:rowOff>
    </xdr:to>
    <xdr:pic>
      <xdr:nvPicPr>
        <xdr:cNvPr id="1345522" name="Picture 645" descr="http://upload.wikimedia.org/wikipedia/commons/thumb/0/01/Flag_of_Guinea-Bissau.svg/22px-Flag_of_Guinea-Bissau.svg.png">
          <a:extLst>
            <a:ext uri="{FF2B5EF4-FFF2-40B4-BE49-F238E27FC236}">
              <a16:creationId xmlns:a16="http://schemas.microsoft.com/office/drawing/2014/main" id="{00000000-0008-0000-0700-0000F2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96977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149</xdr:row>
      <xdr:rowOff>0</xdr:rowOff>
    </xdr:from>
    <xdr:to>
      <xdr:col>24</xdr:col>
      <xdr:colOff>209550</xdr:colOff>
      <xdr:row>149</xdr:row>
      <xdr:rowOff>123825</xdr:rowOff>
    </xdr:to>
    <xdr:pic>
      <xdr:nvPicPr>
        <xdr:cNvPr id="1345523" name="Picture 646" descr="http://upload.wikimedia.org/wikipedia/commons/thumb/1/19/Flag_of_Nicaragua.svg/22px-Flag_of_Nicaragua.svg.png">
          <a:extLst>
            <a:ext uri="{FF2B5EF4-FFF2-40B4-BE49-F238E27FC236}">
              <a16:creationId xmlns:a16="http://schemas.microsoft.com/office/drawing/2014/main" id="{00000000-0008-0000-0700-0000F3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20516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158</xdr:row>
      <xdr:rowOff>0</xdr:rowOff>
    </xdr:from>
    <xdr:to>
      <xdr:col>24</xdr:col>
      <xdr:colOff>209550</xdr:colOff>
      <xdr:row>158</xdr:row>
      <xdr:rowOff>133350</xdr:rowOff>
    </xdr:to>
    <xdr:pic>
      <xdr:nvPicPr>
        <xdr:cNvPr id="1345524" name="Picture 647" descr="http://upload.wikimedia.org/wikipedia/commons/thumb/4/48/Flag_of_Palau.svg/22px-Flag_of_Palau.svg.png">
          <a:extLst>
            <a:ext uri="{FF2B5EF4-FFF2-40B4-BE49-F238E27FC236}">
              <a16:creationId xmlns:a16="http://schemas.microsoft.com/office/drawing/2014/main" id="{00000000-0008-0000-0700-0000F4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3851850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66</xdr:row>
      <xdr:rowOff>0</xdr:rowOff>
    </xdr:from>
    <xdr:to>
      <xdr:col>24</xdr:col>
      <xdr:colOff>209550</xdr:colOff>
      <xdr:row>66</xdr:row>
      <xdr:rowOff>104775</xdr:rowOff>
    </xdr:to>
    <xdr:pic>
      <xdr:nvPicPr>
        <xdr:cNvPr id="1345525" name="Picture 648" descr="http://upload.wikimedia.org/wikipedia/commons/thumb/2/29/Flag_of_Eritrea.svg/22px-Flag_of_Eritrea.svg.png">
          <a:extLst>
            <a:ext uri="{FF2B5EF4-FFF2-40B4-BE49-F238E27FC236}">
              <a16:creationId xmlns:a16="http://schemas.microsoft.com/office/drawing/2014/main" id="{00000000-0008-0000-0700-0000F5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48209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199</xdr:row>
      <xdr:rowOff>0</xdr:rowOff>
    </xdr:from>
    <xdr:to>
      <xdr:col>24</xdr:col>
      <xdr:colOff>209550</xdr:colOff>
      <xdr:row>199</xdr:row>
      <xdr:rowOff>142875</xdr:rowOff>
    </xdr:to>
    <xdr:pic>
      <xdr:nvPicPr>
        <xdr:cNvPr id="1345526" name="Picture 649" descr="http://upload.wikimedia.org/wikipedia/commons/thumb/a/af/Flag_of_South_Africa.svg/22px-Flag_of_South_Africa.svg.png">
          <a:extLst>
            <a:ext uri="{FF2B5EF4-FFF2-40B4-BE49-F238E27FC236}">
              <a16:creationId xmlns:a16="http://schemas.microsoft.com/office/drawing/2014/main" id="{00000000-0008-0000-0700-0000F6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2329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38</xdr:row>
      <xdr:rowOff>0</xdr:rowOff>
    </xdr:from>
    <xdr:to>
      <xdr:col>24</xdr:col>
      <xdr:colOff>209550</xdr:colOff>
      <xdr:row>38</xdr:row>
      <xdr:rowOff>142875</xdr:rowOff>
    </xdr:to>
    <xdr:pic>
      <xdr:nvPicPr>
        <xdr:cNvPr id="1345527" name="Picture 650" descr="http://upload.wikimedia.org/wikipedia/commons/thumb/4/4f/Flag_of_Cameroon.svg/22px-Flag_of_Cameroon.svg.png">
          <a:extLst>
            <a:ext uri="{FF2B5EF4-FFF2-40B4-BE49-F238E27FC236}">
              <a16:creationId xmlns:a16="http://schemas.microsoft.com/office/drawing/2014/main" id="{00000000-0008-0000-0700-0000F7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86963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89</xdr:row>
      <xdr:rowOff>0</xdr:rowOff>
    </xdr:from>
    <xdr:to>
      <xdr:col>24</xdr:col>
      <xdr:colOff>209550</xdr:colOff>
      <xdr:row>89</xdr:row>
      <xdr:rowOff>142875</xdr:rowOff>
    </xdr:to>
    <xdr:pic>
      <xdr:nvPicPr>
        <xdr:cNvPr id="1345528" name="Picture 651" descr="http://upload.wikimedia.org/wikipedia/commons/thumb/e/ed/Flag_of_Guinea.svg/22px-Flag_of_Guinea.svg.png">
          <a:extLst>
            <a:ext uri="{FF2B5EF4-FFF2-40B4-BE49-F238E27FC236}">
              <a16:creationId xmlns:a16="http://schemas.microsoft.com/office/drawing/2014/main" id="{00000000-0008-0000-0700-0000F8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94976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177</xdr:row>
      <xdr:rowOff>0</xdr:rowOff>
    </xdr:from>
    <xdr:to>
      <xdr:col>24</xdr:col>
      <xdr:colOff>209550</xdr:colOff>
      <xdr:row>177</xdr:row>
      <xdr:rowOff>104775</xdr:rowOff>
    </xdr:to>
    <xdr:pic>
      <xdr:nvPicPr>
        <xdr:cNvPr id="1345529" name="Picture 652" descr="http://upload.wikimedia.org/wikipedia/commons/thumb/0/00/Flag_of_Saint_Helena.svg/22px-Flag_of_Saint_Helena.svg.png">
          <a:extLst>
            <a:ext uri="{FF2B5EF4-FFF2-40B4-BE49-F238E27FC236}">
              <a16:creationId xmlns:a16="http://schemas.microsoft.com/office/drawing/2014/main" id="{00000000-0008-0000-0700-0000F9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79952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46</xdr:row>
      <xdr:rowOff>0</xdr:rowOff>
    </xdr:from>
    <xdr:to>
      <xdr:col>24</xdr:col>
      <xdr:colOff>209550</xdr:colOff>
      <xdr:row>46</xdr:row>
      <xdr:rowOff>142875</xdr:rowOff>
    </xdr:to>
    <xdr:pic>
      <xdr:nvPicPr>
        <xdr:cNvPr id="1345530" name="Picture 653" descr="http://upload.wikimedia.org/wikipedia/commons/thumb/2/21/Flag_of_Colombia.svg/22px-Flag_of_Colombia.svg.png">
          <a:extLst>
            <a:ext uri="{FF2B5EF4-FFF2-40B4-BE49-F238E27FC236}">
              <a16:creationId xmlns:a16="http://schemas.microsoft.com/office/drawing/2014/main" id="{00000000-0008-0000-0700-0000FA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04203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58</xdr:row>
      <xdr:rowOff>0</xdr:rowOff>
    </xdr:from>
    <xdr:to>
      <xdr:col>24</xdr:col>
      <xdr:colOff>209550</xdr:colOff>
      <xdr:row>58</xdr:row>
      <xdr:rowOff>142875</xdr:rowOff>
    </xdr:to>
    <xdr:pic>
      <xdr:nvPicPr>
        <xdr:cNvPr id="1345531" name="Picture 654" descr="http://upload.wikimedia.org/wikipedia/commons/thumb/3/34/Flag_of_Djibouti.svg/22px-Flag_of_Djibouti.svg.png">
          <a:extLst>
            <a:ext uri="{FF2B5EF4-FFF2-40B4-BE49-F238E27FC236}">
              <a16:creationId xmlns:a16="http://schemas.microsoft.com/office/drawing/2014/main" id="{00000000-0008-0000-0700-0000FB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30206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124</xdr:row>
      <xdr:rowOff>0</xdr:rowOff>
    </xdr:from>
    <xdr:to>
      <xdr:col>24</xdr:col>
      <xdr:colOff>209550</xdr:colOff>
      <xdr:row>124</xdr:row>
      <xdr:rowOff>142875</xdr:rowOff>
    </xdr:to>
    <xdr:pic>
      <xdr:nvPicPr>
        <xdr:cNvPr id="1345532" name="Picture 655" descr="http://upload.wikimedia.org/wikipedia/commons/thumb/b/bc/Flag_of_Madagascar.svg/22px-Flag_of_Madagascar.svg.png">
          <a:extLst>
            <a:ext uri="{FF2B5EF4-FFF2-40B4-BE49-F238E27FC236}">
              <a16:creationId xmlns:a16="http://schemas.microsoft.com/office/drawing/2014/main" id="{00000000-0008-0000-0700-0000FC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67938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70</xdr:row>
      <xdr:rowOff>0</xdr:rowOff>
    </xdr:from>
    <xdr:to>
      <xdr:col>24</xdr:col>
      <xdr:colOff>209550</xdr:colOff>
      <xdr:row>70</xdr:row>
      <xdr:rowOff>152400</xdr:rowOff>
    </xdr:to>
    <xdr:pic>
      <xdr:nvPicPr>
        <xdr:cNvPr id="1345533" name="Picture 656" descr="http://upload.wikimedia.org/wikipedia/commons/thumb/3/3c/Flag_of_the_Faroe_Islands.svg/22px-Flag_of_the_Faroe_Islands.svg.png">
          <a:extLst>
            <a:ext uri="{FF2B5EF4-FFF2-40B4-BE49-F238E27FC236}">
              <a16:creationId xmlns:a16="http://schemas.microsoft.com/office/drawing/2014/main" id="{00000000-0008-0000-0700-0000FD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5659100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115</xdr:row>
      <xdr:rowOff>0</xdr:rowOff>
    </xdr:from>
    <xdr:to>
      <xdr:col>24</xdr:col>
      <xdr:colOff>209550</xdr:colOff>
      <xdr:row>115</xdr:row>
      <xdr:rowOff>104775</xdr:rowOff>
    </xdr:to>
    <xdr:pic>
      <xdr:nvPicPr>
        <xdr:cNvPr id="1345534" name="Picture 657" descr="http://upload.wikimedia.org/wikipedia/commons/thumb/8/84/Flag_of_Latvia.svg/22px-Flag_of_Latvia.svg.png">
          <a:extLst>
            <a:ext uri="{FF2B5EF4-FFF2-40B4-BE49-F238E27FC236}">
              <a16:creationId xmlns:a16="http://schemas.microsoft.com/office/drawing/2014/main" id="{00000000-0008-0000-0700-0000FE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47935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242</xdr:row>
      <xdr:rowOff>0</xdr:rowOff>
    </xdr:from>
    <xdr:to>
      <xdr:col>24</xdr:col>
      <xdr:colOff>209550</xdr:colOff>
      <xdr:row>242</xdr:row>
      <xdr:rowOff>104775</xdr:rowOff>
    </xdr:to>
    <xdr:pic>
      <xdr:nvPicPr>
        <xdr:cNvPr id="1345535" name="Picture 658" descr="http://upload.wikimedia.org/wikipedia/commons/thumb/6/6a/Flag_of_Zimbabwe.svg/22px-Flag_of_Zimbabwe.svg.png">
          <a:extLst>
            <a:ext uri="{FF2B5EF4-FFF2-40B4-BE49-F238E27FC236}">
              <a16:creationId xmlns:a16="http://schemas.microsoft.com/office/drawing/2014/main" id="{00000000-0008-0000-0700-0000FF87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50520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230</xdr:row>
      <xdr:rowOff>0</xdr:rowOff>
    </xdr:from>
    <xdr:to>
      <xdr:col>24</xdr:col>
      <xdr:colOff>209550</xdr:colOff>
      <xdr:row>230</xdr:row>
      <xdr:rowOff>114300</xdr:rowOff>
    </xdr:to>
    <xdr:pic>
      <xdr:nvPicPr>
        <xdr:cNvPr id="1349632" name="Picture 659" descr="flag">
          <a:hlinkClick xmlns:r="http://schemas.openxmlformats.org/officeDocument/2006/relationships" r:id="rId177"/>
          <a:extLst>
            <a:ext uri="{FF2B5EF4-FFF2-40B4-BE49-F238E27FC236}">
              <a16:creationId xmlns:a16="http://schemas.microsoft.com/office/drawing/2014/main" id="{00000000-0008-0000-0700-000000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8234600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118</xdr:row>
      <xdr:rowOff>0</xdr:rowOff>
    </xdr:from>
    <xdr:to>
      <xdr:col>24</xdr:col>
      <xdr:colOff>209550</xdr:colOff>
      <xdr:row>118</xdr:row>
      <xdr:rowOff>114300</xdr:rowOff>
    </xdr:to>
    <xdr:pic>
      <xdr:nvPicPr>
        <xdr:cNvPr id="1349633" name="Picture 660" descr="http://upload.wikimedia.org/wikipedia/commons/thumb/b/b8/Flag_of_Liberia.svg/22px-Flag_of_Liberia.svg.png">
          <a:extLst>
            <a:ext uri="{FF2B5EF4-FFF2-40B4-BE49-F238E27FC236}">
              <a16:creationId xmlns:a16="http://schemas.microsoft.com/office/drawing/2014/main" id="{00000000-0008-0000-0700-000001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5593675"/>
          <a:ext cx="2095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236</xdr:row>
      <xdr:rowOff>0</xdr:rowOff>
    </xdr:from>
    <xdr:to>
      <xdr:col>24</xdr:col>
      <xdr:colOff>209550</xdr:colOff>
      <xdr:row>236</xdr:row>
      <xdr:rowOff>142875</xdr:rowOff>
    </xdr:to>
    <xdr:pic>
      <xdr:nvPicPr>
        <xdr:cNvPr id="1349634" name="Picture 661" descr="http://upload.wikimedia.org/wikipedia/commons/thumb/0/06/Flag_of_Venezuela.svg/22px-Flag_of_Venezuela.svg.png">
          <a:extLst>
            <a:ext uri="{FF2B5EF4-FFF2-40B4-BE49-F238E27FC236}">
              <a16:creationId xmlns:a16="http://schemas.microsoft.com/office/drawing/2014/main" id="{00000000-0008-0000-0700-000002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9377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67</xdr:row>
      <xdr:rowOff>0</xdr:rowOff>
    </xdr:from>
    <xdr:to>
      <xdr:col>24</xdr:col>
      <xdr:colOff>209550</xdr:colOff>
      <xdr:row>67</xdr:row>
      <xdr:rowOff>133350</xdr:rowOff>
    </xdr:to>
    <xdr:pic>
      <xdr:nvPicPr>
        <xdr:cNvPr id="1349635" name="Picture 662" descr="http://upload.wikimedia.org/wikipedia/commons/thumb/8/8f/Flag_of_Estonia.svg/22px-Flag_of_Estonia.svg.png">
          <a:extLst>
            <a:ext uri="{FF2B5EF4-FFF2-40B4-BE49-F238E27FC236}">
              <a16:creationId xmlns:a16="http://schemas.microsoft.com/office/drawing/2014/main" id="{00000000-0008-0000-0700-000003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505902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56</xdr:row>
      <xdr:rowOff>0</xdr:rowOff>
    </xdr:from>
    <xdr:to>
      <xdr:col>24</xdr:col>
      <xdr:colOff>209550</xdr:colOff>
      <xdr:row>56</xdr:row>
      <xdr:rowOff>161925</xdr:rowOff>
    </xdr:to>
    <xdr:pic>
      <xdr:nvPicPr>
        <xdr:cNvPr id="1349636" name="Picture 663" descr="http://upload.wikimedia.org/wikipedia/commons/thumb/6/6f/Flag_of_the_Democratic_Republic_of_the_Congo.svg/22px-Flag_of_the_Democratic_Republic_of_the_Congo.svg.png">
          <a:extLst>
            <a:ext uri="{FF2B5EF4-FFF2-40B4-BE49-F238E27FC236}">
              <a16:creationId xmlns:a16="http://schemas.microsoft.com/office/drawing/2014/main" id="{00000000-0008-0000-0700-000004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262062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142</xdr:row>
      <xdr:rowOff>0</xdr:rowOff>
    </xdr:from>
    <xdr:to>
      <xdr:col>24</xdr:col>
      <xdr:colOff>209550</xdr:colOff>
      <xdr:row>142</xdr:row>
      <xdr:rowOff>142875</xdr:rowOff>
    </xdr:to>
    <xdr:pic>
      <xdr:nvPicPr>
        <xdr:cNvPr id="1349637" name="Picture 664" descr="http://upload.wikimedia.org/wikipedia/commons/thumb/d/d0/Flag_of_Mozambique.svg/22px-Flag_of_Mozambique.svg.png">
          <a:extLst>
            <a:ext uri="{FF2B5EF4-FFF2-40B4-BE49-F238E27FC236}">
              <a16:creationId xmlns:a16="http://schemas.microsoft.com/office/drawing/2014/main" id="{00000000-0008-0000-0700-000005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06514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3</xdr:row>
      <xdr:rowOff>0</xdr:rowOff>
    </xdr:from>
    <xdr:to>
      <xdr:col>24</xdr:col>
      <xdr:colOff>209550</xdr:colOff>
      <xdr:row>3</xdr:row>
      <xdr:rowOff>104775</xdr:rowOff>
    </xdr:to>
    <xdr:pic>
      <xdr:nvPicPr>
        <xdr:cNvPr id="1349638" name="Picture 665" descr="http://upload.wikimedia.org/wikipedia/commons/thumb/2/27/Flag_of_Abkhazia.svg/22px-Flag_of_Abkhazia.svg.png">
          <a:extLst>
            <a:ext uri="{FF2B5EF4-FFF2-40B4-BE49-F238E27FC236}">
              <a16:creationId xmlns:a16="http://schemas.microsoft.com/office/drawing/2014/main" id="{00000000-0008-0000-0700-000006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1906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113</xdr:row>
      <xdr:rowOff>0</xdr:rowOff>
    </xdr:from>
    <xdr:to>
      <xdr:col>24</xdr:col>
      <xdr:colOff>209550</xdr:colOff>
      <xdr:row>113</xdr:row>
      <xdr:rowOff>123825</xdr:rowOff>
    </xdr:to>
    <xdr:pic>
      <xdr:nvPicPr>
        <xdr:cNvPr id="1349639" name="Picture 666" descr="http://upload.wikimedia.org/wikipedia/commons/thumb/c/c7/Flag_of_Kyrgyzstan.svg/22px-Flag_of_Kyrgyzstan.svg.png">
          <a:extLst>
            <a:ext uri="{FF2B5EF4-FFF2-40B4-BE49-F238E27FC236}">
              <a16:creationId xmlns:a16="http://schemas.microsoft.com/office/drawing/2014/main" id="{00000000-0008-0000-0700-000007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43935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114</xdr:row>
      <xdr:rowOff>0</xdr:rowOff>
    </xdr:from>
    <xdr:to>
      <xdr:col>24</xdr:col>
      <xdr:colOff>209550</xdr:colOff>
      <xdr:row>114</xdr:row>
      <xdr:rowOff>142875</xdr:rowOff>
    </xdr:to>
    <xdr:pic>
      <xdr:nvPicPr>
        <xdr:cNvPr id="1349640" name="Picture 667" descr="http://upload.wikimedia.org/wikipedia/commons/thumb/5/56/Flag_of_Laos.svg/22px-Flag_of_Laos.svg.png">
          <a:extLst>
            <a:ext uri="{FF2B5EF4-FFF2-40B4-BE49-F238E27FC236}">
              <a16:creationId xmlns:a16="http://schemas.microsoft.com/office/drawing/2014/main" id="{00000000-0008-0000-0700-000008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45935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198</xdr:row>
      <xdr:rowOff>0</xdr:rowOff>
    </xdr:from>
    <xdr:to>
      <xdr:col>24</xdr:col>
      <xdr:colOff>209550</xdr:colOff>
      <xdr:row>198</xdr:row>
      <xdr:rowOff>104775</xdr:rowOff>
    </xdr:to>
    <xdr:pic>
      <xdr:nvPicPr>
        <xdr:cNvPr id="1349641" name="Picture 668" descr="http://upload.wikimedia.org/wikipedia/commons/thumb/4/4d/Flag_of_Somaliland.svg/22px-Flag_of_Somaliland.svg.png">
          <a:extLst>
            <a:ext uri="{FF2B5EF4-FFF2-40B4-BE49-F238E27FC236}">
              <a16:creationId xmlns:a16="http://schemas.microsoft.com/office/drawing/2014/main" id="{00000000-0008-0000-0700-000009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2138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183</xdr:row>
      <xdr:rowOff>0</xdr:rowOff>
    </xdr:from>
    <xdr:to>
      <xdr:col>24</xdr:col>
      <xdr:colOff>209550</xdr:colOff>
      <xdr:row>183</xdr:row>
      <xdr:rowOff>142875</xdr:rowOff>
    </xdr:to>
    <xdr:pic>
      <xdr:nvPicPr>
        <xdr:cNvPr id="1349642" name="Picture 669" descr="http://upload.wikimedia.org/wikipedia/en/thumb/c/c3/Flag_of_France.svg/22px-Flag_of_France.svg.png">
          <a:extLst>
            <a:ext uri="{FF2B5EF4-FFF2-40B4-BE49-F238E27FC236}">
              <a16:creationId xmlns:a16="http://schemas.microsoft.com/office/drawing/2014/main" id="{00000000-0008-0000-0700-00000A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92715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214</xdr:row>
      <xdr:rowOff>0</xdr:rowOff>
    </xdr:from>
    <xdr:to>
      <xdr:col>24</xdr:col>
      <xdr:colOff>209550</xdr:colOff>
      <xdr:row>214</xdr:row>
      <xdr:rowOff>104775</xdr:rowOff>
    </xdr:to>
    <xdr:pic>
      <xdr:nvPicPr>
        <xdr:cNvPr id="1349643" name="Picture 670" descr="http://upload.wikimedia.org/wikipedia/commons/thumb/9/93/Flag_of_the_Bahamas.svg/22px-Flag_of_the_Bahamas.svg.png">
          <a:extLst>
            <a:ext uri="{FF2B5EF4-FFF2-40B4-BE49-F238E27FC236}">
              <a16:creationId xmlns:a16="http://schemas.microsoft.com/office/drawing/2014/main" id="{00000000-0008-0000-0700-00000B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5186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65</xdr:row>
      <xdr:rowOff>0</xdr:rowOff>
    </xdr:from>
    <xdr:to>
      <xdr:col>24</xdr:col>
      <xdr:colOff>209550</xdr:colOff>
      <xdr:row>65</xdr:row>
      <xdr:rowOff>142875</xdr:rowOff>
    </xdr:to>
    <xdr:pic>
      <xdr:nvPicPr>
        <xdr:cNvPr id="1349644" name="Picture 671" descr="http://upload.wikimedia.org/wikipedia/commons/thumb/3/31/Flag_of_Equatorial_Guinea.svg/22px-Flag_of_Equatorial_Guinea.svg.png">
          <a:extLst>
            <a:ext uri="{FF2B5EF4-FFF2-40B4-BE49-F238E27FC236}">
              <a16:creationId xmlns:a16="http://schemas.microsoft.com/office/drawing/2014/main" id="{00000000-0008-0000-0700-00000C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4620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163</xdr:row>
      <xdr:rowOff>0</xdr:rowOff>
    </xdr:from>
    <xdr:to>
      <xdr:col>24</xdr:col>
      <xdr:colOff>209550</xdr:colOff>
      <xdr:row>163</xdr:row>
      <xdr:rowOff>142875</xdr:rowOff>
    </xdr:to>
    <xdr:pic>
      <xdr:nvPicPr>
        <xdr:cNvPr id="1349645" name="Picture 672" descr="http://upload.wikimedia.org/wikipedia/commons/thumb/c/cf/Flag_of_Peru.svg/22px-Flag_of_Peru.svg.png">
          <a:extLst>
            <a:ext uri="{FF2B5EF4-FFF2-40B4-BE49-F238E27FC236}">
              <a16:creationId xmlns:a16="http://schemas.microsoft.com/office/drawing/2014/main" id="{00000000-0008-0000-0700-00000D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48519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30</xdr:row>
      <xdr:rowOff>0</xdr:rowOff>
    </xdr:from>
    <xdr:to>
      <xdr:col>24</xdr:col>
      <xdr:colOff>209550</xdr:colOff>
      <xdr:row>30</xdr:row>
      <xdr:rowOff>142875</xdr:rowOff>
    </xdr:to>
    <xdr:pic>
      <xdr:nvPicPr>
        <xdr:cNvPr id="1349646" name="Picture 673" descr="http://upload.wikimedia.org/wikipedia/en/thumb/0/05/Flag_of_Brazil.svg/22px-Flag_of_Brazil.svg.png">
          <a:extLst>
            <a:ext uri="{FF2B5EF4-FFF2-40B4-BE49-F238E27FC236}">
              <a16:creationId xmlns:a16="http://schemas.microsoft.com/office/drawing/2014/main" id="{00000000-0008-0000-0700-00000E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70961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44</xdr:row>
      <xdr:rowOff>0</xdr:rowOff>
    </xdr:from>
    <xdr:to>
      <xdr:col>24</xdr:col>
      <xdr:colOff>209550</xdr:colOff>
      <xdr:row>44</xdr:row>
      <xdr:rowOff>142875</xdr:rowOff>
    </xdr:to>
    <xdr:pic>
      <xdr:nvPicPr>
        <xdr:cNvPr id="1349647" name="Picture 674" descr="http://upload.wikimedia.org/wikipedia/commons/thumb/7/78/Flag_of_Chile.svg/22px-Flag_of_Chile.svg.png">
          <a:extLst>
            <a:ext uri="{FF2B5EF4-FFF2-40B4-BE49-F238E27FC236}">
              <a16:creationId xmlns:a16="http://schemas.microsoft.com/office/drawing/2014/main" id="{00000000-0008-0000-0700-00000F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00203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208</xdr:row>
      <xdr:rowOff>0</xdr:rowOff>
    </xdr:from>
    <xdr:to>
      <xdr:col>24</xdr:col>
      <xdr:colOff>209550</xdr:colOff>
      <xdr:row>208</xdr:row>
      <xdr:rowOff>133350</xdr:rowOff>
    </xdr:to>
    <xdr:pic>
      <xdr:nvPicPr>
        <xdr:cNvPr id="1349648" name="Picture 675" descr="http://upload.wikimedia.org/wikipedia/en/thumb/4/4c/Flag_of_Sweden.svg/22px-Flag_of_Sweden.svg.png">
          <a:extLst>
            <a:ext uri="{FF2B5EF4-FFF2-40B4-BE49-F238E27FC236}">
              <a16:creationId xmlns:a16="http://schemas.microsoft.com/office/drawing/2014/main" id="{00000000-0008-0000-0700-000010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4043600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232</xdr:row>
      <xdr:rowOff>0</xdr:rowOff>
    </xdr:from>
    <xdr:to>
      <xdr:col>24</xdr:col>
      <xdr:colOff>209550</xdr:colOff>
      <xdr:row>232</xdr:row>
      <xdr:rowOff>142875</xdr:rowOff>
    </xdr:to>
    <xdr:pic>
      <xdr:nvPicPr>
        <xdr:cNvPr id="1349649" name="Picture 676" descr="http://upload.wikimedia.org/wikipedia/commons/thumb/f/fe/Flag_of_Uruguay.svg/22px-Flag_of_Uruguay.svg.png">
          <a:extLst>
            <a:ext uri="{FF2B5EF4-FFF2-40B4-BE49-F238E27FC236}">
              <a16:creationId xmlns:a16="http://schemas.microsoft.com/office/drawing/2014/main" id="{00000000-0008-0000-0700-000011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8615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234</xdr:row>
      <xdr:rowOff>0</xdr:rowOff>
    </xdr:from>
    <xdr:to>
      <xdr:col>24</xdr:col>
      <xdr:colOff>209550</xdr:colOff>
      <xdr:row>234</xdr:row>
      <xdr:rowOff>123825</xdr:rowOff>
    </xdr:to>
    <xdr:pic>
      <xdr:nvPicPr>
        <xdr:cNvPr id="1349650" name="Picture 677" descr="http://upload.wikimedia.org/wikipedia/commons/thumb/b/bc/Flag_of_Vanuatu.svg/22px-Flag_of_Vanuatu.svg.png">
          <a:extLst>
            <a:ext uri="{FF2B5EF4-FFF2-40B4-BE49-F238E27FC236}">
              <a16:creationId xmlns:a16="http://schemas.microsoft.com/office/drawing/2014/main" id="{00000000-0008-0000-0700-000012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899660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196</xdr:row>
      <xdr:rowOff>0</xdr:rowOff>
    </xdr:from>
    <xdr:to>
      <xdr:col>24</xdr:col>
      <xdr:colOff>209550</xdr:colOff>
      <xdr:row>196</xdr:row>
      <xdr:rowOff>104775</xdr:rowOff>
    </xdr:to>
    <xdr:pic>
      <xdr:nvPicPr>
        <xdr:cNvPr id="1349651" name="Picture 678" descr="http://upload.wikimedia.org/wikipedia/commons/thumb/7/74/Flag_of_the_Solomon_Islands.svg/22px-Flag_of_the_Solomon_Islands.svg.png">
          <a:extLst>
            <a:ext uri="{FF2B5EF4-FFF2-40B4-BE49-F238E27FC236}">
              <a16:creationId xmlns:a16="http://schemas.microsoft.com/office/drawing/2014/main" id="{00000000-0008-0000-0700-000013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1757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201</xdr:row>
      <xdr:rowOff>0</xdr:rowOff>
    </xdr:from>
    <xdr:to>
      <xdr:col>24</xdr:col>
      <xdr:colOff>209550</xdr:colOff>
      <xdr:row>201</xdr:row>
      <xdr:rowOff>104775</xdr:rowOff>
    </xdr:to>
    <xdr:pic>
      <xdr:nvPicPr>
        <xdr:cNvPr id="1349652" name="Picture 679" descr="http://upload.wikimedia.org/wikipedia/commons/thumb/1/12/Flag_of_South_Ossetia.svg/22px-Flag_of_South_Ossetia.svg.png">
          <a:extLst>
            <a:ext uri="{FF2B5EF4-FFF2-40B4-BE49-F238E27FC236}">
              <a16:creationId xmlns:a16="http://schemas.microsoft.com/office/drawing/2014/main" id="{00000000-0008-0000-0700-000014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27101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205</xdr:row>
      <xdr:rowOff>0</xdr:rowOff>
    </xdr:from>
    <xdr:to>
      <xdr:col>24</xdr:col>
      <xdr:colOff>209550</xdr:colOff>
      <xdr:row>205</xdr:row>
      <xdr:rowOff>104775</xdr:rowOff>
    </xdr:to>
    <xdr:pic>
      <xdr:nvPicPr>
        <xdr:cNvPr id="1349653" name="Picture 680" descr="http://upload.wikimedia.org/wikipedia/commons/thumb/0/01/Flag_of_Sudan.svg/22px-Flag_of_Sudan.svg.png">
          <a:extLst>
            <a:ext uri="{FF2B5EF4-FFF2-40B4-BE49-F238E27FC236}">
              <a16:creationId xmlns:a16="http://schemas.microsoft.com/office/drawing/2014/main" id="{00000000-0008-0000-0700-000015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34721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241</xdr:row>
      <xdr:rowOff>0</xdr:rowOff>
    </xdr:from>
    <xdr:to>
      <xdr:col>24</xdr:col>
      <xdr:colOff>209550</xdr:colOff>
      <xdr:row>241</xdr:row>
      <xdr:rowOff>142875</xdr:rowOff>
    </xdr:to>
    <xdr:pic>
      <xdr:nvPicPr>
        <xdr:cNvPr id="1349654" name="Picture 681" descr="http://upload.wikimedia.org/wikipedia/commons/thumb/0/06/Flag_of_Zambia.svg/22px-Flag_of_Zambia.svg.png">
          <a:extLst>
            <a:ext uri="{FF2B5EF4-FFF2-40B4-BE49-F238E27FC236}">
              <a16:creationId xmlns:a16="http://schemas.microsoft.com/office/drawing/2014/main" id="{00000000-0008-0000-0700-000016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50330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148</xdr:row>
      <xdr:rowOff>0</xdr:rowOff>
    </xdr:from>
    <xdr:to>
      <xdr:col>24</xdr:col>
      <xdr:colOff>209550</xdr:colOff>
      <xdr:row>148</xdr:row>
      <xdr:rowOff>104775</xdr:rowOff>
    </xdr:to>
    <xdr:pic>
      <xdr:nvPicPr>
        <xdr:cNvPr id="1349655" name="Picture 682" descr="http://upload.wikimedia.org/wikipedia/commons/thumb/3/3e/Flag_of_New_Zealand.svg/22px-Flag_of_New_Zealand.svg.png">
          <a:extLst>
            <a:ext uri="{FF2B5EF4-FFF2-40B4-BE49-F238E27FC236}">
              <a16:creationId xmlns:a16="http://schemas.microsoft.com/office/drawing/2014/main" id="{00000000-0008-0000-0700-000017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1851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73</xdr:row>
      <xdr:rowOff>0</xdr:rowOff>
    </xdr:from>
    <xdr:to>
      <xdr:col>24</xdr:col>
      <xdr:colOff>209550</xdr:colOff>
      <xdr:row>73</xdr:row>
      <xdr:rowOff>123825</xdr:rowOff>
    </xdr:to>
    <xdr:pic>
      <xdr:nvPicPr>
        <xdr:cNvPr id="1349656" name="Picture 683" descr="http://upload.wikimedia.org/wikipedia/commons/thumb/b/bc/Flag_of_Finland.svg/22px-Flag_of_Finland.svg.png">
          <a:extLst>
            <a:ext uri="{FF2B5EF4-FFF2-40B4-BE49-F238E27FC236}">
              <a16:creationId xmlns:a16="http://schemas.microsoft.com/office/drawing/2014/main" id="{00000000-0008-0000-0700-000018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62591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162</xdr:row>
      <xdr:rowOff>0</xdr:rowOff>
    </xdr:from>
    <xdr:to>
      <xdr:col>24</xdr:col>
      <xdr:colOff>209550</xdr:colOff>
      <xdr:row>162</xdr:row>
      <xdr:rowOff>123825</xdr:rowOff>
    </xdr:to>
    <xdr:pic>
      <xdr:nvPicPr>
        <xdr:cNvPr id="1349657" name="Picture 684" descr="http://upload.wikimedia.org/wikipedia/commons/thumb/2/27/Flag_of_Paraguay.svg/22px-Flag_of_Paraguay.svg.png">
          <a:extLst>
            <a:ext uri="{FF2B5EF4-FFF2-40B4-BE49-F238E27FC236}">
              <a16:creationId xmlns:a16="http://schemas.microsoft.com/office/drawing/2014/main" id="{00000000-0008-0000-0700-000019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46519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9</xdr:row>
      <xdr:rowOff>0</xdr:rowOff>
    </xdr:from>
    <xdr:to>
      <xdr:col>24</xdr:col>
      <xdr:colOff>209550</xdr:colOff>
      <xdr:row>9</xdr:row>
      <xdr:rowOff>142875</xdr:rowOff>
    </xdr:to>
    <xdr:pic>
      <xdr:nvPicPr>
        <xdr:cNvPr id="1349658" name="Picture 685" descr="http://upload.wikimedia.org/wikipedia/commons/thumb/9/9d/Flag_of_Angola.svg/22px-Flag_of_Angola.svg.png">
          <a:extLst>
            <a:ext uri="{FF2B5EF4-FFF2-40B4-BE49-F238E27FC236}">
              <a16:creationId xmlns:a16="http://schemas.microsoft.com/office/drawing/2014/main" id="{00000000-0008-0000-0700-00001A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4955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209550</xdr:colOff>
      <xdr:row>6</xdr:row>
      <xdr:rowOff>142875</xdr:rowOff>
    </xdr:to>
    <xdr:pic>
      <xdr:nvPicPr>
        <xdr:cNvPr id="1349659" name="Picture 686" descr="http://upload.wikimedia.org/wikipedia/commons/thumb/7/77/Flag_of_Algeria.svg/22px-Flag_of_Algeria.svg.png">
          <a:extLst>
            <a:ext uri="{FF2B5EF4-FFF2-40B4-BE49-F238E27FC236}">
              <a16:creationId xmlns:a16="http://schemas.microsoft.com/office/drawing/2014/main" id="{00000000-0008-0000-0700-00001B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8478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161</xdr:row>
      <xdr:rowOff>0</xdr:rowOff>
    </xdr:from>
    <xdr:to>
      <xdr:col>24</xdr:col>
      <xdr:colOff>209550</xdr:colOff>
      <xdr:row>161</xdr:row>
      <xdr:rowOff>161925</xdr:rowOff>
    </xdr:to>
    <xdr:pic>
      <xdr:nvPicPr>
        <xdr:cNvPr id="1349660" name="Picture 687" descr="http://upload.wikimedia.org/wikipedia/commons/thumb/e/e3/Flag_of_Papua_New_Guinea.svg/22px-Flag_of_Papua_New_Guinea.svg.png">
          <a:extLst>
            <a:ext uri="{FF2B5EF4-FFF2-40B4-BE49-F238E27FC236}">
              <a16:creationId xmlns:a16="http://schemas.microsoft.com/office/drawing/2014/main" id="{00000000-0008-0000-0700-00001C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445192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12</xdr:row>
      <xdr:rowOff>0</xdr:rowOff>
    </xdr:from>
    <xdr:to>
      <xdr:col>24</xdr:col>
      <xdr:colOff>209550</xdr:colOff>
      <xdr:row>12</xdr:row>
      <xdr:rowOff>133350</xdr:rowOff>
    </xdr:to>
    <xdr:pic>
      <xdr:nvPicPr>
        <xdr:cNvPr id="1349661" name="Picture 688" descr="http://upload.wikimedia.org/wikipedia/commons/thumb/1/1a/Flag_of_Argentina.svg/22px-Flag_of_Argentina.svg.png">
          <a:extLst>
            <a:ext uri="{FF2B5EF4-FFF2-40B4-BE49-F238E27FC236}">
              <a16:creationId xmlns:a16="http://schemas.microsoft.com/office/drawing/2014/main" id="{00000000-0008-0000-0700-00001D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095625"/>
          <a:ext cx="209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197</xdr:row>
      <xdr:rowOff>0</xdr:rowOff>
    </xdr:from>
    <xdr:to>
      <xdr:col>24</xdr:col>
      <xdr:colOff>209550</xdr:colOff>
      <xdr:row>197</xdr:row>
      <xdr:rowOff>142875</xdr:rowOff>
    </xdr:to>
    <xdr:pic>
      <xdr:nvPicPr>
        <xdr:cNvPr id="1349662" name="Picture 689" descr="http://upload.wikimedia.org/wikipedia/commons/thumb/a/a0/Flag_of_Somalia.svg/22px-Flag_of_Somalia.svg.png">
          <a:extLst>
            <a:ext uri="{FF2B5EF4-FFF2-40B4-BE49-F238E27FC236}">
              <a16:creationId xmlns:a16="http://schemas.microsoft.com/office/drawing/2014/main" id="{00000000-0008-0000-0700-00001E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1948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23</xdr:row>
      <xdr:rowOff>0</xdr:rowOff>
    </xdr:from>
    <xdr:to>
      <xdr:col>24</xdr:col>
      <xdr:colOff>209550</xdr:colOff>
      <xdr:row>23</xdr:row>
      <xdr:rowOff>142875</xdr:rowOff>
    </xdr:to>
    <xdr:pic>
      <xdr:nvPicPr>
        <xdr:cNvPr id="1349663" name="Picture 690" descr="http://upload.wikimedia.org/wikipedia/commons/thumb/e/e7/Flag_of_Belize.svg/22px-Flag_of_Belize.svg.png">
          <a:extLst>
            <a:ext uri="{FF2B5EF4-FFF2-40B4-BE49-F238E27FC236}">
              <a16:creationId xmlns:a16="http://schemas.microsoft.com/office/drawing/2014/main" id="{00000000-0008-0000-0700-00001F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52959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165</xdr:row>
      <xdr:rowOff>0</xdr:rowOff>
    </xdr:from>
    <xdr:to>
      <xdr:col>24</xdr:col>
      <xdr:colOff>209550</xdr:colOff>
      <xdr:row>165</xdr:row>
      <xdr:rowOff>104775</xdr:rowOff>
    </xdr:to>
    <xdr:pic>
      <xdr:nvPicPr>
        <xdr:cNvPr id="1349664" name="Picture 691" descr="http://upload.wikimedia.org/wikipedia/commons/thumb/8/88/Flag_of_the_Pitcairn_Islands.svg/22px-Flag_of_the_Pitcairn_Islands.svg.png">
          <a:extLst>
            <a:ext uri="{FF2B5EF4-FFF2-40B4-BE49-F238E27FC236}">
              <a16:creationId xmlns:a16="http://schemas.microsoft.com/office/drawing/2014/main" id="{00000000-0008-0000-0700-000020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54520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147</xdr:row>
      <xdr:rowOff>0</xdr:rowOff>
    </xdr:from>
    <xdr:to>
      <xdr:col>24</xdr:col>
      <xdr:colOff>209550</xdr:colOff>
      <xdr:row>147</xdr:row>
      <xdr:rowOff>104775</xdr:rowOff>
    </xdr:to>
    <xdr:pic>
      <xdr:nvPicPr>
        <xdr:cNvPr id="1349665" name="Picture 692" descr="http://upload.wikimedia.org/wikipedia/commons/thumb/2/23/Flag_of_New_Caledonia.svg/22px-Flag_of_New_Caledonia.svg.png">
          <a:extLst>
            <a:ext uri="{FF2B5EF4-FFF2-40B4-BE49-F238E27FC236}">
              <a16:creationId xmlns:a16="http://schemas.microsoft.com/office/drawing/2014/main" id="{00000000-0008-0000-0700-000021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16515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156</xdr:row>
      <xdr:rowOff>0</xdr:rowOff>
    </xdr:from>
    <xdr:to>
      <xdr:col>24</xdr:col>
      <xdr:colOff>209550</xdr:colOff>
      <xdr:row>156</xdr:row>
      <xdr:rowOff>152400</xdr:rowOff>
    </xdr:to>
    <xdr:pic>
      <xdr:nvPicPr>
        <xdr:cNvPr id="1349666" name="Picture 693" descr="http://upload.wikimedia.org/wikipedia/commons/thumb/d/d9/Flag_of_Norway.svg/22px-Flag_of_Norway.svg.png">
          <a:extLst>
            <a:ext uri="{FF2B5EF4-FFF2-40B4-BE49-F238E27FC236}">
              <a16:creationId xmlns:a16="http://schemas.microsoft.com/office/drawing/2014/main" id="{00000000-0008-0000-0700-000022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3451800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202</xdr:row>
      <xdr:rowOff>0</xdr:rowOff>
    </xdr:from>
    <xdr:to>
      <xdr:col>24</xdr:col>
      <xdr:colOff>209550</xdr:colOff>
      <xdr:row>202</xdr:row>
      <xdr:rowOff>104775</xdr:rowOff>
    </xdr:to>
    <xdr:pic>
      <xdr:nvPicPr>
        <xdr:cNvPr id="1349667" name="Picture 694" descr="http://upload.wikimedia.org/wikipedia/commons/thumb/7/7a/Flag_of_South_Sudan.svg/22px-Flag_of_South_Sudan.svg.png">
          <a:extLst>
            <a:ext uri="{FF2B5EF4-FFF2-40B4-BE49-F238E27FC236}">
              <a16:creationId xmlns:a16="http://schemas.microsoft.com/office/drawing/2014/main" id="{00000000-0008-0000-0700-000023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29006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150</xdr:row>
      <xdr:rowOff>0</xdr:rowOff>
    </xdr:from>
    <xdr:to>
      <xdr:col>24</xdr:col>
      <xdr:colOff>209550</xdr:colOff>
      <xdr:row>150</xdr:row>
      <xdr:rowOff>180975</xdr:rowOff>
    </xdr:to>
    <xdr:pic>
      <xdr:nvPicPr>
        <xdr:cNvPr id="1349668" name="Picture 695" descr="http://upload.wikimedia.org/wikipedia/commons/thumb/f/f4/Flag_of_Niger.svg/22px-Flag_of_Niger.svg.png">
          <a:extLst>
            <a:ext uri="{FF2B5EF4-FFF2-40B4-BE49-F238E27FC236}">
              <a16:creationId xmlns:a16="http://schemas.microsoft.com/office/drawing/2014/main" id="{00000000-0008-0000-0700-000024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2251650"/>
          <a:ext cx="2095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187</xdr:row>
      <xdr:rowOff>0</xdr:rowOff>
    </xdr:from>
    <xdr:to>
      <xdr:col>24</xdr:col>
      <xdr:colOff>209550</xdr:colOff>
      <xdr:row>187</xdr:row>
      <xdr:rowOff>142875</xdr:rowOff>
    </xdr:to>
    <xdr:pic>
      <xdr:nvPicPr>
        <xdr:cNvPr id="1349669" name="Picture 696" descr="http://upload.wikimedia.org/wikipedia/commons/thumb/0/0d/Flag_of_Saudi_Arabia.svg/22px-Flag_of_Saudi_Arabia.svg.png">
          <a:extLst>
            <a:ext uri="{FF2B5EF4-FFF2-40B4-BE49-F238E27FC236}">
              <a16:creationId xmlns:a16="http://schemas.microsoft.com/office/drawing/2014/main" id="{00000000-0008-0000-0700-000025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0043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128</xdr:row>
      <xdr:rowOff>0</xdr:rowOff>
    </xdr:from>
    <xdr:to>
      <xdr:col>24</xdr:col>
      <xdr:colOff>209550</xdr:colOff>
      <xdr:row>128</xdr:row>
      <xdr:rowOff>142875</xdr:rowOff>
    </xdr:to>
    <xdr:pic>
      <xdr:nvPicPr>
        <xdr:cNvPr id="1349670" name="Picture 697" descr="http://upload.wikimedia.org/wikipedia/commons/thumb/9/92/Flag_of_Mali.svg/22px-Flag_of_Mali.svg.png">
          <a:extLst>
            <a:ext uri="{FF2B5EF4-FFF2-40B4-BE49-F238E27FC236}">
              <a16:creationId xmlns:a16="http://schemas.microsoft.com/office/drawing/2014/main" id="{00000000-0008-0000-0700-000026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75939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172</xdr:row>
      <xdr:rowOff>0</xdr:rowOff>
    </xdr:from>
    <xdr:to>
      <xdr:col>24</xdr:col>
      <xdr:colOff>209550</xdr:colOff>
      <xdr:row>172</xdr:row>
      <xdr:rowOff>142875</xdr:rowOff>
    </xdr:to>
    <xdr:pic>
      <xdr:nvPicPr>
        <xdr:cNvPr id="1349671" name="Picture 698" descr="http://upload.wikimedia.org/wikipedia/commons/thumb/9/92/Flag_of_the_Republic_of_the_Congo.svg/22px-Flag_of_the_Republic_of_the_Congo.svg.png">
          <a:extLst>
            <a:ext uri="{FF2B5EF4-FFF2-40B4-BE49-F238E27FC236}">
              <a16:creationId xmlns:a16="http://schemas.microsoft.com/office/drawing/2014/main" id="{00000000-0008-0000-0700-000027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69855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223</xdr:row>
      <xdr:rowOff>0</xdr:rowOff>
    </xdr:from>
    <xdr:to>
      <xdr:col>24</xdr:col>
      <xdr:colOff>209550</xdr:colOff>
      <xdr:row>223</xdr:row>
      <xdr:rowOff>142875</xdr:rowOff>
    </xdr:to>
    <xdr:pic>
      <xdr:nvPicPr>
        <xdr:cNvPr id="1349672" name="Picture 699" descr="http://upload.wikimedia.org/wikipedia/commons/thumb/1/1b/Flag_of_Turkmenistan.svg/22px-Flag_of_Turkmenistan.svg.png">
          <a:extLst>
            <a:ext uri="{FF2B5EF4-FFF2-40B4-BE49-F238E27FC236}">
              <a16:creationId xmlns:a16="http://schemas.microsoft.com/office/drawing/2014/main" id="{00000000-0008-0000-0700-000028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6901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157</xdr:row>
      <xdr:rowOff>0</xdr:rowOff>
    </xdr:from>
    <xdr:to>
      <xdr:col>24</xdr:col>
      <xdr:colOff>209550</xdr:colOff>
      <xdr:row>157</xdr:row>
      <xdr:rowOff>104775</xdr:rowOff>
    </xdr:to>
    <xdr:pic>
      <xdr:nvPicPr>
        <xdr:cNvPr id="1349673" name="Picture 700" descr="http://upload.wikimedia.org/wikipedia/commons/thumb/d/dd/Flag_of_Oman.svg/22px-Flag_of_Oman.svg.png">
          <a:extLst>
            <a:ext uri="{FF2B5EF4-FFF2-40B4-BE49-F238E27FC236}">
              <a16:creationId xmlns:a16="http://schemas.microsoft.com/office/drawing/2014/main" id="{00000000-0008-0000-0700-000029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36518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27</xdr:row>
      <xdr:rowOff>0</xdr:rowOff>
    </xdr:from>
    <xdr:to>
      <xdr:col>24</xdr:col>
      <xdr:colOff>209550</xdr:colOff>
      <xdr:row>27</xdr:row>
      <xdr:rowOff>142875</xdr:rowOff>
    </xdr:to>
    <xdr:pic>
      <xdr:nvPicPr>
        <xdr:cNvPr id="1349674" name="Picture 701" descr="http://upload.wikimedia.org/wikipedia/commons/thumb/4/48/Flag_of_Bolivia.svg/22px-Flag_of_Bolivia.svg.png">
          <a:extLst>
            <a:ext uri="{FF2B5EF4-FFF2-40B4-BE49-F238E27FC236}">
              <a16:creationId xmlns:a16="http://schemas.microsoft.com/office/drawing/2014/main" id="{00000000-0008-0000-0700-00002A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62960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43</xdr:row>
      <xdr:rowOff>0</xdr:rowOff>
    </xdr:from>
    <xdr:to>
      <xdr:col>24</xdr:col>
      <xdr:colOff>209550</xdr:colOff>
      <xdr:row>43</xdr:row>
      <xdr:rowOff>142875</xdr:rowOff>
    </xdr:to>
    <xdr:pic>
      <xdr:nvPicPr>
        <xdr:cNvPr id="1349675" name="Picture 702" descr="http://upload.wikimedia.org/wikipedia/commons/thumb/4/4b/Flag_of_Chad.svg/22px-Flag_of_Chad.svg.png">
          <a:extLst>
            <a:ext uri="{FF2B5EF4-FFF2-40B4-BE49-F238E27FC236}">
              <a16:creationId xmlns:a16="http://schemas.microsoft.com/office/drawing/2014/main" id="{00000000-0008-0000-0700-00002B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98202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175</xdr:row>
      <xdr:rowOff>0</xdr:rowOff>
    </xdr:from>
    <xdr:to>
      <xdr:col>24</xdr:col>
      <xdr:colOff>209550</xdr:colOff>
      <xdr:row>175</xdr:row>
      <xdr:rowOff>142875</xdr:rowOff>
    </xdr:to>
    <xdr:pic>
      <xdr:nvPicPr>
        <xdr:cNvPr id="1349676" name="Picture 703" descr="http://upload.wikimedia.org/wikipedia/en/thumb/f/f3/Flag_of_Russia.svg/22px-Flag_of_Russia.svg.png">
          <a:extLst>
            <a:ext uri="{FF2B5EF4-FFF2-40B4-BE49-F238E27FC236}">
              <a16:creationId xmlns:a16="http://schemas.microsoft.com/office/drawing/2014/main" id="{00000000-0008-0000-0700-00002C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75856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152</xdr:row>
      <xdr:rowOff>0</xdr:rowOff>
    </xdr:from>
    <xdr:to>
      <xdr:col>24</xdr:col>
      <xdr:colOff>209550</xdr:colOff>
      <xdr:row>152</xdr:row>
      <xdr:rowOff>104775</xdr:rowOff>
    </xdr:to>
    <xdr:pic>
      <xdr:nvPicPr>
        <xdr:cNvPr id="1349677" name="Picture 704" descr="http://upload.wikimedia.org/wikipedia/commons/thumb/0/01/Flag_of_Niue.svg/22px-Flag_of_Niue.svg.png">
          <a:extLst>
            <a:ext uri="{FF2B5EF4-FFF2-40B4-BE49-F238E27FC236}">
              <a16:creationId xmlns:a16="http://schemas.microsoft.com/office/drawing/2014/main" id="{00000000-0008-0000-0700-00002D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26517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42</xdr:row>
      <xdr:rowOff>0</xdr:rowOff>
    </xdr:from>
    <xdr:to>
      <xdr:col>24</xdr:col>
      <xdr:colOff>209550</xdr:colOff>
      <xdr:row>42</xdr:row>
      <xdr:rowOff>142875</xdr:rowOff>
    </xdr:to>
    <xdr:pic>
      <xdr:nvPicPr>
        <xdr:cNvPr id="1349678" name="Picture 705" descr="http://upload.wikimedia.org/wikipedia/commons/thumb/6/6f/Flag_of_the_Central_African_Republic.svg/22px-Flag_of_the_Central_African_Republic.svg.png">
          <a:extLst>
            <a:ext uri="{FF2B5EF4-FFF2-40B4-BE49-F238E27FC236}">
              <a16:creationId xmlns:a16="http://schemas.microsoft.com/office/drawing/2014/main" id="{00000000-0008-0000-0700-00002E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9620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109</xdr:row>
      <xdr:rowOff>0</xdr:rowOff>
    </xdr:from>
    <xdr:to>
      <xdr:col>24</xdr:col>
      <xdr:colOff>209550</xdr:colOff>
      <xdr:row>109</xdr:row>
      <xdr:rowOff>104775</xdr:rowOff>
    </xdr:to>
    <xdr:pic>
      <xdr:nvPicPr>
        <xdr:cNvPr id="1349679" name="Picture 706" descr="http://upload.wikimedia.org/wikipedia/commons/thumb/d/d3/Flag_of_Kazakhstan.svg/22px-Flag_of_Kazakhstan.svg.png">
          <a:extLst>
            <a:ext uri="{FF2B5EF4-FFF2-40B4-BE49-F238E27FC236}">
              <a16:creationId xmlns:a16="http://schemas.microsoft.com/office/drawing/2014/main" id="{00000000-0008-0000-0700-00002F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35362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77</xdr:row>
      <xdr:rowOff>0</xdr:rowOff>
    </xdr:from>
    <xdr:to>
      <xdr:col>24</xdr:col>
      <xdr:colOff>209550</xdr:colOff>
      <xdr:row>77</xdr:row>
      <xdr:rowOff>161925</xdr:rowOff>
    </xdr:to>
    <xdr:pic>
      <xdr:nvPicPr>
        <xdr:cNvPr id="1349680" name="Picture 707" descr="http://upload.wikimedia.org/wikipedia/commons/thumb/0/04/Flag_of_Gabon.svg/22px-Flag_of_Gabon.svg.png">
          <a:extLst>
            <a:ext uri="{FF2B5EF4-FFF2-40B4-BE49-F238E27FC236}">
              <a16:creationId xmlns:a16="http://schemas.microsoft.com/office/drawing/2014/main" id="{00000000-0008-0000-0700-000030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7097375"/>
          <a:ext cx="209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119</xdr:row>
      <xdr:rowOff>0</xdr:rowOff>
    </xdr:from>
    <xdr:to>
      <xdr:col>24</xdr:col>
      <xdr:colOff>209550</xdr:colOff>
      <xdr:row>119</xdr:row>
      <xdr:rowOff>104775</xdr:rowOff>
    </xdr:to>
    <xdr:pic>
      <xdr:nvPicPr>
        <xdr:cNvPr id="1349681" name="Picture 708" descr="http://upload.wikimedia.org/wikipedia/commons/thumb/0/05/Flag_of_Libya.svg/22px-Flag_of_Libya.svg.png">
          <a:extLst>
            <a:ext uri="{FF2B5EF4-FFF2-40B4-BE49-F238E27FC236}">
              <a16:creationId xmlns:a16="http://schemas.microsoft.com/office/drawing/2014/main" id="{00000000-0008-0000-0700-000031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57937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91</xdr:row>
      <xdr:rowOff>0</xdr:rowOff>
    </xdr:from>
    <xdr:to>
      <xdr:col>24</xdr:col>
      <xdr:colOff>209550</xdr:colOff>
      <xdr:row>91</xdr:row>
      <xdr:rowOff>123825</xdr:rowOff>
    </xdr:to>
    <xdr:pic>
      <xdr:nvPicPr>
        <xdr:cNvPr id="1349682" name="Picture 709" descr="http://upload.wikimedia.org/wikipedia/commons/thumb/9/99/Flag_of_Guyana.svg/22px-Flag_of_Guyana.svg.png">
          <a:extLst>
            <a:ext uri="{FF2B5EF4-FFF2-40B4-BE49-F238E27FC236}">
              <a16:creationId xmlns:a16="http://schemas.microsoft.com/office/drawing/2014/main" id="{00000000-0008-0000-0700-000032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989772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39</xdr:row>
      <xdr:rowOff>0</xdr:rowOff>
    </xdr:from>
    <xdr:to>
      <xdr:col>24</xdr:col>
      <xdr:colOff>209550</xdr:colOff>
      <xdr:row>39</xdr:row>
      <xdr:rowOff>104775</xdr:rowOff>
    </xdr:to>
    <xdr:pic>
      <xdr:nvPicPr>
        <xdr:cNvPr id="1349683" name="Picture 710" descr="http://upload.wikimedia.org/wikipedia/en/thumb/c/cf/Flag_of_Canada.svg/22px-Flag_of_Canada.svg.png">
          <a:extLst>
            <a:ext uri="{FF2B5EF4-FFF2-40B4-BE49-F238E27FC236}">
              <a16:creationId xmlns:a16="http://schemas.microsoft.com/office/drawing/2014/main" id="{00000000-0008-0000-0700-000033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90201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29</xdr:row>
      <xdr:rowOff>0</xdr:rowOff>
    </xdr:from>
    <xdr:to>
      <xdr:col>24</xdr:col>
      <xdr:colOff>209550</xdr:colOff>
      <xdr:row>29</xdr:row>
      <xdr:rowOff>142875</xdr:rowOff>
    </xdr:to>
    <xdr:pic>
      <xdr:nvPicPr>
        <xdr:cNvPr id="1349684" name="Picture 711" descr="http://upload.wikimedia.org/wikipedia/commons/thumb/f/fa/Flag_of_Botswana.svg/22px-Flag_of_Botswana.svg.png">
          <a:extLst>
            <a:ext uri="{FF2B5EF4-FFF2-40B4-BE49-F238E27FC236}">
              <a16:creationId xmlns:a16="http://schemas.microsoft.com/office/drawing/2014/main" id="{00000000-0008-0000-0700-000034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68961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132</xdr:row>
      <xdr:rowOff>0</xdr:rowOff>
    </xdr:from>
    <xdr:to>
      <xdr:col>24</xdr:col>
      <xdr:colOff>209550</xdr:colOff>
      <xdr:row>132</xdr:row>
      <xdr:rowOff>142875</xdr:rowOff>
    </xdr:to>
    <xdr:pic>
      <xdr:nvPicPr>
        <xdr:cNvPr id="1349685" name="Picture 712" descr="http://upload.wikimedia.org/wikipedia/commons/thumb/4/43/Flag_of_Mauritania.svg/22px-Flag_of_Mauritania.svg.png">
          <a:extLst>
            <a:ext uri="{FF2B5EF4-FFF2-40B4-BE49-F238E27FC236}">
              <a16:creationId xmlns:a16="http://schemas.microsoft.com/office/drawing/2014/main" id="{00000000-0008-0000-0700-000035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83940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206</xdr:row>
      <xdr:rowOff>0</xdr:rowOff>
    </xdr:from>
    <xdr:to>
      <xdr:col>24</xdr:col>
      <xdr:colOff>209550</xdr:colOff>
      <xdr:row>206</xdr:row>
      <xdr:rowOff>142875</xdr:rowOff>
    </xdr:to>
    <xdr:pic>
      <xdr:nvPicPr>
        <xdr:cNvPr id="1349686" name="Picture 713" descr="http://upload.wikimedia.org/wikipedia/commons/thumb/6/60/Flag_of_Suriname.svg/22px-Flag_of_Suriname.svg.png">
          <a:extLst>
            <a:ext uri="{FF2B5EF4-FFF2-40B4-BE49-F238E27FC236}">
              <a16:creationId xmlns:a16="http://schemas.microsoft.com/office/drawing/2014/main" id="{00000000-0008-0000-0700-000036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4366260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96</xdr:row>
      <xdr:rowOff>0</xdr:rowOff>
    </xdr:from>
    <xdr:to>
      <xdr:col>24</xdr:col>
      <xdr:colOff>209550</xdr:colOff>
      <xdr:row>96</xdr:row>
      <xdr:rowOff>152400</xdr:rowOff>
    </xdr:to>
    <xdr:pic>
      <xdr:nvPicPr>
        <xdr:cNvPr id="1349687" name="Picture 714" descr="http://upload.wikimedia.org/wikipedia/commons/thumb/c/ce/Flag_of_Iceland.svg/22px-Flag_of_Iceland.svg.png">
          <a:extLst>
            <a:ext uri="{FF2B5EF4-FFF2-40B4-BE49-F238E27FC236}">
              <a16:creationId xmlns:a16="http://schemas.microsoft.com/office/drawing/2014/main" id="{00000000-0008-0000-0700-000037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0897850"/>
          <a:ext cx="209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15</xdr:row>
      <xdr:rowOff>0</xdr:rowOff>
    </xdr:from>
    <xdr:to>
      <xdr:col>24</xdr:col>
      <xdr:colOff>209550</xdr:colOff>
      <xdr:row>15</xdr:row>
      <xdr:rowOff>104775</xdr:rowOff>
    </xdr:to>
    <xdr:pic>
      <xdr:nvPicPr>
        <xdr:cNvPr id="1349688" name="Picture 715" descr="http://upload.wikimedia.org/wikipedia/en/thumb/b/b9/Flag_of_Australia.svg/22px-Flag_of_Australia.svg.png">
          <a:extLst>
            <a:ext uri="{FF2B5EF4-FFF2-40B4-BE49-F238E27FC236}">
              <a16:creationId xmlns:a16="http://schemas.microsoft.com/office/drawing/2014/main" id="{00000000-0008-0000-0700-000038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69570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143</xdr:row>
      <xdr:rowOff>0</xdr:rowOff>
    </xdr:from>
    <xdr:to>
      <xdr:col>24</xdr:col>
      <xdr:colOff>209550</xdr:colOff>
      <xdr:row>143</xdr:row>
      <xdr:rowOff>142875</xdr:rowOff>
    </xdr:to>
    <xdr:pic>
      <xdr:nvPicPr>
        <xdr:cNvPr id="1349689" name="Picture 716" descr="http://upload.wikimedia.org/wikipedia/commons/thumb/0/00/Flag_of_Namibia.svg/22px-Flag_of_Namibia.svg.png">
          <a:extLst>
            <a:ext uri="{FF2B5EF4-FFF2-40B4-BE49-F238E27FC236}">
              <a16:creationId xmlns:a16="http://schemas.microsoft.com/office/drawing/2014/main" id="{00000000-0008-0000-0700-000039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308514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75</xdr:row>
      <xdr:rowOff>0</xdr:rowOff>
    </xdr:from>
    <xdr:to>
      <xdr:col>24</xdr:col>
      <xdr:colOff>209550</xdr:colOff>
      <xdr:row>75</xdr:row>
      <xdr:rowOff>142875</xdr:rowOff>
    </xdr:to>
    <xdr:pic>
      <xdr:nvPicPr>
        <xdr:cNvPr id="1349690" name="Picture 717" descr="http://upload.wikimedia.org/wikipedia/en/thumb/c/c3/Flag_of_France.svg/22px-Flag_of_France.svg.png">
          <a:extLst>
            <a:ext uri="{FF2B5EF4-FFF2-40B4-BE49-F238E27FC236}">
              <a16:creationId xmlns:a16="http://schemas.microsoft.com/office/drawing/2014/main" id="{00000000-0008-0000-0700-00003A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66973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138</xdr:row>
      <xdr:rowOff>0</xdr:rowOff>
    </xdr:from>
    <xdr:to>
      <xdr:col>24</xdr:col>
      <xdr:colOff>209550</xdr:colOff>
      <xdr:row>138</xdr:row>
      <xdr:rowOff>104775</xdr:rowOff>
    </xdr:to>
    <xdr:pic>
      <xdr:nvPicPr>
        <xdr:cNvPr id="1349691" name="Picture 718" descr="http://upload.wikimedia.org/wikipedia/commons/thumb/4/4c/Flag_of_Mongolia.svg/22px-Flag_of_Mongolia.svg.png">
          <a:extLst>
            <a:ext uri="{FF2B5EF4-FFF2-40B4-BE49-F238E27FC236}">
              <a16:creationId xmlns:a16="http://schemas.microsoft.com/office/drawing/2014/main" id="{00000000-0008-0000-0700-00003B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2965132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69</xdr:row>
      <xdr:rowOff>0</xdr:rowOff>
    </xdr:from>
    <xdr:to>
      <xdr:col>24</xdr:col>
      <xdr:colOff>209550</xdr:colOff>
      <xdr:row>69</xdr:row>
      <xdr:rowOff>104775</xdr:rowOff>
    </xdr:to>
    <xdr:pic>
      <xdr:nvPicPr>
        <xdr:cNvPr id="1349692" name="Picture 719" descr="http://upload.wikimedia.org/wikipedia/commons/thumb/8/83/Flag_of_the_Falkland_Islands.svg/22px-Flag_of_the_Falkland_Islands.svg.png">
          <a:extLst>
            <a:ext uri="{FF2B5EF4-FFF2-40B4-BE49-F238E27FC236}">
              <a16:creationId xmlns:a16="http://schemas.microsoft.com/office/drawing/2014/main" id="{00000000-0008-0000-0700-00003C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54590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83</xdr:row>
      <xdr:rowOff>0</xdr:rowOff>
    </xdr:from>
    <xdr:to>
      <xdr:col>24</xdr:col>
      <xdr:colOff>209550</xdr:colOff>
      <xdr:row>83</xdr:row>
      <xdr:rowOff>142875</xdr:rowOff>
    </xdr:to>
    <xdr:pic>
      <xdr:nvPicPr>
        <xdr:cNvPr id="1349693" name="Picture 720" descr="http://upload.wikimedia.org/wikipedia/commons/thumb/0/09/Flag_of_Greenland.svg/22px-Flag_of_Greenland.svg.png">
          <a:extLst>
            <a:ext uri="{FF2B5EF4-FFF2-40B4-BE49-F238E27FC236}">
              <a16:creationId xmlns:a16="http://schemas.microsoft.com/office/drawing/2014/main" id="{00000000-0008-0000-0700-00003D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182975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219075</xdr:colOff>
      <xdr:row>14</xdr:row>
      <xdr:rowOff>114300</xdr:rowOff>
    </xdr:to>
    <xdr:pic>
      <xdr:nvPicPr>
        <xdr:cNvPr id="1349707" name="Picture 230" descr="http://upload.wikimedia.org/wikipedia/commons/thumb/d/dd/Flag_of_Azerbaijan.svg/23px-Flag_of_Azerbaijan.svg.png">
          <a:extLst>
            <a:ext uri="{FF2B5EF4-FFF2-40B4-BE49-F238E27FC236}">
              <a16:creationId xmlns:a16="http://schemas.microsoft.com/office/drawing/2014/main" id="{00000000-0008-0000-0700-00004B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495675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219075</xdr:colOff>
      <xdr:row>15</xdr:row>
      <xdr:rowOff>114300</xdr:rowOff>
    </xdr:to>
    <xdr:pic>
      <xdr:nvPicPr>
        <xdr:cNvPr id="1349708" name="Picture 229" descr="http://upload.wikimedia.org/wikipedia/commons/thumb/9/93/Flag_of_the_Bahamas.svg/23px-Flag_of_the_Bahamas.svg.png">
          <a:extLst>
            <a:ext uri="{FF2B5EF4-FFF2-40B4-BE49-F238E27FC236}">
              <a16:creationId xmlns:a16="http://schemas.microsoft.com/office/drawing/2014/main" id="{00000000-0008-0000-0700-00004C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69570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219075</xdr:colOff>
      <xdr:row>16</xdr:row>
      <xdr:rowOff>133350</xdr:rowOff>
    </xdr:to>
    <xdr:pic>
      <xdr:nvPicPr>
        <xdr:cNvPr id="1349709" name="Picture 228" descr="http://upload.wikimedia.org/wikipedia/commons/thumb/2/2c/Flag_of_Bahrain.svg/23px-Flag_of_Bahrain.svg.png">
          <a:extLst>
            <a:ext uri="{FF2B5EF4-FFF2-40B4-BE49-F238E27FC236}">
              <a16:creationId xmlns:a16="http://schemas.microsoft.com/office/drawing/2014/main" id="{00000000-0008-0000-0700-00004D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895725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219075</xdr:colOff>
      <xdr:row>17</xdr:row>
      <xdr:rowOff>133350</xdr:rowOff>
    </xdr:to>
    <xdr:pic>
      <xdr:nvPicPr>
        <xdr:cNvPr id="1349710" name="Picture 227" descr="http://upload.wikimedia.org/wikipedia/commons/thumb/f/f9/Flag_of_Bangladesh.svg/23px-Flag_of_Bangladesh.svg.png">
          <a:extLst>
            <a:ext uri="{FF2B5EF4-FFF2-40B4-BE49-F238E27FC236}">
              <a16:creationId xmlns:a16="http://schemas.microsoft.com/office/drawing/2014/main" id="{00000000-0008-0000-0700-00004E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095750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219075</xdr:colOff>
      <xdr:row>18</xdr:row>
      <xdr:rowOff>142875</xdr:rowOff>
    </xdr:to>
    <xdr:pic>
      <xdr:nvPicPr>
        <xdr:cNvPr id="1349711" name="Picture 226" descr="http://upload.wikimedia.org/wikipedia/commons/thumb/e/ef/Flag_of_Barbados.svg/23px-Flag_of_Barbados.svg.png">
          <a:extLst>
            <a:ext uri="{FF2B5EF4-FFF2-40B4-BE49-F238E27FC236}">
              <a16:creationId xmlns:a16="http://schemas.microsoft.com/office/drawing/2014/main" id="{00000000-0008-0000-0700-00004F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29577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</xdr:col>
      <xdr:colOff>219075</xdr:colOff>
      <xdr:row>19</xdr:row>
      <xdr:rowOff>114300</xdr:rowOff>
    </xdr:to>
    <xdr:pic>
      <xdr:nvPicPr>
        <xdr:cNvPr id="1349712" name="Picture 225" descr="http://upload.wikimedia.org/wikipedia/commons/thumb/8/85/Flag_of_Belarus.svg/23px-Flag_of_Belarus.svg.png">
          <a:extLst>
            <a:ext uri="{FF2B5EF4-FFF2-40B4-BE49-F238E27FC236}">
              <a16:creationId xmlns:a16="http://schemas.microsoft.com/office/drawing/2014/main" id="{00000000-0008-0000-0700-000050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49580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1</xdr:col>
      <xdr:colOff>219075</xdr:colOff>
      <xdr:row>20</xdr:row>
      <xdr:rowOff>142875</xdr:rowOff>
    </xdr:to>
    <xdr:pic>
      <xdr:nvPicPr>
        <xdr:cNvPr id="1349713" name="Picture 224" descr="http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700-000051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6958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1</xdr:col>
      <xdr:colOff>219075</xdr:colOff>
      <xdr:row>21</xdr:row>
      <xdr:rowOff>142875</xdr:rowOff>
    </xdr:to>
    <xdr:pic>
      <xdr:nvPicPr>
        <xdr:cNvPr id="1349714" name="Picture 223" descr="http://upload.wikimedia.org/wikipedia/commons/thumb/e/e7/Flag_of_Belize.svg/23px-Flag_of_Belize.svg.png">
          <a:extLst>
            <a:ext uri="{FF2B5EF4-FFF2-40B4-BE49-F238E27FC236}">
              <a16:creationId xmlns:a16="http://schemas.microsoft.com/office/drawing/2014/main" id="{00000000-0008-0000-0700-000052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89585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1</xdr:col>
      <xdr:colOff>219075</xdr:colOff>
      <xdr:row>22</xdr:row>
      <xdr:rowOff>142875</xdr:rowOff>
    </xdr:to>
    <xdr:pic>
      <xdr:nvPicPr>
        <xdr:cNvPr id="1349715" name="Picture 222" descr="http://upload.wikimedia.org/wikipedia/commons/thumb/0/0a/Flag_of_Benin.svg/23px-Flag_of_Benin.svg.png">
          <a:extLst>
            <a:ext uri="{FF2B5EF4-FFF2-40B4-BE49-F238E27FC236}">
              <a16:creationId xmlns:a16="http://schemas.microsoft.com/office/drawing/2014/main" id="{00000000-0008-0000-0700-000053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509587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1</xdr:col>
      <xdr:colOff>219075</xdr:colOff>
      <xdr:row>23</xdr:row>
      <xdr:rowOff>114300</xdr:rowOff>
    </xdr:to>
    <xdr:pic>
      <xdr:nvPicPr>
        <xdr:cNvPr id="1349716" name="Picture 221" descr="http://upload.wikimedia.org/wikipedia/commons/thumb/b/bf/Flag_of_Bermuda.svg/23px-Flag_of_Bermuda.svg.png">
          <a:extLst>
            <a:ext uri="{FF2B5EF4-FFF2-40B4-BE49-F238E27FC236}">
              <a16:creationId xmlns:a16="http://schemas.microsoft.com/office/drawing/2014/main" id="{00000000-0008-0000-0700-000054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529590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1</xdr:col>
      <xdr:colOff>219075</xdr:colOff>
      <xdr:row>26</xdr:row>
      <xdr:rowOff>142875</xdr:rowOff>
    </xdr:to>
    <xdr:pic>
      <xdr:nvPicPr>
        <xdr:cNvPr id="1349717" name="Picture 220" descr="http://upload.wikimedia.org/wikipedia/commons/thumb/9/91/Flag_of_Bhutan.svg/23px-Flag_of_Bhutan.svg.png">
          <a:extLst>
            <a:ext uri="{FF2B5EF4-FFF2-40B4-BE49-F238E27FC236}">
              <a16:creationId xmlns:a16="http://schemas.microsoft.com/office/drawing/2014/main" id="{00000000-0008-0000-0700-000055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609600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209550</xdr:colOff>
      <xdr:row>24</xdr:row>
      <xdr:rowOff>142875</xdr:rowOff>
    </xdr:to>
    <xdr:pic>
      <xdr:nvPicPr>
        <xdr:cNvPr id="1349718" name="Picture 219" descr="http://upload.wikimedia.org/wikipedia/commons/thumb/4/48/Flag_of_Bolivia.svg/22px-Flag_of_Bolivia.svg.png">
          <a:extLst>
            <a:ext uri="{FF2B5EF4-FFF2-40B4-BE49-F238E27FC236}">
              <a16:creationId xmlns:a16="http://schemas.microsoft.com/office/drawing/2014/main" id="{00000000-0008-0000-0700-000056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54959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219075</xdr:colOff>
      <xdr:row>25</xdr:row>
      <xdr:rowOff>114300</xdr:rowOff>
    </xdr:to>
    <xdr:pic>
      <xdr:nvPicPr>
        <xdr:cNvPr id="1349719" name="Picture 218" descr="http://upload.wikimedia.org/wikipedia/commons/thumb/b/bf/Flag_of_Bosnia_and_Herzegovina.svg/23px-Flag_of_Bosnia_and_Herzegovina.svg.png">
          <a:extLst>
            <a:ext uri="{FF2B5EF4-FFF2-40B4-BE49-F238E27FC236}">
              <a16:creationId xmlns:a16="http://schemas.microsoft.com/office/drawing/2014/main" id="{00000000-0008-0000-0700-000057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569595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1</xdr:col>
      <xdr:colOff>219075</xdr:colOff>
      <xdr:row>26</xdr:row>
      <xdr:rowOff>142875</xdr:rowOff>
    </xdr:to>
    <xdr:pic>
      <xdr:nvPicPr>
        <xdr:cNvPr id="1349720" name="Picture 217" descr="http://upload.wikimedia.org/wikipedia/commons/thumb/f/fa/Flag_of_Botswana.svg/23px-Flag_of_Botswana.svg.png">
          <a:extLst>
            <a:ext uri="{FF2B5EF4-FFF2-40B4-BE49-F238E27FC236}">
              <a16:creationId xmlns:a16="http://schemas.microsoft.com/office/drawing/2014/main" id="{00000000-0008-0000-0700-000058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609600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209550</xdr:colOff>
      <xdr:row>27</xdr:row>
      <xdr:rowOff>142875</xdr:rowOff>
    </xdr:to>
    <xdr:pic>
      <xdr:nvPicPr>
        <xdr:cNvPr id="1349721" name="Picture 216" descr="http://upload.wikimedia.org/wikipedia/en/thumb/0/05/Flag_of_Brazil.svg/22px-Flag_of_Brazil.svg.png">
          <a:extLst>
            <a:ext uri="{FF2B5EF4-FFF2-40B4-BE49-F238E27FC236}">
              <a16:creationId xmlns:a16="http://schemas.microsoft.com/office/drawing/2014/main" id="{00000000-0008-0000-0700-000059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62960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219075</xdr:colOff>
      <xdr:row>28</xdr:row>
      <xdr:rowOff>114300</xdr:rowOff>
    </xdr:to>
    <xdr:pic>
      <xdr:nvPicPr>
        <xdr:cNvPr id="1349722" name="Picture 215" descr="http://upload.wikimedia.org/wikipedia/commons/thumb/4/42/Flag_of_the_British_Virgin_Islands.svg/23px-Flag_of_the_British_Virgin_Islands.svg.png">
          <a:extLst>
            <a:ext uri="{FF2B5EF4-FFF2-40B4-BE49-F238E27FC236}">
              <a16:creationId xmlns:a16="http://schemas.microsoft.com/office/drawing/2014/main" id="{00000000-0008-0000-0700-00005A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649605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1</xdr:col>
      <xdr:colOff>219075</xdr:colOff>
      <xdr:row>29</xdr:row>
      <xdr:rowOff>114300</xdr:rowOff>
    </xdr:to>
    <xdr:pic>
      <xdr:nvPicPr>
        <xdr:cNvPr id="1349723" name="Picture 214" descr="http://upload.wikimedia.org/wikipedia/commons/thumb/9/9c/Flag_of_Brunei.svg/23px-Flag_of_Brunei.svg.png">
          <a:extLst>
            <a:ext uri="{FF2B5EF4-FFF2-40B4-BE49-F238E27FC236}">
              <a16:creationId xmlns:a16="http://schemas.microsoft.com/office/drawing/2014/main" id="{00000000-0008-0000-0700-00005B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689610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1</xdr:col>
      <xdr:colOff>219075</xdr:colOff>
      <xdr:row>30</xdr:row>
      <xdr:rowOff>133350</xdr:rowOff>
    </xdr:to>
    <xdr:pic>
      <xdr:nvPicPr>
        <xdr:cNvPr id="1349724" name="Picture 213" descr="http://upload.wikimedia.org/wikipedia/commons/thumb/9/9a/Flag_of_Bulgaria.svg/23px-Flag_of_Bulgaria.svg.png">
          <a:extLst>
            <a:ext uri="{FF2B5EF4-FFF2-40B4-BE49-F238E27FC236}">
              <a16:creationId xmlns:a16="http://schemas.microsoft.com/office/drawing/2014/main" id="{00000000-0008-0000-0700-00005C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7096125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219075</xdr:colOff>
      <xdr:row>31</xdr:row>
      <xdr:rowOff>142875</xdr:rowOff>
    </xdr:to>
    <xdr:pic>
      <xdr:nvPicPr>
        <xdr:cNvPr id="1349725" name="Picture 212" descr="http://upload.wikimedia.org/wikipedia/commons/thumb/3/31/Flag_of_Burkina_Faso.svg/23px-Flag_of_Burkina_Faso.svg.png">
          <a:extLst>
            <a:ext uri="{FF2B5EF4-FFF2-40B4-BE49-F238E27FC236}">
              <a16:creationId xmlns:a16="http://schemas.microsoft.com/office/drawing/2014/main" id="{00000000-0008-0000-0700-00005D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729615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</xdr:col>
      <xdr:colOff>219075</xdr:colOff>
      <xdr:row>32</xdr:row>
      <xdr:rowOff>142875</xdr:rowOff>
    </xdr:to>
    <xdr:pic>
      <xdr:nvPicPr>
        <xdr:cNvPr id="1349726" name="Picture 210" descr="http://upload.wikimedia.org/wikipedia/commons/thumb/8/83/Flag_of_Cambodia.svg/23px-Flag_of_Cambodia.svg.png">
          <a:extLst>
            <a:ext uri="{FF2B5EF4-FFF2-40B4-BE49-F238E27FC236}">
              <a16:creationId xmlns:a16="http://schemas.microsoft.com/office/drawing/2014/main" id="{00000000-0008-0000-0700-00005E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749617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219075</xdr:colOff>
      <xdr:row>33</xdr:row>
      <xdr:rowOff>142875</xdr:rowOff>
    </xdr:to>
    <xdr:pic>
      <xdr:nvPicPr>
        <xdr:cNvPr id="1349727" name="Picture 209" descr="http://upload.wikimedia.org/wikipedia/commons/thumb/4/4f/Flag_of_Cameroon.svg/23px-Flag_of_Cameroon.svg.png">
          <a:extLst>
            <a:ext uri="{FF2B5EF4-FFF2-40B4-BE49-F238E27FC236}">
              <a16:creationId xmlns:a16="http://schemas.microsoft.com/office/drawing/2014/main" id="{00000000-0008-0000-0700-00005F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769620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219075</xdr:colOff>
      <xdr:row>34</xdr:row>
      <xdr:rowOff>114300</xdr:rowOff>
    </xdr:to>
    <xdr:pic>
      <xdr:nvPicPr>
        <xdr:cNvPr id="1349728" name="Picture 208" descr="http://upload.wikimedia.org/wikipedia/en/thumb/c/cf/Flag_of_Canada.svg/23px-Flag_of_Canada.svg.png">
          <a:extLst>
            <a:ext uri="{FF2B5EF4-FFF2-40B4-BE49-F238E27FC236}">
              <a16:creationId xmlns:a16="http://schemas.microsoft.com/office/drawing/2014/main" id="{00000000-0008-0000-0700-000060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7896225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1</xdr:col>
      <xdr:colOff>219075</xdr:colOff>
      <xdr:row>35</xdr:row>
      <xdr:rowOff>114300</xdr:rowOff>
    </xdr:to>
    <xdr:pic>
      <xdr:nvPicPr>
        <xdr:cNvPr id="1349729" name="Picture 205" descr="http://upload.wikimedia.org/wikipedia/commons/thumb/0/0f/Flag_of_the_Cayman_Islands.svg/23px-Flag_of_the_Cayman_Islands.svg.png">
          <a:extLst>
            <a:ext uri="{FF2B5EF4-FFF2-40B4-BE49-F238E27FC236}">
              <a16:creationId xmlns:a16="http://schemas.microsoft.com/office/drawing/2014/main" id="{00000000-0008-0000-0700-000061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809625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1</xdr:col>
      <xdr:colOff>219075</xdr:colOff>
      <xdr:row>36</xdr:row>
      <xdr:rowOff>142875</xdr:rowOff>
    </xdr:to>
    <xdr:pic>
      <xdr:nvPicPr>
        <xdr:cNvPr id="1349730" name="Picture 202" descr="http://upload.wikimedia.org/wikipedia/commons/thumb/7/78/Flag_of_Chile.svg/23px-Flag_of_Chile.svg.png">
          <a:extLst>
            <a:ext uri="{FF2B5EF4-FFF2-40B4-BE49-F238E27FC236}">
              <a16:creationId xmlns:a16="http://schemas.microsoft.com/office/drawing/2014/main" id="{00000000-0008-0000-0700-000062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829627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</xdr:col>
      <xdr:colOff>219075</xdr:colOff>
      <xdr:row>37</xdr:row>
      <xdr:rowOff>142875</xdr:rowOff>
    </xdr:to>
    <xdr:pic>
      <xdr:nvPicPr>
        <xdr:cNvPr id="1349731" name="Picture 201" descr="http://upload.wikimedia.org/wikipedia/commons/thumb/f/fa/Flag_of_the_People%27s_Republic_of_China.svg/23px-Flag_of_the_People%27s_Republic_of_China.svg.png">
          <a:extLst>
            <a:ext uri="{FF2B5EF4-FFF2-40B4-BE49-F238E27FC236}">
              <a16:creationId xmlns:a16="http://schemas.microsoft.com/office/drawing/2014/main" id="{00000000-0008-0000-0700-000063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849630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1</xdr:col>
      <xdr:colOff>219075</xdr:colOff>
      <xdr:row>39</xdr:row>
      <xdr:rowOff>142875</xdr:rowOff>
    </xdr:to>
    <xdr:pic>
      <xdr:nvPicPr>
        <xdr:cNvPr id="1349732" name="Picture 198" descr="http://upload.wikimedia.org/wikipedia/commons/thumb/2/21/Flag_of_Colombia.svg/23px-Flag_of_Colombia.svg.png">
          <a:extLst>
            <a:ext uri="{FF2B5EF4-FFF2-40B4-BE49-F238E27FC236}">
              <a16:creationId xmlns:a16="http://schemas.microsoft.com/office/drawing/2014/main" id="{00000000-0008-0000-0700-000064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902017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1</xdr:col>
      <xdr:colOff>219075</xdr:colOff>
      <xdr:row>41</xdr:row>
      <xdr:rowOff>133350</xdr:rowOff>
    </xdr:to>
    <xdr:pic>
      <xdr:nvPicPr>
        <xdr:cNvPr id="1349733" name="Picture 195" descr="http://upload.wikimedia.org/wikipedia/commons/thumb/f/f2/Flag_of_Costa_Rica.svg/23px-Flag_of_Costa_Rica.svg.png">
          <a:extLst>
            <a:ext uri="{FF2B5EF4-FFF2-40B4-BE49-F238E27FC236}">
              <a16:creationId xmlns:a16="http://schemas.microsoft.com/office/drawing/2014/main" id="{00000000-0008-0000-0700-000065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9420225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1</xdr:col>
      <xdr:colOff>219075</xdr:colOff>
      <xdr:row>43</xdr:row>
      <xdr:rowOff>114300</xdr:rowOff>
    </xdr:to>
    <xdr:pic>
      <xdr:nvPicPr>
        <xdr:cNvPr id="1349734" name="Picture 194" descr="http://upload.wikimedia.org/wikipedia/commons/thumb/1/1b/Flag_of_Croatia.svg/23px-Flag_of_Croatia.svg.png">
          <a:extLst>
            <a:ext uri="{FF2B5EF4-FFF2-40B4-BE49-F238E27FC236}">
              <a16:creationId xmlns:a16="http://schemas.microsoft.com/office/drawing/2014/main" id="{00000000-0008-0000-0700-000066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9820275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1</xdr:col>
      <xdr:colOff>219075</xdr:colOff>
      <xdr:row>44</xdr:row>
      <xdr:rowOff>114300</xdr:rowOff>
    </xdr:to>
    <xdr:pic>
      <xdr:nvPicPr>
        <xdr:cNvPr id="1349735" name="Picture 193" descr="http://upload.wikimedia.org/wikipedia/commons/thumb/b/bd/Flag_of_Cuba.svg/23px-Flag_of_Cuba.svg.png">
          <a:extLst>
            <a:ext uri="{FF2B5EF4-FFF2-40B4-BE49-F238E27FC236}">
              <a16:creationId xmlns:a16="http://schemas.microsoft.com/office/drawing/2014/main" id="{00000000-0008-0000-0700-000067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002030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1</xdr:col>
      <xdr:colOff>219075</xdr:colOff>
      <xdr:row>45</xdr:row>
      <xdr:rowOff>142875</xdr:rowOff>
    </xdr:to>
    <xdr:pic>
      <xdr:nvPicPr>
        <xdr:cNvPr id="1349736" name="Picture 191" descr="http://upload.wikimedia.org/wikipedia/commons/thumb/d/d4/Flag_of_Cyprus.svg/23px-Flag_of_Cyprus.svg.png">
          <a:extLst>
            <a:ext uri="{FF2B5EF4-FFF2-40B4-BE49-F238E27FC236}">
              <a16:creationId xmlns:a16="http://schemas.microsoft.com/office/drawing/2014/main" id="{00000000-0008-0000-0700-000068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02203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1</xdr:col>
      <xdr:colOff>219075</xdr:colOff>
      <xdr:row>46</xdr:row>
      <xdr:rowOff>142875</xdr:rowOff>
    </xdr:to>
    <xdr:pic>
      <xdr:nvPicPr>
        <xdr:cNvPr id="1349737" name="Picture 190" descr="http://upload.wikimedia.org/wikipedia/commons/thumb/c/cb/Flag_of_the_Czech_Republic.svg/23px-Flag_of_the_Czech_Republic.svg.png">
          <a:extLst>
            <a:ext uri="{FF2B5EF4-FFF2-40B4-BE49-F238E27FC236}">
              <a16:creationId xmlns:a16="http://schemas.microsoft.com/office/drawing/2014/main" id="{00000000-0008-0000-0700-000069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042035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1</xdr:col>
      <xdr:colOff>190500</xdr:colOff>
      <xdr:row>48</xdr:row>
      <xdr:rowOff>142875</xdr:rowOff>
    </xdr:to>
    <xdr:pic>
      <xdr:nvPicPr>
        <xdr:cNvPr id="1349738" name="Picture 189" descr="http://upload.wikimedia.org/wikipedia/commons/thumb/6/6f/Flag_of_the_Democratic_Republic_of_the_Congo.svg/20px-Flag_of_the_Democratic_Republic_of_the_Congo.svg.png">
          <a:extLst>
            <a:ext uri="{FF2B5EF4-FFF2-40B4-BE49-F238E27FC236}">
              <a16:creationId xmlns:a16="http://schemas.microsoft.com/office/drawing/2014/main" id="{00000000-0008-0000-0700-00006A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082040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1</xdr:col>
      <xdr:colOff>190500</xdr:colOff>
      <xdr:row>49</xdr:row>
      <xdr:rowOff>142875</xdr:rowOff>
    </xdr:to>
    <xdr:pic>
      <xdr:nvPicPr>
        <xdr:cNvPr id="1349739" name="Picture 188" descr="http://upload.wikimedia.org/wikipedia/commons/thumb/9/9c/Flag_of_Denmark.svg/20px-Flag_of_Denmark.svg.png">
          <a:extLst>
            <a:ext uri="{FF2B5EF4-FFF2-40B4-BE49-F238E27FC236}">
              <a16:creationId xmlns:a16="http://schemas.microsoft.com/office/drawing/2014/main" id="{00000000-0008-0000-0700-00006B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122045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1</xdr:col>
      <xdr:colOff>219075</xdr:colOff>
      <xdr:row>50</xdr:row>
      <xdr:rowOff>114300</xdr:rowOff>
    </xdr:to>
    <xdr:pic>
      <xdr:nvPicPr>
        <xdr:cNvPr id="1349740" name="Picture 186" descr="http://upload.wikimedia.org/wikipedia/commons/thumb/c/c4/Flag_of_Dominica.svg/23px-Flag_of_Dominica.svg.png">
          <a:extLst>
            <a:ext uri="{FF2B5EF4-FFF2-40B4-BE49-F238E27FC236}">
              <a16:creationId xmlns:a16="http://schemas.microsoft.com/office/drawing/2014/main" id="{00000000-0008-0000-0700-00006C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1420475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1</xdr:col>
      <xdr:colOff>219075</xdr:colOff>
      <xdr:row>51</xdr:row>
      <xdr:rowOff>133350</xdr:rowOff>
    </xdr:to>
    <xdr:pic>
      <xdr:nvPicPr>
        <xdr:cNvPr id="1349741" name="Picture 185" descr="http://upload.wikimedia.org/wikipedia/commons/thumb/9/9f/Flag_of_the_Dominican_Republic.svg/23px-Flag_of_the_Dominican_Republic.svg.png">
          <a:extLst>
            <a:ext uri="{FF2B5EF4-FFF2-40B4-BE49-F238E27FC236}">
              <a16:creationId xmlns:a16="http://schemas.microsoft.com/office/drawing/2014/main" id="{00000000-0008-0000-0700-00006D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1620500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1</xdr:col>
      <xdr:colOff>219075</xdr:colOff>
      <xdr:row>52</xdr:row>
      <xdr:rowOff>142875</xdr:rowOff>
    </xdr:to>
    <xdr:pic>
      <xdr:nvPicPr>
        <xdr:cNvPr id="1349742" name="Picture 184" descr="http://upload.wikimedia.org/wikipedia/commons/thumb/e/e8/Flag_of_Ecuador.svg/23px-Flag_of_Ecuador.svg.png">
          <a:extLst>
            <a:ext uri="{FF2B5EF4-FFF2-40B4-BE49-F238E27FC236}">
              <a16:creationId xmlns:a16="http://schemas.microsoft.com/office/drawing/2014/main" id="{00000000-0008-0000-0700-00006E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18205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1</xdr:col>
      <xdr:colOff>219075</xdr:colOff>
      <xdr:row>53</xdr:row>
      <xdr:rowOff>142875</xdr:rowOff>
    </xdr:to>
    <xdr:pic>
      <xdr:nvPicPr>
        <xdr:cNvPr id="1349743" name="Picture 183" descr="http://upload.wikimedia.org/wikipedia/commons/thumb/f/fe/Flag_of_Egypt.svg/23px-Flag_of_Egypt.svg.png">
          <a:extLst>
            <a:ext uri="{FF2B5EF4-FFF2-40B4-BE49-F238E27FC236}">
              <a16:creationId xmlns:a16="http://schemas.microsoft.com/office/drawing/2014/main" id="{00000000-0008-0000-0700-00006F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202055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1</xdr:col>
      <xdr:colOff>219075</xdr:colOff>
      <xdr:row>54</xdr:row>
      <xdr:rowOff>123825</xdr:rowOff>
    </xdr:to>
    <xdr:pic>
      <xdr:nvPicPr>
        <xdr:cNvPr id="1349744" name="Picture 182" descr="http://upload.wikimedia.org/wikipedia/commons/thumb/3/34/Flag_of_El_Salvador.svg/23px-Flag_of_El_Salvador.svg.png">
          <a:extLst>
            <a:ext uri="{FF2B5EF4-FFF2-40B4-BE49-F238E27FC236}">
              <a16:creationId xmlns:a16="http://schemas.microsoft.com/office/drawing/2014/main" id="{00000000-0008-0000-0700-000070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2220575"/>
          <a:ext cx="2190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1</xdr:col>
      <xdr:colOff>219075</xdr:colOff>
      <xdr:row>55</xdr:row>
      <xdr:rowOff>142875</xdr:rowOff>
    </xdr:to>
    <xdr:pic>
      <xdr:nvPicPr>
        <xdr:cNvPr id="1349745" name="Picture 181" descr="http://upload.wikimedia.org/wikipedia/commons/thumb/3/31/Flag_of_Equatorial_Guinea.svg/23px-Flag_of_Equatorial_Guinea.svg.png">
          <a:extLst>
            <a:ext uri="{FF2B5EF4-FFF2-40B4-BE49-F238E27FC236}">
              <a16:creationId xmlns:a16="http://schemas.microsoft.com/office/drawing/2014/main" id="{00000000-0008-0000-0700-000071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242060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1</xdr:col>
      <xdr:colOff>219075</xdr:colOff>
      <xdr:row>56</xdr:row>
      <xdr:rowOff>142875</xdr:rowOff>
    </xdr:to>
    <xdr:pic>
      <xdr:nvPicPr>
        <xdr:cNvPr id="1349746" name="Picture 179" descr="http://upload.wikimedia.org/wikipedia/commons/thumb/8/8f/Flag_of_Estonia.svg/23px-Flag_of_Estonia.svg.png">
          <a:extLst>
            <a:ext uri="{FF2B5EF4-FFF2-40B4-BE49-F238E27FC236}">
              <a16:creationId xmlns:a16="http://schemas.microsoft.com/office/drawing/2014/main" id="{00000000-0008-0000-0700-000072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26206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1</xdr:col>
      <xdr:colOff>219075</xdr:colOff>
      <xdr:row>57</xdr:row>
      <xdr:rowOff>114300</xdr:rowOff>
    </xdr:to>
    <xdr:pic>
      <xdr:nvPicPr>
        <xdr:cNvPr id="1349747" name="Picture 178" descr="http://upload.wikimedia.org/wikipedia/commons/thumb/7/71/Flag_of_Ethiopia.svg/23px-Flag_of_Ethiopia.svg.png">
          <a:extLst>
            <a:ext uri="{FF2B5EF4-FFF2-40B4-BE49-F238E27FC236}">
              <a16:creationId xmlns:a16="http://schemas.microsoft.com/office/drawing/2014/main" id="{00000000-0008-0000-0700-000073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282065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1</xdr:col>
      <xdr:colOff>219075</xdr:colOff>
      <xdr:row>58</xdr:row>
      <xdr:rowOff>114300</xdr:rowOff>
    </xdr:to>
    <xdr:pic>
      <xdr:nvPicPr>
        <xdr:cNvPr id="1349748" name="Picture 174" descr="http://upload.wikimedia.org/wikipedia/commons/thumb/b/ba/Flag_of_Fiji.svg/23px-Flag_of_Fiji.svg.png">
          <a:extLst>
            <a:ext uri="{FF2B5EF4-FFF2-40B4-BE49-F238E27FC236}">
              <a16:creationId xmlns:a16="http://schemas.microsoft.com/office/drawing/2014/main" id="{00000000-0008-0000-0700-000074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3020675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1</xdr:col>
      <xdr:colOff>219075</xdr:colOff>
      <xdr:row>59</xdr:row>
      <xdr:rowOff>133350</xdr:rowOff>
    </xdr:to>
    <xdr:pic>
      <xdr:nvPicPr>
        <xdr:cNvPr id="1349749" name="Picture 173" descr="http://upload.wikimedia.org/wikipedia/commons/thumb/b/bc/Flag_of_Finland.svg/23px-Flag_of_Finland.svg.png">
          <a:extLst>
            <a:ext uri="{FF2B5EF4-FFF2-40B4-BE49-F238E27FC236}">
              <a16:creationId xmlns:a16="http://schemas.microsoft.com/office/drawing/2014/main" id="{00000000-0008-0000-0700-000075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3220700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1</xdr:col>
      <xdr:colOff>219075</xdr:colOff>
      <xdr:row>60</xdr:row>
      <xdr:rowOff>142875</xdr:rowOff>
    </xdr:to>
    <xdr:pic>
      <xdr:nvPicPr>
        <xdr:cNvPr id="1349750" name="Picture 172" descr="http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700-000076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34207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1</xdr:col>
      <xdr:colOff>219075</xdr:colOff>
      <xdr:row>61</xdr:row>
      <xdr:rowOff>142875</xdr:rowOff>
    </xdr:to>
    <xdr:pic>
      <xdr:nvPicPr>
        <xdr:cNvPr id="1349751" name="Picture 170" descr="http://upload.wikimedia.org/wikipedia/commons/thumb/d/db/Flag_of_French_Polynesia.svg/23px-Flag_of_French_Polynesia.svg.png">
          <a:extLst>
            <a:ext uri="{FF2B5EF4-FFF2-40B4-BE49-F238E27FC236}">
              <a16:creationId xmlns:a16="http://schemas.microsoft.com/office/drawing/2014/main" id="{00000000-0008-0000-0700-000077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362075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1</xdr:col>
      <xdr:colOff>190500</xdr:colOff>
      <xdr:row>62</xdr:row>
      <xdr:rowOff>142875</xdr:rowOff>
    </xdr:to>
    <xdr:pic>
      <xdr:nvPicPr>
        <xdr:cNvPr id="1349752" name="Picture 169" descr="http://upload.wikimedia.org/wikipedia/commons/thumb/0/04/Flag_of_Gabon.svg/20px-Flag_of_Gabon.svg.png">
          <a:extLst>
            <a:ext uri="{FF2B5EF4-FFF2-40B4-BE49-F238E27FC236}">
              <a16:creationId xmlns:a16="http://schemas.microsoft.com/office/drawing/2014/main" id="{00000000-0008-0000-0700-000078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402080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1</xdr:col>
      <xdr:colOff>219075</xdr:colOff>
      <xdr:row>63</xdr:row>
      <xdr:rowOff>142875</xdr:rowOff>
    </xdr:to>
    <xdr:pic>
      <xdr:nvPicPr>
        <xdr:cNvPr id="1349753" name="Picture 167" descr="http://upload.wikimedia.org/wikipedia/commons/thumb/0/0f/Flag_of_Georgia.svg/23px-Flag_of_Georgia.svg.png">
          <a:extLst>
            <a:ext uri="{FF2B5EF4-FFF2-40B4-BE49-F238E27FC236}">
              <a16:creationId xmlns:a16="http://schemas.microsoft.com/office/drawing/2014/main" id="{00000000-0008-0000-0700-000079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42208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219075</xdr:colOff>
      <xdr:row>64</xdr:row>
      <xdr:rowOff>133350</xdr:rowOff>
    </xdr:to>
    <xdr:pic>
      <xdr:nvPicPr>
        <xdr:cNvPr id="1349754" name="Picture 166" descr="http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700-00007A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4420850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219075</xdr:colOff>
      <xdr:row>65</xdr:row>
      <xdr:rowOff>142875</xdr:rowOff>
    </xdr:to>
    <xdr:pic>
      <xdr:nvPicPr>
        <xdr:cNvPr id="1349755" name="Picture 165" descr="http://upload.wikimedia.org/wikipedia/commons/thumb/1/19/Flag_of_Ghana.svg/23px-Flag_of_Ghana.svg.png">
          <a:extLst>
            <a:ext uri="{FF2B5EF4-FFF2-40B4-BE49-F238E27FC236}">
              <a16:creationId xmlns:a16="http://schemas.microsoft.com/office/drawing/2014/main" id="{00000000-0008-0000-0700-00007B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462087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1</xdr:col>
      <xdr:colOff>219075</xdr:colOff>
      <xdr:row>66</xdr:row>
      <xdr:rowOff>114300</xdr:rowOff>
    </xdr:to>
    <xdr:pic>
      <xdr:nvPicPr>
        <xdr:cNvPr id="1349756" name="Picture 164" descr="http://upload.wikimedia.org/wikipedia/commons/thumb/0/02/Flag_of_Gibraltar.svg/23px-Flag_of_Gibraltar.svg.png">
          <a:extLst>
            <a:ext uri="{FF2B5EF4-FFF2-40B4-BE49-F238E27FC236}">
              <a16:creationId xmlns:a16="http://schemas.microsoft.com/office/drawing/2014/main" id="{00000000-0008-0000-0700-00007C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482090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219075</xdr:colOff>
      <xdr:row>67</xdr:row>
      <xdr:rowOff>142875</xdr:rowOff>
    </xdr:to>
    <xdr:pic>
      <xdr:nvPicPr>
        <xdr:cNvPr id="1349757" name="Picture 163" descr="http://upload.wikimedia.org/wikipedia/commons/thumb/5/5c/Flag_of_Greece.svg/23px-Flag_of_Greece.svg.png">
          <a:extLst>
            <a:ext uri="{FF2B5EF4-FFF2-40B4-BE49-F238E27FC236}">
              <a16:creationId xmlns:a16="http://schemas.microsoft.com/office/drawing/2014/main" id="{00000000-0008-0000-0700-00007D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50590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219075</xdr:colOff>
      <xdr:row>68</xdr:row>
      <xdr:rowOff>133350</xdr:rowOff>
    </xdr:to>
    <xdr:pic>
      <xdr:nvPicPr>
        <xdr:cNvPr id="1349758" name="Picture 161" descr="http://upload.wikimedia.org/wikipedia/commons/thumb/b/bc/Flag_of_Grenada.svg/23px-Flag_of_Grenada.svg.png">
          <a:extLst>
            <a:ext uri="{FF2B5EF4-FFF2-40B4-BE49-F238E27FC236}">
              <a16:creationId xmlns:a16="http://schemas.microsoft.com/office/drawing/2014/main" id="{00000000-0008-0000-0700-00007E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5259050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219075</xdr:colOff>
      <xdr:row>69</xdr:row>
      <xdr:rowOff>133350</xdr:rowOff>
    </xdr:to>
    <xdr:pic>
      <xdr:nvPicPr>
        <xdr:cNvPr id="1349759" name="Picture 158" descr="http://upload.wikimedia.org/wikipedia/commons/thumb/e/ec/Flag_of_Guatemala.svg/23px-Flag_of_Guatemala.svg.png">
          <a:extLst>
            <a:ext uri="{FF2B5EF4-FFF2-40B4-BE49-F238E27FC236}">
              <a16:creationId xmlns:a16="http://schemas.microsoft.com/office/drawing/2014/main" id="{00000000-0008-0000-0700-00007F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5459075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1</xdr:col>
      <xdr:colOff>219075</xdr:colOff>
      <xdr:row>70</xdr:row>
      <xdr:rowOff>142875</xdr:rowOff>
    </xdr:to>
    <xdr:pic>
      <xdr:nvPicPr>
        <xdr:cNvPr id="1349760" name="Picture 156" descr="http://upload.wikimedia.org/wikipedia/commons/thumb/e/ed/Flag_of_Guinea.svg/23px-Flag_of_Guinea.svg.png">
          <a:extLst>
            <a:ext uri="{FF2B5EF4-FFF2-40B4-BE49-F238E27FC236}">
              <a16:creationId xmlns:a16="http://schemas.microsoft.com/office/drawing/2014/main" id="{00000000-0008-0000-0700-000080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565910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1</xdr:col>
      <xdr:colOff>219075</xdr:colOff>
      <xdr:row>71</xdr:row>
      <xdr:rowOff>133350</xdr:rowOff>
    </xdr:to>
    <xdr:pic>
      <xdr:nvPicPr>
        <xdr:cNvPr id="1349761" name="Picture 154" descr="http://upload.wikimedia.org/wikipedia/commons/thumb/9/99/Flag_of_Guyana.svg/23px-Flag_of_Guyana.svg.png">
          <a:extLst>
            <a:ext uri="{FF2B5EF4-FFF2-40B4-BE49-F238E27FC236}">
              <a16:creationId xmlns:a16="http://schemas.microsoft.com/office/drawing/2014/main" id="{00000000-0008-0000-0700-000081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5859125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219075</xdr:colOff>
      <xdr:row>72</xdr:row>
      <xdr:rowOff>133350</xdr:rowOff>
    </xdr:to>
    <xdr:pic>
      <xdr:nvPicPr>
        <xdr:cNvPr id="1349762" name="Picture 153" descr="http://upload.wikimedia.org/wikipedia/commons/thumb/5/56/Flag_of_Haiti.svg/23px-Flag_of_Haiti.svg.png">
          <a:extLst>
            <a:ext uri="{FF2B5EF4-FFF2-40B4-BE49-F238E27FC236}">
              <a16:creationId xmlns:a16="http://schemas.microsoft.com/office/drawing/2014/main" id="{00000000-0008-0000-0700-000082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6059150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1</xdr:col>
      <xdr:colOff>219075</xdr:colOff>
      <xdr:row>73</xdr:row>
      <xdr:rowOff>114300</xdr:rowOff>
    </xdr:to>
    <xdr:pic>
      <xdr:nvPicPr>
        <xdr:cNvPr id="1349763" name="Picture 152" descr="http://upload.wikimedia.org/wikipedia/commons/thumb/8/82/Flag_of_Honduras.svg/23px-Flag_of_Honduras.svg.png">
          <a:extLst>
            <a:ext uri="{FF2B5EF4-FFF2-40B4-BE49-F238E27FC236}">
              <a16:creationId xmlns:a16="http://schemas.microsoft.com/office/drawing/2014/main" id="{00000000-0008-0000-0700-000083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6259175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219075</xdr:colOff>
      <xdr:row>74</xdr:row>
      <xdr:rowOff>142875</xdr:rowOff>
    </xdr:to>
    <xdr:pic>
      <xdr:nvPicPr>
        <xdr:cNvPr id="1349764" name="Picture 151" descr="http://upload.wikimedia.org/wikipedia/commons/thumb/5/5b/Flag_of_Hong_Kong.svg/23px-Flag_of_Hong_Kong.svg.png">
          <a:extLst>
            <a:ext uri="{FF2B5EF4-FFF2-40B4-BE49-F238E27FC236}">
              <a16:creationId xmlns:a16="http://schemas.microsoft.com/office/drawing/2014/main" id="{00000000-0008-0000-0700-000084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645920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219075</xdr:colOff>
      <xdr:row>75</xdr:row>
      <xdr:rowOff>114300</xdr:rowOff>
    </xdr:to>
    <xdr:pic>
      <xdr:nvPicPr>
        <xdr:cNvPr id="1349765" name="Picture 150" descr="http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700-000085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6697325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1</xdr:col>
      <xdr:colOff>200025</xdr:colOff>
      <xdr:row>76</xdr:row>
      <xdr:rowOff>142875</xdr:rowOff>
    </xdr:to>
    <xdr:pic>
      <xdr:nvPicPr>
        <xdr:cNvPr id="1349766" name="Picture 149" descr="http://upload.wikimedia.org/wikipedia/commons/thumb/c/ce/Flag_of_Iceland.svg/21px-Flag_of_Iceland.svg.png">
          <a:extLst>
            <a:ext uri="{FF2B5EF4-FFF2-40B4-BE49-F238E27FC236}">
              <a16:creationId xmlns:a16="http://schemas.microsoft.com/office/drawing/2014/main" id="{00000000-0008-0000-0700-000086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6897350"/>
          <a:ext cx="200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1</xdr:col>
      <xdr:colOff>219075</xdr:colOff>
      <xdr:row>77</xdr:row>
      <xdr:rowOff>142875</xdr:rowOff>
    </xdr:to>
    <xdr:pic>
      <xdr:nvPicPr>
        <xdr:cNvPr id="1349767" name="Picture 148" descr="http://upload.wikimedia.org/wikipedia/en/thumb/4/41/Flag_of_India.svg/23px-Flag_of_India.svg.png">
          <a:extLst>
            <a:ext uri="{FF2B5EF4-FFF2-40B4-BE49-F238E27FC236}">
              <a16:creationId xmlns:a16="http://schemas.microsoft.com/office/drawing/2014/main" id="{00000000-0008-0000-0700-000087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709737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1</xdr:col>
      <xdr:colOff>219075</xdr:colOff>
      <xdr:row>78</xdr:row>
      <xdr:rowOff>142875</xdr:rowOff>
    </xdr:to>
    <xdr:pic>
      <xdr:nvPicPr>
        <xdr:cNvPr id="1349768" name="Picture 147" descr="http://upload.wikimedia.org/wikipedia/commons/thumb/9/9f/Flag_of_Indonesia.svg/23px-Flag_of_Indonesia.svg.png">
          <a:extLst>
            <a:ext uri="{FF2B5EF4-FFF2-40B4-BE49-F238E27FC236}">
              <a16:creationId xmlns:a16="http://schemas.microsoft.com/office/drawing/2014/main" id="{00000000-0008-0000-0700-000088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729740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1</xdr:col>
      <xdr:colOff>219075</xdr:colOff>
      <xdr:row>79</xdr:row>
      <xdr:rowOff>123825</xdr:rowOff>
    </xdr:to>
    <xdr:pic>
      <xdr:nvPicPr>
        <xdr:cNvPr id="1349769" name="Picture 146" descr="http://upload.wikimedia.org/wikipedia/commons/thumb/c/ca/Flag_of_Iran.svg/23px-Flag_of_Iran.svg.png">
          <a:extLst>
            <a:ext uri="{FF2B5EF4-FFF2-40B4-BE49-F238E27FC236}">
              <a16:creationId xmlns:a16="http://schemas.microsoft.com/office/drawing/2014/main" id="{00000000-0008-0000-0700-000089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7497425"/>
          <a:ext cx="2190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1</xdr:col>
      <xdr:colOff>219075</xdr:colOff>
      <xdr:row>80</xdr:row>
      <xdr:rowOff>142875</xdr:rowOff>
    </xdr:to>
    <xdr:pic>
      <xdr:nvPicPr>
        <xdr:cNvPr id="1349770" name="Picture 145" descr="http://upload.wikimedia.org/wikipedia/commons/thumb/f/f6/Flag_of_Iraq.svg/23px-Flag_of_Iraq.svg.png">
          <a:extLst>
            <a:ext uri="{FF2B5EF4-FFF2-40B4-BE49-F238E27FC236}">
              <a16:creationId xmlns:a16="http://schemas.microsoft.com/office/drawing/2014/main" id="{00000000-0008-0000-0700-00008A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769745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1</xdr:col>
      <xdr:colOff>219075</xdr:colOff>
      <xdr:row>81</xdr:row>
      <xdr:rowOff>114300</xdr:rowOff>
    </xdr:to>
    <xdr:pic>
      <xdr:nvPicPr>
        <xdr:cNvPr id="1349771" name="Picture 144" descr="http://upload.wikimedia.org/wikipedia/commons/thumb/4/45/Flag_of_Ireland.svg/23px-Flag_of_Ireland.svg.png">
          <a:extLst>
            <a:ext uri="{FF2B5EF4-FFF2-40B4-BE49-F238E27FC236}">
              <a16:creationId xmlns:a16="http://schemas.microsoft.com/office/drawing/2014/main" id="{00000000-0008-0000-0700-00008B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7897475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1</xdr:col>
      <xdr:colOff>200025</xdr:colOff>
      <xdr:row>82</xdr:row>
      <xdr:rowOff>142875</xdr:rowOff>
    </xdr:to>
    <xdr:pic>
      <xdr:nvPicPr>
        <xdr:cNvPr id="1349772" name="Picture 142" descr="http://upload.wikimedia.org/wikipedia/commons/thumb/d/d4/Flag_of_Israel.svg/21px-Flag_of_Israel.svg.png">
          <a:extLst>
            <a:ext uri="{FF2B5EF4-FFF2-40B4-BE49-F238E27FC236}">
              <a16:creationId xmlns:a16="http://schemas.microsoft.com/office/drawing/2014/main" id="{00000000-0008-0000-0700-00008C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8097500"/>
          <a:ext cx="200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1</xdr:col>
      <xdr:colOff>219075</xdr:colOff>
      <xdr:row>83</xdr:row>
      <xdr:rowOff>142875</xdr:rowOff>
    </xdr:to>
    <xdr:pic>
      <xdr:nvPicPr>
        <xdr:cNvPr id="1349773" name="Picture 141" descr="http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700-00008D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82975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1</xdr:col>
      <xdr:colOff>219075</xdr:colOff>
      <xdr:row>42</xdr:row>
      <xdr:rowOff>142875</xdr:rowOff>
    </xdr:to>
    <xdr:pic>
      <xdr:nvPicPr>
        <xdr:cNvPr id="1349774" name="Picture 140" descr="http://upload.wikimedia.org/wikipedia/commons/thumb/f/fe/Flag_of_C%C3%B4te_d%27Ivoire.svg/23px-Flag_of_C%C3%B4te_d%27Ivoire.svg.png">
          <a:extLst>
            <a:ext uri="{FF2B5EF4-FFF2-40B4-BE49-F238E27FC236}">
              <a16:creationId xmlns:a16="http://schemas.microsoft.com/office/drawing/2014/main" id="{00000000-0008-0000-0700-00008E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962025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1</xdr:col>
      <xdr:colOff>219075</xdr:colOff>
      <xdr:row>84</xdr:row>
      <xdr:rowOff>114300</xdr:rowOff>
    </xdr:to>
    <xdr:pic>
      <xdr:nvPicPr>
        <xdr:cNvPr id="1349775" name="Picture 139" descr="http://upload.wikimedia.org/wikipedia/commons/thumb/0/0a/Flag_of_Jamaica.svg/23px-Flag_of_Jamaica.svg.png">
          <a:extLst>
            <a:ext uri="{FF2B5EF4-FFF2-40B4-BE49-F238E27FC236}">
              <a16:creationId xmlns:a16="http://schemas.microsoft.com/office/drawing/2014/main" id="{00000000-0008-0000-0700-00008F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849755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1</xdr:col>
      <xdr:colOff>219075</xdr:colOff>
      <xdr:row>85</xdr:row>
      <xdr:rowOff>142875</xdr:rowOff>
    </xdr:to>
    <xdr:pic>
      <xdr:nvPicPr>
        <xdr:cNvPr id="1349776" name="Picture 138" descr="http://upload.wikimedia.org/wikipedia/en/thumb/9/9e/Flag_of_Japan.svg/23px-Flag_of_Japan.svg.png">
          <a:extLst>
            <a:ext uri="{FF2B5EF4-FFF2-40B4-BE49-F238E27FC236}">
              <a16:creationId xmlns:a16="http://schemas.microsoft.com/office/drawing/2014/main" id="{00000000-0008-0000-0700-000090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869757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1</xdr:col>
      <xdr:colOff>219075</xdr:colOff>
      <xdr:row>86</xdr:row>
      <xdr:rowOff>114300</xdr:rowOff>
    </xdr:to>
    <xdr:pic>
      <xdr:nvPicPr>
        <xdr:cNvPr id="1349777" name="Picture 136" descr="http://upload.wikimedia.org/wikipedia/commons/thumb/c/c0/Flag_of_Jordan.svg/23px-Flag_of_Jordan.svg.png">
          <a:extLst>
            <a:ext uri="{FF2B5EF4-FFF2-40B4-BE49-F238E27FC236}">
              <a16:creationId xmlns:a16="http://schemas.microsoft.com/office/drawing/2014/main" id="{00000000-0008-0000-0700-000091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889760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1</xdr:col>
      <xdr:colOff>219075</xdr:colOff>
      <xdr:row>87</xdr:row>
      <xdr:rowOff>114300</xdr:rowOff>
    </xdr:to>
    <xdr:pic>
      <xdr:nvPicPr>
        <xdr:cNvPr id="1349778" name="Picture 135" descr="http://upload.wikimedia.org/wikipedia/commons/thumb/d/d3/Flag_of_Kazakhstan.svg/23px-Flag_of_Kazakhstan.svg.png">
          <a:extLst>
            <a:ext uri="{FF2B5EF4-FFF2-40B4-BE49-F238E27FC236}">
              <a16:creationId xmlns:a16="http://schemas.microsoft.com/office/drawing/2014/main" id="{00000000-0008-0000-0700-000092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9097625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1</xdr:col>
      <xdr:colOff>219075</xdr:colOff>
      <xdr:row>88</xdr:row>
      <xdr:rowOff>142875</xdr:rowOff>
    </xdr:to>
    <xdr:pic>
      <xdr:nvPicPr>
        <xdr:cNvPr id="1349779" name="Picture 134" descr="http://upload.wikimedia.org/wikipedia/commons/thumb/4/49/Flag_of_Kenya.svg/23px-Flag_of_Kenya.svg.png">
          <a:extLst>
            <a:ext uri="{FF2B5EF4-FFF2-40B4-BE49-F238E27FC236}">
              <a16:creationId xmlns:a16="http://schemas.microsoft.com/office/drawing/2014/main" id="{00000000-0008-0000-0700-000093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929765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1</xdr:col>
      <xdr:colOff>219075</xdr:colOff>
      <xdr:row>89</xdr:row>
      <xdr:rowOff>114300</xdr:rowOff>
    </xdr:to>
    <xdr:pic>
      <xdr:nvPicPr>
        <xdr:cNvPr id="1349780" name="Picture 131" descr="http://upload.wikimedia.org/wikipedia/commons/thumb/a/aa/Flag_of_Kuwait.svg/23px-Flag_of_Kuwait.svg.png">
          <a:extLst>
            <a:ext uri="{FF2B5EF4-FFF2-40B4-BE49-F238E27FC236}">
              <a16:creationId xmlns:a16="http://schemas.microsoft.com/office/drawing/2014/main" id="{00000000-0008-0000-0700-000094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9497675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1</xdr:col>
      <xdr:colOff>219075</xdr:colOff>
      <xdr:row>90</xdr:row>
      <xdr:rowOff>133350</xdr:rowOff>
    </xdr:to>
    <xdr:pic>
      <xdr:nvPicPr>
        <xdr:cNvPr id="1349781" name="Picture 130" descr="http://upload.wikimedia.org/wikipedia/commons/thumb/c/c7/Flag_of_Kyrgyzstan.svg/23px-Flag_of_Kyrgyzstan.svg.png">
          <a:extLst>
            <a:ext uri="{FF2B5EF4-FFF2-40B4-BE49-F238E27FC236}">
              <a16:creationId xmlns:a16="http://schemas.microsoft.com/office/drawing/2014/main" id="{00000000-0008-0000-0700-000095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9697700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1</xdr:col>
      <xdr:colOff>219075</xdr:colOff>
      <xdr:row>91</xdr:row>
      <xdr:rowOff>142875</xdr:rowOff>
    </xdr:to>
    <xdr:pic>
      <xdr:nvPicPr>
        <xdr:cNvPr id="1349782" name="Picture 129" descr="http://upload.wikimedia.org/wikipedia/commons/thumb/5/56/Flag_of_Laos.svg/23px-Flag_of_Laos.svg.png">
          <a:extLst>
            <a:ext uri="{FF2B5EF4-FFF2-40B4-BE49-F238E27FC236}">
              <a16:creationId xmlns:a16="http://schemas.microsoft.com/office/drawing/2014/main" id="{00000000-0008-0000-0700-000096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98977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1</xdr:col>
      <xdr:colOff>219075</xdr:colOff>
      <xdr:row>92</xdr:row>
      <xdr:rowOff>114300</xdr:rowOff>
    </xdr:to>
    <xdr:pic>
      <xdr:nvPicPr>
        <xdr:cNvPr id="1349783" name="Picture 128" descr="http://upload.wikimedia.org/wikipedia/commons/thumb/8/84/Flag_of_Latvia.svg/23px-Flag_of_Latvia.svg.png">
          <a:extLst>
            <a:ext uri="{FF2B5EF4-FFF2-40B4-BE49-F238E27FC236}">
              <a16:creationId xmlns:a16="http://schemas.microsoft.com/office/drawing/2014/main" id="{00000000-0008-0000-0700-000097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009775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1</xdr:col>
      <xdr:colOff>219075</xdr:colOff>
      <xdr:row>93</xdr:row>
      <xdr:rowOff>142875</xdr:rowOff>
    </xdr:to>
    <xdr:pic>
      <xdr:nvPicPr>
        <xdr:cNvPr id="1349784" name="Picture 127" descr="http://upload.wikimedia.org/wikipedia/commons/thumb/5/59/Flag_of_Lebanon.svg/23px-Flag_of_Lebanon.svg.png">
          <a:extLst>
            <a:ext uri="{FF2B5EF4-FFF2-40B4-BE49-F238E27FC236}">
              <a16:creationId xmlns:a16="http://schemas.microsoft.com/office/drawing/2014/main" id="{00000000-0008-0000-0700-000098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029777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1</xdr:col>
      <xdr:colOff>219075</xdr:colOff>
      <xdr:row>94</xdr:row>
      <xdr:rowOff>114300</xdr:rowOff>
    </xdr:to>
    <xdr:pic>
      <xdr:nvPicPr>
        <xdr:cNvPr id="1349785" name="Picture 125" descr="http://upload.wikimedia.org/wikipedia/commons/thumb/b/b8/Flag_of_Liberia.svg/23px-Flag_of_Liberia.svg.png">
          <a:extLst>
            <a:ext uri="{FF2B5EF4-FFF2-40B4-BE49-F238E27FC236}">
              <a16:creationId xmlns:a16="http://schemas.microsoft.com/office/drawing/2014/main" id="{00000000-0008-0000-0700-000099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049780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1</xdr:col>
      <xdr:colOff>219075</xdr:colOff>
      <xdr:row>95</xdr:row>
      <xdr:rowOff>114300</xdr:rowOff>
    </xdr:to>
    <xdr:pic>
      <xdr:nvPicPr>
        <xdr:cNvPr id="1349786" name="Picture 124" descr="http://upload.wikimedia.org/wikipedia/commons/thumb/0/05/Flag_of_Libya.svg/23px-Flag_of_Libya.svg.png">
          <a:extLst>
            <a:ext uri="{FF2B5EF4-FFF2-40B4-BE49-F238E27FC236}">
              <a16:creationId xmlns:a16="http://schemas.microsoft.com/office/drawing/2014/main" id="{00000000-0008-0000-0700-00009A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0697825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1</xdr:col>
      <xdr:colOff>219075</xdr:colOff>
      <xdr:row>96</xdr:row>
      <xdr:rowOff>133350</xdr:rowOff>
    </xdr:to>
    <xdr:pic>
      <xdr:nvPicPr>
        <xdr:cNvPr id="1349787" name="Picture 362" descr="http://upload.wikimedia.org/wikipedia/commons/thumb/1/11/Flag_of_Lithuania.svg/23px-Flag_of_Lithuania.svg.png">
          <a:extLst>
            <a:ext uri="{FF2B5EF4-FFF2-40B4-BE49-F238E27FC236}">
              <a16:creationId xmlns:a16="http://schemas.microsoft.com/office/drawing/2014/main" id="{00000000-0008-0000-0700-00009B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0897850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1</xdr:col>
      <xdr:colOff>219075</xdr:colOff>
      <xdr:row>97</xdr:row>
      <xdr:rowOff>133350</xdr:rowOff>
    </xdr:to>
    <xdr:pic>
      <xdr:nvPicPr>
        <xdr:cNvPr id="1349788" name="Picture 121" descr="http://upload.wikimedia.org/wikipedia/commons/thumb/d/da/Flag_of_Luxembourg.svg/23px-Flag_of_Luxembourg.svg.png">
          <a:extLst>
            <a:ext uri="{FF2B5EF4-FFF2-40B4-BE49-F238E27FC236}">
              <a16:creationId xmlns:a16="http://schemas.microsoft.com/office/drawing/2014/main" id="{00000000-0008-0000-0700-00009C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1097875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1</xdr:col>
      <xdr:colOff>219075</xdr:colOff>
      <xdr:row>98</xdr:row>
      <xdr:rowOff>142875</xdr:rowOff>
    </xdr:to>
    <xdr:pic>
      <xdr:nvPicPr>
        <xdr:cNvPr id="1349789" name="Picture 120" descr="http://upload.wikimedia.org/wikipedia/commons/thumb/6/63/Flag_of_Macau.svg/23px-Flag_of_Macau.svg.png">
          <a:extLst>
            <a:ext uri="{FF2B5EF4-FFF2-40B4-BE49-F238E27FC236}">
              <a16:creationId xmlns:a16="http://schemas.microsoft.com/office/drawing/2014/main" id="{00000000-0008-0000-0700-00009D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129790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1</xdr:col>
      <xdr:colOff>219075</xdr:colOff>
      <xdr:row>99</xdr:row>
      <xdr:rowOff>142875</xdr:rowOff>
    </xdr:to>
    <xdr:pic>
      <xdr:nvPicPr>
        <xdr:cNvPr id="1349790" name="Picture 118" descr="http://upload.wikimedia.org/wikipedia/commons/thumb/b/bc/Flag_of_Madagascar.svg/23px-Flag_of_Madagascar.svg.png">
          <a:extLst>
            <a:ext uri="{FF2B5EF4-FFF2-40B4-BE49-F238E27FC236}">
              <a16:creationId xmlns:a16="http://schemas.microsoft.com/office/drawing/2014/main" id="{00000000-0008-0000-0700-00009E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15360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1</xdr:col>
      <xdr:colOff>219075</xdr:colOff>
      <xdr:row>100</xdr:row>
      <xdr:rowOff>142875</xdr:rowOff>
    </xdr:to>
    <xdr:pic>
      <xdr:nvPicPr>
        <xdr:cNvPr id="1349791" name="Picture 117" descr="http://upload.wikimedia.org/wikipedia/commons/thumb/d/d1/Flag_of_Malawi.svg/23px-Flag_of_Malawi.svg.png">
          <a:extLst>
            <a:ext uri="{FF2B5EF4-FFF2-40B4-BE49-F238E27FC236}">
              <a16:creationId xmlns:a16="http://schemas.microsoft.com/office/drawing/2014/main" id="{00000000-0008-0000-0700-00009F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173605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1</xdr:col>
      <xdr:colOff>219075</xdr:colOff>
      <xdr:row>101</xdr:row>
      <xdr:rowOff>114300</xdr:rowOff>
    </xdr:to>
    <xdr:pic>
      <xdr:nvPicPr>
        <xdr:cNvPr id="1349792" name="Picture 116" descr="http://upload.wikimedia.org/wikipedia/commons/thumb/6/66/Flag_of_Malaysia.svg/23px-Flag_of_Malaysia.svg.png">
          <a:extLst>
            <a:ext uri="{FF2B5EF4-FFF2-40B4-BE49-F238E27FC236}">
              <a16:creationId xmlns:a16="http://schemas.microsoft.com/office/drawing/2014/main" id="{00000000-0008-0000-0700-0000A0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1936075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1</xdr:col>
      <xdr:colOff>219075</xdr:colOff>
      <xdr:row>102</xdr:row>
      <xdr:rowOff>142875</xdr:rowOff>
    </xdr:to>
    <xdr:pic>
      <xdr:nvPicPr>
        <xdr:cNvPr id="1349793" name="Picture 114" descr="http://upload.wikimedia.org/wikipedia/commons/thumb/9/92/Flag_of_Mali.svg/23px-Flag_of_Mali.svg.png">
          <a:extLst>
            <a:ext uri="{FF2B5EF4-FFF2-40B4-BE49-F238E27FC236}">
              <a16:creationId xmlns:a16="http://schemas.microsoft.com/office/drawing/2014/main" id="{00000000-0008-0000-0700-0000A1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213610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1</xdr:col>
      <xdr:colOff>219075</xdr:colOff>
      <xdr:row>103</xdr:row>
      <xdr:rowOff>142875</xdr:rowOff>
    </xdr:to>
    <xdr:pic>
      <xdr:nvPicPr>
        <xdr:cNvPr id="1349794" name="Picture 113" descr="http://upload.wikimedia.org/wikipedia/commons/thumb/7/73/Flag_of_Malta.svg/23px-Flag_of_Malta.svg.png">
          <a:extLst>
            <a:ext uri="{FF2B5EF4-FFF2-40B4-BE49-F238E27FC236}">
              <a16:creationId xmlns:a16="http://schemas.microsoft.com/office/drawing/2014/main" id="{00000000-0008-0000-0700-0000A2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23361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219075</xdr:colOff>
      <xdr:row>104</xdr:row>
      <xdr:rowOff>114300</xdr:rowOff>
    </xdr:to>
    <xdr:pic>
      <xdr:nvPicPr>
        <xdr:cNvPr id="1349795" name="Picture 112" descr="http://upload.wikimedia.org/wikipedia/commons/thumb/2/2e/Flag_of_the_Marshall_Islands.svg/23px-Flag_of_the_Marshall_Islands.svg.png">
          <a:extLst>
            <a:ext uri="{FF2B5EF4-FFF2-40B4-BE49-F238E27FC236}">
              <a16:creationId xmlns:a16="http://schemas.microsoft.com/office/drawing/2014/main" id="{00000000-0008-0000-0700-0000A3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253615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1</xdr:col>
      <xdr:colOff>219075</xdr:colOff>
      <xdr:row>105</xdr:row>
      <xdr:rowOff>142875</xdr:rowOff>
    </xdr:to>
    <xdr:pic>
      <xdr:nvPicPr>
        <xdr:cNvPr id="1349796" name="Picture 110" descr="http://upload.wikimedia.org/wikipedia/commons/thumb/4/43/Flag_of_Mauritania.svg/23px-Flag_of_Mauritania.svg.png">
          <a:extLst>
            <a:ext uri="{FF2B5EF4-FFF2-40B4-BE49-F238E27FC236}">
              <a16:creationId xmlns:a16="http://schemas.microsoft.com/office/drawing/2014/main" id="{00000000-0008-0000-0700-0000A4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273617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1</xdr:col>
      <xdr:colOff>219075</xdr:colOff>
      <xdr:row>106</xdr:row>
      <xdr:rowOff>142875</xdr:rowOff>
    </xdr:to>
    <xdr:pic>
      <xdr:nvPicPr>
        <xdr:cNvPr id="1349797" name="Picture 109" descr="http://upload.wikimedia.org/wikipedia/commons/thumb/7/77/Flag_of_Mauritius.svg/23px-Flag_of_Mauritius.svg.png">
          <a:extLst>
            <a:ext uri="{FF2B5EF4-FFF2-40B4-BE49-F238E27FC236}">
              <a16:creationId xmlns:a16="http://schemas.microsoft.com/office/drawing/2014/main" id="{00000000-0008-0000-0700-0000A5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293620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1</xdr:col>
      <xdr:colOff>219075</xdr:colOff>
      <xdr:row>107</xdr:row>
      <xdr:rowOff>123825</xdr:rowOff>
    </xdr:to>
    <xdr:pic>
      <xdr:nvPicPr>
        <xdr:cNvPr id="1349798" name="Picture 107" descr="http://upload.wikimedia.org/wikipedia/commons/thumb/f/fc/Flag_of_Mexico.svg/23px-Flag_of_Mexico.svg.png">
          <a:extLst>
            <a:ext uri="{FF2B5EF4-FFF2-40B4-BE49-F238E27FC236}">
              <a16:creationId xmlns:a16="http://schemas.microsoft.com/office/drawing/2014/main" id="{00000000-0008-0000-0700-0000A6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3136225"/>
          <a:ext cx="2190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1</xdr:col>
      <xdr:colOff>219075</xdr:colOff>
      <xdr:row>108</xdr:row>
      <xdr:rowOff>114300</xdr:rowOff>
    </xdr:to>
    <xdr:pic>
      <xdr:nvPicPr>
        <xdr:cNvPr id="1349799" name="Picture 104" descr="http://upload.wikimedia.org/wikipedia/commons/thumb/4/4c/Flag_of_Mongolia.svg/23px-Flag_of_Mongolia.svg.png">
          <a:extLst>
            <a:ext uri="{FF2B5EF4-FFF2-40B4-BE49-F238E27FC236}">
              <a16:creationId xmlns:a16="http://schemas.microsoft.com/office/drawing/2014/main" id="{00000000-0008-0000-0700-0000A7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333625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1</xdr:col>
      <xdr:colOff>219075</xdr:colOff>
      <xdr:row>109</xdr:row>
      <xdr:rowOff>114300</xdr:rowOff>
    </xdr:to>
    <xdr:pic>
      <xdr:nvPicPr>
        <xdr:cNvPr id="1349800" name="Picture 103" descr="http://upload.wikimedia.org/wikipedia/commons/thumb/6/64/Flag_of_Montenegro.svg/23px-Flag_of_Montenegro.svg.png">
          <a:extLst>
            <a:ext uri="{FF2B5EF4-FFF2-40B4-BE49-F238E27FC236}">
              <a16:creationId xmlns:a16="http://schemas.microsoft.com/office/drawing/2014/main" id="{00000000-0008-0000-0700-0000A8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3536275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1</xdr:col>
      <xdr:colOff>219075</xdr:colOff>
      <xdr:row>110</xdr:row>
      <xdr:rowOff>142875</xdr:rowOff>
    </xdr:to>
    <xdr:pic>
      <xdr:nvPicPr>
        <xdr:cNvPr id="1349801" name="Picture 101" descr="http://upload.wikimedia.org/wikipedia/commons/thumb/2/2c/Flag_of_Morocco.svg/23px-Flag_of_Morocco.svg.png">
          <a:extLst>
            <a:ext uri="{FF2B5EF4-FFF2-40B4-BE49-F238E27FC236}">
              <a16:creationId xmlns:a16="http://schemas.microsoft.com/office/drawing/2014/main" id="{00000000-0008-0000-0700-0000A9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373630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1</xdr:col>
      <xdr:colOff>219075</xdr:colOff>
      <xdr:row>111</xdr:row>
      <xdr:rowOff>142875</xdr:rowOff>
    </xdr:to>
    <xdr:pic>
      <xdr:nvPicPr>
        <xdr:cNvPr id="1349802" name="Picture 100" descr="http://upload.wikimedia.org/wikipedia/commons/thumb/d/d0/Flag_of_Mozambique.svg/23px-Flag_of_Mozambique.svg.png">
          <a:extLst>
            <a:ext uri="{FF2B5EF4-FFF2-40B4-BE49-F238E27FC236}">
              <a16:creationId xmlns:a16="http://schemas.microsoft.com/office/drawing/2014/main" id="{00000000-0008-0000-0700-0000AA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39363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112</xdr:row>
      <xdr:rowOff>0</xdr:rowOff>
    </xdr:from>
    <xdr:to>
      <xdr:col>1</xdr:col>
      <xdr:colOff>219075</xdr:colOff>
      <xdr:row>112</xdr:row>
      <xdr:rowOff>142875</xdr:rowOff>
    </xdr:to>
    <xdr:pic>
      <xdr:nvPicPr>
        <xdr:cNvPr id="1349803" name="Picture 99" descr="http://upload.wikimedia.org/wikipedia/commons/thumb/8/8c/Flag_of_Myanmar.svg/23px-Flag_of_Myanmar.svg.png">
          <a:extLst>
            <a:ext uri="{FF2B5EF4-FFF2-40B4-BE49-F238E27FC236}">
              <a16:creationId xmlns:a16="http://schemas.microsoft.com/office/drawing/2014/main" id="{00000000-0008-0000-0700-0000AB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413635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1</xdr:col>
      <xdr:colOff>219075</xdr:colOff>
      <xdr:row>113</xdr:row>
      <xdr:rowOff>142875</xdr:rowOff>
    </xdr:to>
    <xdr:pic>
      <xdr:nvPicPr>
        <xdr:cNvPr id="1349804" name="Picture 98" descr="http://upload.wikimedia.org/wikipedia/commons/thumb/0/00/Flag_of_Namibia.svg/23px-Flag_of_Namibia.svg.png">
          <a:extLst>
            <a:ext uri="{FF2B5EF4-FFF2-40B4-BE49-F238E27FC236}">
              <a16:creationId xmlns:a16="http://schemas.microsoft.com/office/drawing/2014/main" id="{00000000-0008-0000-0700-0000AC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43935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1</xdr:col>
      <xdr:colOff>133350</xdr:colOff>
      <xdr:row>114</xdr:row>
      <xdr:rowOff>161925</xdr:rowOff>
    </xdr:to>
    <xdr:pic>
      <xdr:nvPicPr>
        <xdr:cNvPr id="1349805" name="Picture 96" descr="http://upload.wikimedia.org/wikipedia/commons/thumb/9/9b/Flag_of_Nepal.svg/14px-Flag_of_Nepal.svg.png">
          <a:extLst>
            <a:ext uri="{FF2B5EF4-FFF2-40B4-BE49-F238E27FC236}">
              <a16:creationId xmlns:a16="http://schemas.microsoft.com/office/drawing/2014/main" id="{00000000-0008-0000-0700-0000AD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4593550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1</xdr:col>
      <xdr:colOff>219075</xdr:colOff>
      <xdr:row>116</xdr:row>
      <xdr:rowOff>142875</xdr:rowOff>
    </xdr:to>
    <xdr:pic>
      <xdr:nvPicPr>
        <xdr:cNvPr id="1349806" name="Picture 95" descr="http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700-0000AE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499360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1</xdr:col>
      <xdr:colOff>219075</xdr:colOff>
      <xdr:row>117</xdr:row>
      <xdr:rowOff>114300</xdr:rowOff>
    </xdr:to>
    <xdr:pic>
      <xdr:nvPicPr>
        <xdr:cNvPr id="1349807" name="Picture 94" descr="http://upload.wikimedia.org/wikipedia/commons/thumb/2/23/Flag_of_New_Caledonia.svg/23px-Flag_of_New_Caledonia.svg.png">
          <a:extLst>
            <a:ext uri="{FF2B5EF4-FFF2-40B4-BE49-F238E27FC236}">
              <a16:creationId xmlns:a16="http://schemas.microsoft.com/office/drawing/2014/main" id="{00000000-0008-0000-0700-0000AF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5193625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1</xdr:col>
      <xdr:colOff>219075</xdr:colOff>
      <xdr:row>118</xdr:row>
      <xdr:rowOff>114300</xdr:rowOff>
    </xdr:to>
    <xdr:pic>
      <xdr:nvPicPr>
        <xdr:cNvPr id="1349808" name="Picture 93" descr="http://upload.wikimedia.org/wikipedia/commons/thumb/3/3e/Flag_of_New_Zealand.svg/23px-Flag_of_New_Zealand.svg.png">
          <a:extLst>
            <a:ext uri="{FF2B5EF4-FFF2-40B4-BE49-F238E27FC236}">
              <a16:creationId xmlns:a16="http://schemas.microsoft.com/office/drawing/2014/main" id="{00000000-0008-0000-0700-0000B0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5593675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1</xdr:col>
      <xdr:colOff>219075</xdr:colOff>
      <xdr:row>119</xdr:row>
      <xdr:rowOff>133350</xdr:rowOff>
    </xdr:to>
    <xdr:pic>
      <xdr:nvPicPr>
        <xdr:cNvPr id="1349809" name="Picture 92" descr="http://upload.wikimedia.org/wikipedia/commons/thumb/1/19/Flag_of_Nicaragua.svg/23px-Flag_of_Nicaragua.svg.png">
          <a:extLst>
            <a:ext uri="{FF2B5EF4-FFF2-40B4-BE49-F238E27FC236}">
              <a16:creationId xmlns:a16="http://schemas.microsoft.com/office/drawing/2014/main" id="{00000000-0008-0000-0700-0000B1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5793700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1</xdr:col>
      <xdr:colOff>171450</xdr:colOff>
      <xdr:row>120</xdr:row>
      <xdr:rowOff>142875</xdr:rowOff>
    </xdr:to>
    <xdr:pic>
      <xdr:nvPicPr>
        <xdr:cNvPr id="1349810" name="Picture 91" descr="http://upload.wikimedia.org/wikipedia/commons/thumb/f/f4/Flag_of_Niger.svg/18px-Flag_of_Niger.svg.png">
          <a:extLst>
            <a:ext uri="{FF2B5EF4-FFF2-40B4-BE49-F238E27FC236}">
              <a16:creationId xmlns:a16="http://schemas.microsoft.com/office/drawing/2014/main" id="{00000000-0008-0000-0700-0000B2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599372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1</xdr:col>
      <xdr:colOff>219075</xdr:colOff>
      <xdr:row>121</xdr:row>
      <xdr:rowOff>114300</xdr:rowOff>
    </xdr:to>
    <xdr:pic>
      <xdr:nvPicPr>
        <xdr:cNvPr id="1349811" name="Picture 90" descr="http://upload.wikimedia.org/wikipedia/commons/thumb/7/79/Flag_of_Nigeria.svg/23px-Flag_of_Nigeria.svg.png">
          <a:extLst>
            <a:ext uri="{FF2B5EF4-FFF2-40B4-BE49-F238E27FC236}">
              <a16:creationId xmlns:a16="http://schemas.microsoft.com/office/drawing/2014/main" id="{00000000-0008-0000-0700-0000B3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619375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1</xdr:col>
      <xdr:colOff>219075</xdr:colOff>
      <xdr:row>47</xdr:row>
      <xdr:rowOff>114300</xdr:rowOff>
    </xdr:to>
    <xdr:pic>
      <xdr:nvPicPr>
        <xdr:cNvPr id="1349812" name="Picture 87" descr="http://upload.wikimedia.org/wikipedia/commons/thumb/5/51/Flag_of_North_Korea.svg/23px-Flag_of_North_Korea.svg.png">
          <a:extLst>
            <a:ext uri="{FF2B5EF4-FFF2-40B4-BE49-F238E27FC236}">
              <a16:creationId xmlns:a16="http://schemas.microsoft.com/office/drawing/2014/main" id="{00000000-0008-0000-0700-0000B4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0620375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1</xdr:col>
      <xdr:colOff>200025</xdr:colOff>
      <xdr:row>122</xdr:row>
      <xdr:rowOff>142875</xdr:rowOff>
    </xdr:to>
    <xdr:pic>
      <xdr:nvPicPr>
        <xdr:cNvPr id="1349813" name="Picture 85" descr="http://upload.wikimedia.org/wikipedia/commons/thumb/d/d9/Flag_of_Norway.svg/21px-Flag_of_Norway.svg.png">
          <a:extLst>
            <a:ext uri="{FF2B5EF4-FFF2-40B4-BE49-F238E27FC236}">
              <a16:creationId xmlns:a16="http://schemas.microsoft.com/office/drawing/2014/main" id="{00000000-0008-0000-0700-0000B5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6393775"/>
          <a:ext cx="200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1</xdr:col>
      <xdr:colOff>219075</xdr:colOff>
      <xdr:row>123</xdr:row>
      <xdr:rowOff>114300</xdr:rowOff>
    </xdr:to>
    <xdr:pic>
      <xdr:nvPicPr>
        <xdr:cNvPr id="1349814" name="Picture 84" descr="http://upload.wikimedia.org/wikipedia/commons/thumb/d/dd/Flag_of_Oman.svg/23px-Flag_of_Oman.svg.png">
          <a:extLst>
            <a:ext uri="{FF2B5EF4-FFF2-40B4-BE49-F238E27FC236}">
              <a16:creationId xmlns:a16="http://schemas.microsoft.com/office/drawing/2014/main" id="{00000000-0008-0000-0700-0000B6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659380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124</xdr:row>
      <xdr:rowOff>0</xdr:rowOff>
    </xdr:from>
    <xdr:to>
      <xdr:col>1</xdr:col>
      <xdr:colOff>219075</xdr:colOff>
      <xdr:row>124</xdr:row>
      <xdr:rowOff>142875</xdr:rowOff>
    </xdr:to>
    <xdr:pic>
      <xdr:nvPicPr>
        <xdr:cNvPr id="1349815" name="Picture 83" descr="http://upload.wikimedia.org/wikipedia/commons/thumb/3/32/Flag_of_Pakistan.svg/23px-Flag_of_Pakistan.svg.png">
          <a:extLst>
            <a:ext uri="{FF2B5EF4-FFF2-40B4-BE49-F238E27FC236}">
              <a16:creationId xmlns:a16="http://schemas.microsoft.com/office/drawing/2014/main" id="{00000000-0008-0000-0700-0000B7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67938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1</xdr:col>
      <xdr:colOff>219075</xdr:colOff>
      <xdr:row>125</xdr:row>
      <xdr:rowOff>142875</xdr:rowOff>
    </xdr:to>
    <xdr:pic>
      <xdr:nvPicPr>
        <xdr:cNvPr id="1349816" name="Picture 80" descr="http://upload.wikimedia.org/wikipedia/commons/thumb/a/ab/Flag_of_Panama.svg/23px-Flag_of_Panama.svg.png">
          <a:extLst>
            <a:ext uri="{FF2B5EF4-FFF2-40B4-BE49-F238E27FC236}">
              <a16:creationId xmlns:a16="http://schemas.microsoft.com/office/drawing/2014/main" id="{00000000-0008-0000-0700-0000B8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699385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1</xdr:col>
      <xdr:colOff>190500</xdr:colOff>
      <xdr:row>126</xdr:row>
      <xdr:rowOff>142875</xdr:rowOff>
    </xdr:to>
    <xdr:pic>
      <xdr:nvPicPr>
        <xdr:cNvPr id="1349817" name="Picture 79" descr="http://upload.wikimedia.org/wikipedia/commons/thumb/e/e3/Flag_of_Papua_New_Guinea.svg/20px-Flag_of_Papua_New_Guinea.svg.png">
          <a:extLst>
            <a:ext uri="{FF2B5EF4-FFF2-40B4-BE49-F238E27FC236}">
              <a16:creationId xmlns:a16="http://schemas.microsoft.com/office/drawing/2014/main" id="{00000000-0008-0000-0700-0000B9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719387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1</xdr:col>
      <xdr:colOff>219075</xdr:colOff>
      <xdr:row>127</xdr:row>
      <xdr:rowOff>133350</xdr:rowOff>
    </xdr:to>
    <xdr:pic>
      <xdr:nvPicPr>
        <xdr:cNvPr id="1349818" name="Picture 78" descr="http://upload.wikimedia.org/wikipedia/commons/thumb/2/27/Flag_of_Paraguay.svg/23px-Flag_of_Paraguay.svg.png">
          <a:extLst>
            <a:ext uri="{FF2B5EF4-FFF2-40B4-BE49-F238E27FC236}">
              <a16:creationId xmlns:a16="http://schemas.microsoft.com/office/drawing/2014/main" id="{00000000-0008-0000-0700-0000BA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7393900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1</xdr:col>
      <xdr:colOff>219075</xdr:colOff>
      <xdr:row>128</xdr:row>
      <xdr:rowOff>142875</xdr:rowOff>
    </xdr:to>
    <xdr:pic>
      <xdr:nvPicPr>
        <xdr:cNvPr id="1349819" name="Picture 77" descr="http://upload.wikimedia.org/wikipedia/commons/thumb/c/cf/Flag_of_Peru.svg/23px-Flag_of_Peru.svg.png">
          <a:extLst>
            <a:ext uri="{FF2B5EF4-FFF2-40B4-BE49-F238E27FC236}">
              <a16:creationId xmlns:a16="http://schemas.microsoft.com/office/drawing/2014/main" id="{00000000-0008-0000-0700-0000BB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75939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1</xdr:col>
      <xdr:colOff>219075</xdr:colOff>
      <xdr:row>129</xdr:row>
      <xdr:rowOff>114300</xdr:rowOff>
    </xdr:to>
    <xdr:pic>
      <xdr:nvPicPr>
        <xdr:cNvPr id="1349820" name="Picture 76" descr="http://upload.wikimedia.org/wikipedia/commons/thumb/9/99/Flag_of_the_Philippines.svg/23px-Flag_of_the_Philippines.svg.png">
          <a:extLst>
            <a:ext uri="{FF2B5EF4-FFF2-40B4-BE49-F238E27FC236}">
              <a16:creationId xmlns:a16="http://schemas.microsoft.com/office/drawing/2014/main" id="{00000000-0008-0000-0700-0000BC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779395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1</xdr:col>
      <xdr:colOff>219075</xdr:colOff>
      <xdr:row>130</xdr:row>
      <xdr:rowOff>133350</xdr:rowOff>
    </xdr:to>
    <xdr:pic>
      <xdr:nvPicPr>
        <xdr:cNvPr id="1349821" name="Picture 74" descr="http://upload.wikimedia.org/wikipedia/en/thumb/1/12/Flag_of_Poland.svg/23px-Flag_of_Poland.svg.png">
          <a:extLst>
            <a:ext uri="{FF2B5EF4-FFF2-40B4-BE49-F238E27FC236}">
              <a16:creationId xmlns:a16="http://schemas.microsoft.com/office/drawing/2014/main" id="{00000000-0008-0000-0700-0000BD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7993975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1</xdr:col>
      <xdr:colOff>219075</xdr:colOff>
      <xdr:row>131</xdr:row>
      <xdr:rowOff>142875</xdr:rowOff>
    </xdr:to>
    <xdr:pic>
      <xdr:nvPicPr>
        <xdr:cNvPr id="1349822" name="Picture 73" descr="http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700-0000BE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819400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132</xdr:row>
      <xdr:rowOff>0</xdr:rowOff>
    </xdr:from>
    <xdr:to>
      <xdr:col>1</xdr:col>
      <xdr:colOff>219075</xdr:colOff>
      <xdr:row>132</xdr:row>
      <xdr:rowOff>142875</xdr:rowOff>
    </xdr:to>
    <xdr:pic>
      <xdr:nvPicPr>
        <xdr:cNvPr id="1349823" name="Picture 72" descr="http://upload.wikimedia.org/wikipedia/commons/thumb/2/28/Flag_of_Puerto_Rico.svg/23px-Flag_of_Puerto_Rico.svg.png">
          <a:extLst>
            <a:ext uri="{FF2B5EF4-FFF2-40B4-BE49-F238E27FC236}">
              <a16:creationId xmlns:a16="http://schemas.microsoft.com/office/drawing/2014/main" id="{00000000-0008-0000-0700-0000BF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83940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1</xdr:col>
      <xdr:colOff>219075</xdr:colOff>
      <xdr:row>133</xdr:row>
      <xdr:rowOff>85725</xdr:rowOff>
    </xdr:to>
    <xdr:pic>
      <xdr:nvPicPr>
        <xdr:cNvPr id="1349824" name="Picture 71" descr="http://upload.wikimedia.org/wikipedia/commons/thumb/6/65/Flag_of_Qatar.svg/23px-Flag_of_Qatar.svg.png">
          <a:extLst>
            <a:ext uri="{FF2B5EF4-FFF2-40B4-BE49-F238E27FC236}">
              <a16:creationId xmlns:a16="http://schemas.microsoft.com/office/drawing/2014/main" id="{00000000-0008-0000-0700-0000C0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8632150"/>
          <a:ext cx="2190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136</xdr:row>
      <xdr:rowOff>0</xdr:rowOff>
    </xdr:from>
    <xdr:to>
      <xdr:col>1</xdr:col>
      <xdr:colOff>219075</xdr:colOff>
      <xdr:row>136</xdr:row>
      <xdr:rowOff>142875</xdr:rowOff>
    </xdr:to>
    <xdr:pic>
      <xdr:nvPicPr>
        <xdr:cNvPr id="1349825" name="Picture 69" descr="http://upload.wikimedia.org/wikipedia/commons/thumb/7/73/Flag_of_Romania.svg/23px-Flag_of_Romania.svg.png">
          <a:extLst>
            <a:ext uri="{FF2B5EF4-FFF2-40B4-BE49-F238E27FC236}">
              <a16:creationId xmlns:a16="http://schemas.microsoft.com/office/drawing/2014/main" id="{00000000-0008-0000-0700-0000C1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925127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1</xdr:col>
      <xdr:colOff>219075</xdr:colOff>
      <xdr:row>137</xdr:row>
      <xdr:rowOff>142875</xdr:rowOff>
    </xdr:to>
    <xdr:pic>
      <xdr:nvPicPr>
        <xdr:cNvPr id="1349826" name="Picture 68" descr="http://upload.wikimedia.org/wikipedia/en/thumb/f/f3/Flag_of_Russia.svg/23px-Flag_of_Russia.svg.png">
          <a:extLst>
            <a:ext uri="{FF2B5EF4-FFF2-40B4-BE49-F238E27FC236}">
              <a16:creationId xmlns:a16="http://schemas.microsoft.com/office/drawing/2014/main" id="{00000000-0008-0000-0700-0000C2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945130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1</xdr:col>
      <xdr:colOff>219075</xdr:colOff>
      <xdr:row>138</xdr:row>
      <xdr:rowOff>142875</xdr:rowOff>
    </xdr:to>
    <xdr:pic>
      <xdr:nvPicPr>
        <xdr:cNvPr id="1349827" name="Picture 67" descr="http://upload.wikimedia.org/wikipedia/commons/thumb/1/17/Flag_of_Rwanda.svg/23px-Flag_of_Rwanda.svg.png">
          <a:extLst>
            <a:ext uri="{FF2B5EF4-FFF2-40B4-BE49-F238E27FC236}">
              <a16:creationId xmlns:a16="http://schemas.microsoft.com/office/drawing/2014/main" id="{00000000-0008-0000-0700-0000C3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96513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139</xdr:row>
      <xdr:rowOff>0</xdr:rowOff>
    </xdr:from>
    <xdr:to>
      <xdr:col>1</xdr:col>
      <xdr:colOff>219075</xdr:colOff>
      <xdr:row>139</xdr:row>
      <xdr:rowOff>142875</xdr:rowOff>
    </xdr:to>
    <xdr:pic>
      <xdr:nvPicPr>
        <xdr:cNvPr id="1349828" name="Picture 63" descr="http://upload.wikimedia.org/wikipedia/commons/thumb/f/fe/Flag_of_Saint_Kitts_and_Nevis.svg/23px-Flag_of_Saint_Kitts_and_Nevis.svg.png">
          <a:extLst>
            <a:ext uri="{FF2B5EF4-FFF2-40B4-BE49-F238E27FC236}">
              <a16:creationId xmlns:a16="http://schemas.microsoft.com/office/drawing/2014/main" id="{00000000-0008-0000-0700-0000C4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985135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140</xdr:row>
      <xdr:rowOff>0</xdr:rowOff>
    </xdr:from>
    <xdr:to>
      <xdr:col>1</xdr:col>
      <xdr:colOff>219075</xdr:colOff>
      <xdr:row>140</xdr:row>
      <xdr:rowOff>114300</xdr:rowOff>
    </xdr:to>
    <xdr:pic>
      <xdr:nvPicPr>
        <xdr:cNvPr id="1349829" name="Picture 62" descr="http://upload.wikimedia.org/wikipedia/commons/thumb/9/9f/Flag_of_Saint_Lucia.svg/23px-Flag_of_Saint_Lucia.svg.png">
          <a:extLst>
            <a:ext uri="{FF2B5EF4-FFF2-40B4-BE49-F238E27FC236}">
              <a16:creationId xmlns:a16="http://schemas.microsoft.com/office/drawing/2014/main" id="{00000000-0008-0000-0700-0000C5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0051375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1</xdr:col>
      <xdr:colOff>219075</xdr:colOff>
      <xdr:row>141</xdr:row>
      <xdr:rowOff>142875</xdr:rowOff>
    </xdr:to>
    <xdr:pic>
      <xdr:nvPicPr>
        <xdr:cNvPr id="1349830" name="Picture 59" descr="http://upload.wikimedia.org/wikipedia/commons/thumb/6/6d/Flag_of_Saint_Vincent_and_the_Grenadines.svg/23px-Flag_of_Saint_Vincent_and_the_Grenadines.svg.png">
          <a:extLst>
            <a:ext uri="{FF2B5EF4-FFF2-40B4-BE49-F238E27FC236}">
              <a16:creationId xmlns:a16="http://schemas.microsoft.com/office/drawing/2014/main" id="{00000000-0008-0000-0700-0000C6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025140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1</xdr:col>
      <xdr:colOff>219075</xdr:colOff>
      <xdr:row>142</xdr:row>
      <xdr:rowOff>142875</xdr:rowOff>
    </xdr:to>
    <xdr:pic>
      <xdr:nvPicPr>
        <xdr:cNvPr id="1349831" name="Picture 56" descr="http://upload.wikimedia.org/wikipedia/commons/thumb/0/0d/Flag_of_Saudi_Arabia.svg/23px-Flag_of_Saudi_Arabia.svg.png">
          <a:extLst>
            <a:ext uri="{FF2B5EF4-FFF2-40B4-BE49-F238E27FC236}">
              <a16:creationId xmlns:a16="http://schemas.microsoft.com/office/drawing/2014/main" id="{00000000-0008-0000-0700-0000C7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065145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1</xdr:col>
      <xdr:colOff>219075</xdr:colOff>
      <xdr:row>143</xdr:row>
      <xdr:rowOff>142875</xdr:rowOff>
    </xdr:to>
    <xdr:pic>
      <xdr:nvPicPr>
        <xdr:cNvPr id="1349832" name="Picture 55" descr="http://upload.wikimedia.org/wikipedia/commons/thumb/f/fd/Flag_of_Senegal.svg/23px-Flag_of_Senegal.svg.png">
          <a:extLst>
            <a:ext uri="{FF2B5EF4-FFF2-40B4-BE49-F238E27FC236}">
              <a16:creationId xmlns:a16="http://schemas.microsoft.com/office/drawing/2014/main" id="{00000000-0008-0000-0700-0000C8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085147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1</xdr:col>
      <xdr:colOff>219075</xdr:colOff>
      <xdr:row>144</xdr:row>
      <xdr:rowOff>142875</xdr:rowOff>
    </xdr:to>
    <xdr:pic>
      <xdr:nvPicPr>
        <xdr:cNvPr id="1349833" name="Picture 54" descr="http://upload.wikimedia.org/wikipedia/commons/thumb/f/ff/Flag_of_Serbia.svg/23px-Flag_of_Serbia.svg.png">
          <a:extLst>
            <a:ext uri="{FF2B5EF4-FFF2-40B4-BE49-F238E27FC236}">
              <a16:creationId xmlns:a16="http://schemas.microsoft.com/office/drawing/2014/main" id="{00000000-0008-0000-0700-0000C9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105150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1</xdr:col>
      <xdr:colOff>219075</xdr:colOff>
      <xdr:row>145</xdr:row>
      <xdr:rowOff>142875</xdr:rowOff>
    </xdr:to>
    <xdr:pic>
      <xdr:nvPicPr>
        <xdr:cNvPr id="1349834" name="Picture 51" descr="http://upload.wikimedia.org/wikipedia/commons/thumb/4/48/Flag_of_Singapore.svg/23px-Flag_of_Singapore.svg.png">
          <a:extLst>
            <a:ext uri="{FF2B5EF4-FFF2-40B4-BE49-F238E27FC236}">
              <a16:creationId xmlns:a16="http://schemas.microsoft.com/office/drawing/2014/main" id="{00000000-0008-0000-0700-0000CA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12515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1</xdr:col>
      <xdr:colOff>219075</xdr:colOff>
      <xdr:row>146</xdr:row>
      <xdr:rowOff>142875</xdr:rowOff>
    </xdr:to>
    <xdr:pic>
      <xdr:nvPicPr>
        <xdr:cNvPr id="1349835" name="Picture 49" descr="http://upload.wikimedia.org/wikipedia/commons/thumb/e/e6/Flag_of_Slovakia.svg/23px-Flag_of_Slovakia.svg.png">
          <a:extLst>
            <a:ext uri="{FF2B5EF4-FFF2-40B4-BE49-F238E27FC236}">
              <a16:creationId xmlns:a16="http://schemas.microsoft.com/office/drawing/2014/main" id="{00000000-0008-0000-0700-0000CB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145155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1</xdr:col>
      <xdr:colOff>219075</xdr:colOff>
      <xdr:row>147</xdr:row>
      <xdr:rowOff>114300</xdr:rowOff>
    </xdr:to>
    <xdr:pic>
      <xdr:nvPicPr>
        <xdr:cNvPr id="1349836" name="Picture 48" descr="http://upload.wikimedia.org/wikipedia/commons/thumb/f/f0/Flag_of_Slovenia.svg/23px-Flag_of_Slovenia.svg.png">
          <a:extLst>
            <a:ext uri="{FF2B5EF4-FFF2-40B4-BE49-F238E27FC236}">
              <a16:creationId xmlns:a16="http://schemas.microsoft.com/office/drawing/2014/main" id="{00000000-0008-0000-0700-0000CC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1651575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1</xdr:col>
      <xdr:colOff>219075</xdr:colOff>
      <xdr:row>148</xdr:row>
      <xdr:rowOff>142875</xdr:rowOff>
    </xdr:to>
    <xdr:pic>
      <xdr:nvPicPr>
        <xdr:cNvPr id="1349837" name="Picture 45" descr="http://upload.wikimedia.org/wikipedia/commons/thumb/a/af/Flag_of_South_Africa.svg/23px-Flag_of_South_Africa.svg.png">
          <a:extLst>
            <a:ext uri="{FF2B5EF4-FFF2-40B4-BE49-F238E27FC236}">
              <a16:creationId xmlns:a16="http://schemas.microsoft.com/office/drawing/2014/main" id="{00000000-0008-0000-0700-0000CD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185160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134</xdr:row>
      <xdr:rowOff>0</xdr:rowOff>
    </xdr:from>
    <xdr:to>
      <xdr:col>1</xdr:col>
      <xdr:colOff>219075</xdr:colOff>
      <xdr:row>134</xdr:row>
      <xdr:rowOff>142875</xdr:rowOff>
    </xdr:to>
    <xdr:pic>
      <xdr:nvPicPr>
        <xdr:cNvPr id="1349838" name="Picture 44" descr="http://upload.wikimedia.org/wikipedia/commons/thumb/0/09/Flag_of_South_Korea.svg/23px-Flag_of_South_Korea.svg.png">
          <a:extLst>
            <a:ext uri="{FF2B5EF4-FFF2-40B4-BE49-F238E27FC236}">
              <a16:creationId xmlns:a16="http://schemas.microsoft.com/office/drawing/2014/main" id="{00000000-0008-0000-0700-0000CE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883217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149</xdr:row>
      <xdr:rowOff>0</xdr:rowOff>
    </xdr:from>
    <xdr:to>
      <xdr:col>1</xdr:col>
      <xdr:colOff>219075</xdr:colOff>
      <xdr:row>149</xdr:row>
      <xdr:rowOff>142875</xdr:rowOff>
    </xdr:to>
    <xdr:pic>
      <xdr:nvPicPr>
        <xdr:cNvPr id="1349839" name="Picture 42" descr="http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700-0000CF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20516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150</xdr:row>
      <xdr:rowOff>0</xdr:rowOff>
    </xdr:from>
    <xdr:to>
      <xdr:col>1</xdr:col>
      <xdr:colOff>219075</xdr:colOff>
      <xdr:row>150</xdr:row>
      <xdr:rowOff>114300</xdr:rowOff>
    </xdr:to>
    <xdr:pic>
      <xdr:nvPicPr>
        <xdr:cNvPr id="1349840" name="Picture 41" descr="http://upload.wikimedia.org/wikipedia/commons/thumb/1/11/Flag_of_Sri_Lanka.svg/23px-Flag_of_Sri_Lanka.svg.png">
          <a:extLst>
            <a:ext uri="{FF2B5EF4-FFF2-40B4-BE49-F238E27FC236}">
              <a16:creationId xmlns:a16="http://schemas.microsoft.com/office/drawing/2014/main" id="{00000000-0008-0000-0700-0000D0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225165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1</xdr:col>
      <xdr:colOff>219075</xdr:colOff>
      <xdr:row>151</xdr:row>
      <xdr:rowOff>114300</xdr:rowOff>
    </xdr:to>
    <xdr:pic>
      <xdr:nvPicPr>
        <xdr:cNvPr id="1349841" name="Picture 40" descr="http://upload.wikimedia.org/wikipedia/commons/thumb/0/01/Flag_of_Sudan.svg/23px-Flag_of_Sudan.svg.png">
          <a:extLst>
            <a:ext uri="{FF2B5EF4-FFF2-40B4-BE49-F238E27FC236}">
              <a16:creationId xmlns:a16="http://schemas.microsoft.com/office/drawing/2014/main" id="{00000000-0008-0000-0700-0000D1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2451675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1</xdr:col>
      <xdr:colOff>219075</xdr:colOff>
      <xdr:row>152</xdr:row>
      <xdr:rowOff>142875</xdr:rowOff>
    </xdr:to>
    <xdr:pic>
      <xdr:nvPicPr>
        <xdr:cNvPr id="1349842" name="Picture 39" descr="http://upload.wikimedia.org/wikipedia/commons/thumb/6/60/Flag_of_Suriname.svg/23px-Flag_of_Suriname.svg.png">
          <a:extLst>
            <a:ext uri="{FF2B5EF4-FFF2-40B4-BE49-F238E27FC236}">
              <a16:creationId xmlns:a16="http://schemas.microsoft.com/office/drawing/2014/main" id="{00000000-0008-0000-0700-0000D2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265170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153</xdr:row>
      <xdr:rowOff>0</xdr:rowOff>
    </xdr:from>
    <xdr:to>
      <xdr:col>1</xdr:col>
      <xdr:colOff>219075</xdr:colOff>
      <xdr:row>153</xdr:row>
      <xdr:rowOff>133350</xdr:rowOff>
    </xdr:to>
    <xdr:pic>
      <xdr:nvPicPr>
        <xdr:cNvPr id="1349843" name="Picture 36" descr="http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700-0000D3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2851725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154</xdr:row>
      <xdr:rowOff>0</xdr:rowOff>
    </xdr:from>
    <xdr:to>
      <xdr:col>1</xdr:col>
      <xdr:colOff>152400</xdr:colOff>
      <xdr:row>154</xdr:row>
      <xdr:rowOff>152400</xdr:rowOff>
    </xdr:to>
    <xdr:pic>
      <xdr:nvPicPr>
        <xdr:cNvPr id="1349844" name="Picture 35" descr="http://upload.wikimedia.org/wikipedia/commons/thumb/f/f3/Flag_of_Switzerland.svg/16px-Flag_of_Switzerland.svg.png">
          <a:extLst>
            <a:ext uri="{FF2B5EF4-FFF2-40B4-BE49-F238E27FC236}">
              <a16:creationId xmlns:a16="http://schemas.microsoft.com/office/drawing/2014/main" id="{00000000-0008-0000-0700-0000D4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3051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1</xdr:col>
      <xdr:colOff>219075</xdr:colOff>
      <xdr:row>155</xdr:row>
      <xdr:rowOff>142875</xdr:rowOff>
    </xdr:to>
    <xdr:pic>
      <xdr:nvPicPr>
        <xdr:cNvPr id="1349845" name="Picture 34" descr="http://upload.wikimedia.org/wikipedia/commons/thumb/5/53/Flag_of_Syria.svg/23px-Flag_of_Syria.svg.png">
          <a:extLst>
            <a:ext uri="{FF2B5EF4-FFF2-40B4-BE49-F238E27FC236}">
              <a16:creationId xmlns:a16="http://schemas.microsoft.com/office/drawing/2014/main" id="{00000000-0008-0000-0700-0000D5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325177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219075</xdr:colOff>
      <xdr:row>38</xdr:row>
      <xdr:rowOff>142875</xdr:rowOff>
    </xdr:to>
    <xdr:pic>
      <xdr:nvPicPr>
        <xdr:cNvPr id="1349846" name="Picture 32" descr="http://upload.wikimedia.org/wikipedia/commons/thumb/7/72/Flag_of_the_Republic_of_China.svg/23px-Flag_of_the_Republic_of_China.svg.png">
          <a:extLst>
            <a:ext uri="{FF2B5EF4-FFF2-40B4-BE49-F238E27FC236}">
              <a16:creationId xmlns:a16="http://schemas.microsoft.com/office/drawing/2014/main" id="{00000000-0008-0000-0700-0000D6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86963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1</xdr:col>
      <xdr:colOff>219075</xdr:colOff>
      <xdr:row>156</xdr:row>
      <xdr:rowOff>114300</xdr:rowOff>
    </xdr:to>
    <xdr:pic>
      <xdr:nvPicPr>
        <xdr:cNvPr id="1349847" name="Picture 31" descr="http://upload.wikimedia.org/wikipedia/commons/thumb/d/d0/Flag_of_Tajikistan.svg/23px-Flag_of_Tajikistan.svg.png">
          <a:extLst>
            <a:ext uri="{FF2B5EF4-FFF2-40B4-BE49-F238E27FC236}">
              <a16:creationId xmlns:a16="http://schemas.microsoft.com/office/drawing/2014/main" id="{00000000-0008-0000-0700-0000D7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345180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157</xdr:row>
      <xdr:rowOff>0</xdr:rowOff>
    </xdr:from>
    <xdr:to>
      <xdr:col>1</xdr:col>
      <xdr:colOff>219075</xdr:colOff>
      <xdr:row>157</xdr:row>
      <xdr:rowOff>142875</xdr:rowOff>
    </xdr:to>
    <xdr:pic>
      <xdr:nvPicPr>
        <xdr:cNvPr id="1349848" name="Picture 29" descr="http://upload.wikimedia.org/wikipedia/commons/thumb/a/a9/Flag_of_Thailand.svg/23px-Flag_of_Thailand.svg.png">
          <a:extLst>
            <a:ext uri="{FF2B5EF4-FFF2-40B4-BE49-F238E27FC236}">
              <a16:creationId xmlns:a16="http://schemas.microsoft.com/office/drawing/2014/main" id="{00000000-0008-0000-0700-0000D8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36518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158</xdr:row>
      <xdr:rowOff>0</xdr:rowOff>
    </xdr:from>
    <xdr:to>
      <xdr:col>1</xdr:col>
      <xdr:colOff>219075</xdr:colOff>
      <xdr:row>158</xdr:row>
      <xdr:rowOff>133350</xdr:rowOff>
    </xdr:to>
    <xdr:pic>
      <xdr:nvPicPr>
        <xdr:cNvPr id="1349849" name="Picture 27" descr="http://upload.wikimedia.org/wikipedia/commons/thumb/6/68/Flag_of_Togo.svg/23px-Flag_of_Togo.svg.png">
          <a:extLst>
            <a:ext uri="{FF2B5EF4-FFF2-40B4-BE49-F238E27FC236}">
              <a16:creationId xmlns:a16="http://schemas.microsoft.com/office/drawing/2014/main" id="{00000000-0008-0000-0700-0000D9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3851850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159</xdr:row>
      <xdr:rowOff>0</xdr:rowOff>
    </xdr:from>
    <xdr:to>
      <xdr:col>1</xdr:col>
      <xdr:colOff>219075</xdr:colOff>
      <xdr:row>159</xdr:row>
      <xdr:rowOff>133350</xdr:rowOff>
    </xdr:to>
    <xdr:pic>
      <xdr:nvPicPr>
        <xdr:cNvPr id="1349850" name="Picture 24" descr="http://upload.wikimedia.org/wikipedia/commons/thumb/6/64/Flag_of_Trinidad_and_Tobago.svg/23px-Flag_of_Trinidad_and_Tobago.svg.png">
          <a:extLst>
            <a:ext uri="{FF2B5EF4-FFF2-40B4-BE49-F238E27FC236}">
              <a16:creationId xmlns:a16="http://schemas.microsoft.com/office/drawing/2014/main" id="{00000000-0008-0000-0700-0000DA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4051875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160</xdr:row>
      <xdr:rowOff>0</xdr:rowOff>
    </xdr:from>
    <xdr:to>
      <xdr:col>1</xdr:col>
      <xdr:colOff>219075</xdr:colOff>
      <xdr:row>160</xdr:row>
      <xdr:rowOff>142875</xdr:rowOff>
    </xdr:to>
    <xdr:pic>
      <xdr:nvPicPr>
        <xdr:cNvPr id="1349851" name="Picture 23" descr="http://upload.wikimedia.org/wikipedia/commons/thumb/c/ce/Flag_of_Tunisia.svg/23px-Flag_of_Tunisia.svg.png">
          <a:extLst>
            <a:ext uri="{FF2B5EF4-FFF2-40B4-BE49-F238E27FC236}">
              <a16:creationId xmlns:a16="http://schemas.microsoft.com/office/drawing/2014/main" id="{00000000-0008-0000-0700-0000DB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425190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161</xdr:row>
      <xdr:rowOff>0</xdr:rowOff>
    </xdr:from>
    <xdr:to>
      <xdr:col>1</xdr:col>
      <xdr:colOff>219075</xdr:colOff>
      <xdr:row>161</xdr:row>
      <xdr:rowOff>142875</xdr:rowOff>
    </xdr:to>
    <xdr:pic>
      <xdr:nvPicPr>
        <xdr:cNvPr id="1349852" name="Picture 22" descr="http://upload.wikimedia.org/wikipedia/commons/thumb/b/b4/Flag_of_Turkey.svg/23px-Flag_of_Turkey.svg.png">
          <a:extLst>
            <a:ext uri="{FF2B5EF4-FFF2-40B4-BE49-F238E27FC236}">
              <a16:creationId xmlns:a16="http://schemas.microsoft.com/office/drawing/2014/main" id="{00000000-0008-0000-0700-0000DC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44519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162</xdr:row>
      <xdr:rowOff>0</xdr:rowOff>
    </xdr:from>
    <xdr:to>
      <xdr:col>1</xdr:col>
      <xdr:colOff>219075</xdr:colOff>
      <xdr:row>162</xdr:row>
      <xdr:rowOff>142875</xdr:rowOff>
    </xdr:to>
    <xdr:pic>
      <xdr:nvPicPr>
        <xdr:cNvPr id="1349853" name="Picture 21" descr="http://upload.wikimedia.org/wikipedia/commons/thumb/1/1b/Flag_of_Turkmenistan.svg/23px-Flag_of_Turkmenistan.svg.png">
          <a:extLst>
            <a:ext uri="{FF2B5EF4-FFF2-40B4-BE49-F238E27FC236}">
              <a16:creationId xmlns:a16="http://schemas.microsoft.com/office/drawing/2014/main" id="{00000000-0008-0000-0700-0000DD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465195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163</xdr:row>
      <xdr:rowOff>0</xdr:rowOff>
    </xdr:from>
    <xdr:to>
      <xdr:col>1</xdr:col>
      <xdr:colOff>219075</xdr:colOff>
      <xdr:row>163</xdr:row>
      <xdr:rowOff>114300</xdr:rowOff>
    </xdr:to>
    <xdr:pic>
      <xdr:nvPicPr>
        <xdr:cNvPr id="1349854" name="Picture 20" descr="http://upload.wikimedia.org/wikipedia/commons/thumb/a/a0/Flag_of_the_Turks_and_Caicos_Islands.svg/23px-Flag_of_the_Turks_and_Caicos_Islands.svg.png">
          <a:extLst>
            <a:ext uri="{FF2B5EF4-FFF2-40B4-BE49-F238E27FC236}">
              <a16:creationId xmlns:a16="http://schemas.microsoft.com/office/drawing/2014/main" id="{00000000-0008-0000-0700-0000DE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4851975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164</xdr:row>
      <xdr:rowOff>0</xdr:rowOff>
    </xdr:from>
    <xdr:to>
      <xdr:col>1</xdr:col>
      <xdr:colOff>219075</xdr:colOff>
      <xdr:row>164</xdr:row>
      <xdr:rowOff>142875</xdr:rowOff>
    </xdr:to>
    <xdr:pic>
      <xdr:nvPicPr>
        <xdr:cNvPr id="1349855" name="Picture 18" descr="http://upload.wikimedia.org/wikipedia/commons/thumb/4/4e/Flag_of_Uganda.svg/23px-Flag_of_Uganda.svg.png">
          <a:extLst>
            <a:ext uri="{FF2B5EF4-FFF2-40B4-BE49-F238E27FC236}">
              <a16:creationId xmlns:a16="http://schemas.microsoft.com/office/drawing/2014/main" id="{00000000-0008-0000-0700-0000DF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52520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165</xdr:row>
      <xdr:rowOff>0</xdr:rowOff>
    </xdr:from>
    <xdr:to>
      <xdr:col>1</xdr:col>
      <xdr:colOff>219075</xdr:colOff>
      <xdr:row>165</xdr:row>
      <xdr:rowOff>142875</xdr:rowOff>
    </xdr:to>
    <xdr:pic>
      <xdr:nvPicPr>
        <xdr:cNvPr id="1349856" name="Picture 17" descr="http://upload.wikimedia.org/wikipedia/commons/thumb/4/49/Flag_of_Ukraine.svg/23px-Flag_of_Ukraine.svg.png">
          <a:extLst>
            <a:ext uri="{FF2B5EF4-FFF2-40B4-BE49-F238E27FC236}">
              <a16:creationId xmlns:a16="http://schemas.microsoft.com/office/drawing/2014/main" id="{00000000-0008-0000-0700-0000E0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545205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1</xdr:col>
      <xdr:colOff>219075</xdr:colOff>
      <xdr:row>166</xdr:row>
      <xdr:rowOff>114300</xdr:rowOff>
    </xdr:to>
    <xdr:pic>
      <xdr:nvPicPr>
        <xdr:cNvPr id="1349857" name="Picture 16" descr="http://upload.wikimedia.org/wikipedia/commons/thumb/c/cb/Flag_of_the_United_Arab_Emirates.svg/23px-Flag_of_the_United_Arab_Emirates.svg.png">
          <a:extLst>
            <a:ext uri="{FF2B5EF4-FFF2-40B4-BE49-F238E27FC236}">
              <a16:creationId xmlns:a16="http://schemas.microsoft.com/office/drawing/2014/main" id="{00000000-0008-0000-0700-0000E1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5652075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167</xdr:row>
      <xdr:rowOff>0</xdr:rowOff>
    </xdr:from>
    <xdr:to>
      <xdr:col>1</xdr:col>
      <xdr:colOff>219075</xdr:colOff>
      <xdr:row>167</xdr:row>
      <xdr:rowOff>114300</xdr:rowOff>
    </xdr:to>
    <xdr:pic>
      <xdr:nvPicPr>
        <xdr:cNvPr id="1349858" name="Picture 15" descr="http://upload.wikimedia.org/wikipedia/en/thumb/a/ae/Flag_of_the_United_Kingdom.svg/23px-Flag_of_the_United_Kingdom.svg.png">
          <a:extLst>
            <a:ext uri="{FF2B5EF4-FFF2-40B4-BE49-F238E27FC236}">
              <a16:creationId xmlns:a16="http://schemas.microsoft.com/office/drawing/2014/main" id="{00000000-0008-0000-0700-0000E2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5899725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169</xdr:row>
      <xdr:rowOff>0</xdr:rowOff>
    </xdr:from>
    <xdr:to>
      <xdr:col>1</xdr:col>
      <xdr:colOff>219075</xdr:colOff>
      <xdr:row>169</xdr:row>
      <xdr:rowOff>114300</xdr:rowOff>
    </xdr:to>
    <xdr:pic>
      <xdr:nvPicPr>
        <xdr:cNvPr id="1349859" name="Picture 14" descr="http://upload.wikimedia.org/wikipedia/en/thumb/a/a4/Flag_of_the_United_States.svg/23px-Flag_of_the_United_States.svg.png">
          <a:extLst>
            <a:ext uri="{FF2B5EF4-FFF2-40B4-BE49-F238E27FC236}">
              <a16:creationId xmlns:a16="http://schemas.microsoft.com/office/drawing/2014/main" id="{00000000-0008-0000-0700-0000E3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638550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1</xdr:col>
      <xdr:colOff>219075</xdr:colOff>
      <xdr:row>170</xdr:row>
      <xdr:rowOff>142875</xdr:rowOff>
    </xdr:to>
    <xdr:pic>
      <xdr:nvPicPr>
        <xdr:cNvPr id="1349860" name="Picture 13" descr="http://upload.wikimedia.org/wikipedia/commons/thumb/f/f8/Flag_of_the_United_States_Virgin_Islands.svg/23px-Flag_of_the_United_States_Virgin_Islands.svg.png">
          <a:extLst>
            <a:ext uri="{FF2B5EF4-FFF2-40B4-BE49-F238E27FC236}">
              <a16:creationId xmlns:a16="http://schemas.microsoft.com/office/drawing/2014/main" id="{00000000-0008-0000-0700-0000E4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65855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1</xdr:col>
      <xdr:colOff>219075</xdr:colOff>
      <xdr:row>170</xdr:row>
      <xdr:rowOff>142875</xdr:rowOff>
    </xdr:to>
    <xdr:pic>
      <xdr:nvPicPr>
        <xdr:cNvPr id="1349861" name="Picture 12" descr="http://upload.wikimedia.org/wikipedia/commons/thumb/f/fe/Flag_of_Uruguay.svg/23px-Flag_of_Uruguay.svg.png">
          <a:extLst>
            <a:ext uri="{FF2B5EF4-FFF2-40B4-BE49-F238E27FC236}">
              <a16:creationId xmlns:a16="http://schemas.microsoft.com/office/drawing/2014/main" id="{00000000-0008-0000-0700-0000E5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658552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1</xdr:col>
      <xdr:colOff>219075</xdr:colOff>
      <xdr:row>171</xdr:row>
      <xdr:rowOff>114300</xdr:rowOff>
    </xdr:to>
    <xdr:pic>
      <xdr:nvPicPr>
        <xdr:cNvPr id="1349862" name="Picture 11" descr="http://upload.wikimedia.org/wikipedia/commons/thumb/8/84/Flag_of_Uzbekistan.svg/23px-Flag_of_Uzbekistan.svg.png">
          <a:extLst>
            <a:ext uri="{FF2B5EF4-FFF2-40B4-BE49-F238E27FC236}">
              <a16:creationId xmlns:a16="http://schemas.microsoft.com/office/drawing/2014/main" id="{00000000-0008-0000-0700-0000E6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678555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172</xdr:row>
      <xdr:rowOff>0</xdr:rowOff>
    </xdr:from>
    <xdr:to>
      <xdr:col>1</xdr:col>
      <xdr:colOff>219075</xdr:colOff>
      <xdr:row>172</xdr:row>
      <xdr:rowOff>142875</xdr:rowOff>
    </xdr:to>
    <xdr:pic>
      <xdr:nvPicPr>
        <xdr:cNvPr id="1349863" name="Picture 8" descr="http://upload.wikimedia.org/wikipedia/commons/thumb/0/06/Flag_of_Venezuela.svg/23px-Flag_of_Venezuela.svg.png">
          <a:extLst>
            <a:ext uri="{FF2B5EF4-FFF2-40B4-BE49-F238E27FC236}">
              <a16:creationId xmlns:a16="http://schemas.microsoft.com/office/drawing/2014/main" id="{00000000-0008-0000-0700-0000E7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698557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1</xdr:col>
      <xdr:colOff>219075</xdr:colOff>
      <xdr:row>173</xdr:row>
      <xdr:rowOff>142875</xdr:rowOff>
    </xdr:to>
    <xdr:pic>
      <xdr:nvPicPr>
        <xdr:cNvPr id="1349864" name="Picture 7" descr="http://upload.wikimedia.org/wikipedia/commons/thumb/2/21/Flag_of_Vietnam.svg/23px-Flag_of_Vietnam.svg.png">
          <a:extLst>
            <a:ext uri="{FF2B5EF4-FFF2-40B4-BE49-F238E27FC236}">
              <a16:creationId xmlns:a16="http://schemas.microsoft.com/office/drawing/2014/main" id="{00000000-0008-0000-0700-0000E8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718560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1</xdr:col>
      <xdr:colOff>219075</xdr:colOff>
      <xdr:row>115</xdr:row>
      <xdr:rowOff>142875</xdr:rowOff>
    </xdr:to>
    <xdr:pic>
      <xdr:nvPicPr>
        <xdr:cNvPr id="1349868" name="Picture 233" descr="http://upload.wikimedia.org/wikipedia/commons/thumb/f/f6/Flag_of_Aruba.svg/23px-Flag_of_Aruba.svg.png">
          <a:extLst>
            <a:ext uri="{FF2B5EF4-FFF2-40B4-BE49-F238E27FC236}">
              <a16:creationId xmlns:a16="http://schemas.microsoft.com/office/drawing/2014/main" id="{00000000-0008-0000-0700-0000EC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4793575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1</xdr:col>
      <xdr:colOff>219075</xdr:colOff>
      <xdr:row>40</xdr:row>
      <xdr:rowOff>142875</xdr:rowOff>
    </xdr:to>
    <xdr:pic>
      <xdr:nvPicPr>
        <xdr:cNvPr id="1349869" name="Picture 70" descr="http://upload.wikimedia.org/wikipedia/commons/thumb/9/92/Flag_of_the_Republic_of_the_Congo.svg/23px-Flag_of_the_Republic_of_the_Congo.svg.png">
          <a:extLst>
            <a:ext uri="{FF2B5EF4-FFF2-40B4-BE49-F238E27FC236}">
              <a16:creationId xmlns:a16="http://schemas.microsoft.com/office/drawing/2014/main" id="{00000000-0008-0000-0700-0000ED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922020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1</xdr:col>
      <xdr:colOff>219075</xdr:colOff>
      <xdr:row>135</xdr:row>
      <xdr:rowOff>114300</xdr:rowOff>
    </xdr:to>
    <xdr:pic>
      <xdr:nvPicPr>
        <xdr:cNvPr id="1349870" name="Picture 106" descr="http://upload.wikimedia.org/wikipedia/commons/thumb/2/27/Flag_of_Moldova.svg/23px-Flag_of_Moldova.svg.png">
          <a:extLst>
            <a:ext uri="{FF2B5EF4-FFF2-40B4-BE49-F238E27FC236}">
              <a16:creationId xmlns:a16="http://schemas.microsoft.com/office/drawing/2014/main" id="{00000000-0008-0000-0700-0000EE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903220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168</xdr:row>
      <xdr:rowOff>0</xdr:rowOff>
    </xdr:from>
    <xdr:to>
      <xdr:col>1</xdr:col>
      <xdr:colOff>219075</xdr:colOff>
      <xdr:row>168</xdr:row>
      <xdr:rowOff>142875</xdr:rowOff>
    </xdr:to>
    <xdr:pic>
      <xdr:nvPicPr>
        <xdr:cNvPr id="1349871" name="Picture 30" descr="http://upload.wikimedia.org/wikipedia/commons/thumb/3/38/Flag_of_Tanzania.svg/23px-Flag_of_Tanzania.svg.png">
          <a:extLst>
            <a:ext uri="{FF2B5EF4-FFF2-40B4-BE49-F238E27FC236}">
              <a16:creationId xmlns:a16="http://schemas.microsoft.com/office/drawing/2014/main" id="{00000000-0008-0000-0700-0000EF98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6195000"/>
          <a:ext cx="219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34</xdr:col>
      <xdr:colOff>228600</xdr:colOff>
      <xdr:row>33</xdr:row>
      <xdr:rowOff>145415</xdr:rowOff>
    </xdr:to>
    <xdr:pic>
      <xdr:nvPicPr>
        <xdr:cNvPr id="488" name="Picture 487" descr="http://upload.wikimedia.org/wikipedia/commons/4/4d/World_population_density_map.PNG">
          <a:extLst>
            <a:ext uri="{FF2B5EF4-FFF2-40B4-BE49-F238E27FC236}">
              <a16:creationId xmlns:a16="http://schemas.microsoft.com/office/drawing/2014/main" id="{00000000-0008-0000-07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/>
        <a:srcRect/>
        <a:stretch>
          <a:fillRect/>
        </a:stretch>
      </xdr:blipFill>
      <xdr:spPr bwMode="auto">
        <a:xfrm>
          <a:off x="10753725" y="1190625"/>
          <a:ext cx="13030200" cy="6486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38100</xdr:colOff>
      <xdr:row>0</xdr:row>
      <xdr:rowOff>47625</xdr:rowOff>
    </xdr:from>
    <xdr:to>
      <xdr:col>31</xdr:col>
      <xdr:colOff>171450</xdr:colOff>
      <xdr:row>34</xdr:row>
      <xdr:rowOff>26670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47625"/>
          <a:ext cx="8667750" cy="76485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212</xdr:row>
      <xdr:rowOff>76200</xdr:rowOff>
    </xdr:from>
    <xdr:to>
      <xdr:col>19</xdr:col>
      <xdr:colOff>893445</xdr:colOff>
      <xdr:row>264</xdr:row>
      <xdr:rowOff>171450</xdr:rowOff>
    </xdr:to>
    <xdr:pic>
      <xdr:nvPicPr>
        <xdr:cNvPr id="1283099" name="Picture 1">
          <a:extLst>
            <a:ext uri="{FF2B5EF4-FFF2-40B4-BE49-F238E27FC236}">
              <a16:creationId xmlns:a16="http://schemas.microsoft.com/office/drawing/2014/main" id="{00000000-0008-0000-1200-00001B941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57800"/>
          <a:ext cx="16002000" cy="1000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en.wikipedia.org/wiki/Latvia" TargetMode="External"/><Relationship Id="rId299" Type="http://schemas.openxmlformats.org/officeDocument/2006/relationships/hyperlink" Target="http://en.wikipedia.org/wiki/Sudan" TargetMode="External"/><Relationship Id="rId303" Type="http://schemas.openxmlformats.org/officeDocument/2006/relationships/hyperlink" Target="http://en.wikipedia.org/wiki/Paraguay" TargetMode="External"/><Relationship Id="rId21" Type="http://schemas.openxmlformats.org/officeDocument/2006/relationships/hyperlink" Target="http://en.wikipedia.org/wiki/Japan" TargetMode="External"/><Relationship Id="rId42" Type="http://schemas.openxmlformats.org/officeDocument/2006/relationships/hyperlink" Target="http://en.wikipedia.org/wiki/Switzerland" TargetMode="External"/><Relationship Id="rId63" Type="http://schemas.openxmlformats.org/officeDocument/2006/relationships/hyperlink" Target="http://en.wikipedia.org/wiki/Dominica" TargetMode="External"/><Relationship Id="rId84" Type="http://schemas.openxmlformats.org/officeDocument/2006/relationships/hyperlink" Target="http://en.wikipedia.org/wiki/Ethiopia" TargetMode="External"/><Relationship Id="rId138" Type="http://schemas.openxmlformats.org/officeDocument/2006/relationships/hyperlink" Target="http://en.wikipedia.org/wiki/Angola" TargetMode="External"/><Relationship Id="rId159" Type="http://schemas.openxmlformats.org/officeDocument/2006/relationships/hyperlink" Target="http://en.wikipedia.org/wiki/Mauritania" TargetMode="External"/><Relationship Id="rId324" Type="http://schemas.openxmlformats.org/officeDocument/2006/relationships/hyperlink" Target="http://en.wikipedia.org/wiki/Botswana" TargetMode="External"/><Relationship Id="rId170" Type="http://schemas.openxmlformats.org/officeDocument/2006/relationships/hyperlink" Target="http://en.wikipedia.org/wiki/Bahrain" TargetMode="External"/><Relationship Id="rId191" Type="http://schemas.openxmlformats.org/officeDocument/2006/relationships/hyperlink" Target="http://en.wikipedia.org/wiki/Grenada" TargetMode="External"/><Relationship Id="rId205" Type="http://schemas.openxmlformats.org/officeDocument/2006/relationships/hyperlink" Target="http://en.wikipedia.org/wiki/Saint_Kitts_and_Nevis" TargetMode="External"/><Relationship Id="rId226" Type="http://schemas.openxmlformats.org/officeDocument/2006/relationships/hyperlink" Target="http://en.wikipedia.org/wiki/Armenia" TargetMode="External"/><Relationship Id="rId247" Type="http://schemas.openxmlformats.org/officeDocument/2006/relationships/hyperlink" Target="http://en.wikipedia.org/wiki/Ukraine" TargetMode="External"/><Relationship Id="rId107" Type="http://schemas.openxmlformats.org/officeDocument/2006/relationships/hyperlink" Target="http://en.wikipedia.org/wiki/Panama" TargetMode="External"/><Relationship Id="rId268" Type="http://schemas.openxmlformats.org/officeDocument/2006/relationships/hyperlink" Target="http://en.wikipedia.org/wiki/Tajikistan" TargetMode="External"/><Relationship Id="rId289" Type="http://schemas.openxmlformats.org/officeDocument/2006/relationships/hyperlink" Target="http://en.wikipedia.org/wiki/Mozambique" TargetMode="External"/><Relationship Id="rId11" Type="http://schemas.openxmlformats.org/officeDocument/2006/relationships/hyperlink" Target="http://en.wikipedia.org/wiki/Aruba" TargetMode="External"/><Relationship Id="rId32" Type="http://schemas.openxmlformats.org/officeDocument/2006/relationships/hyperlink" Target="http://en.wikipedia.org/wiki/Germany" TargetMode="External"/><Relationship Id="rId53" Type="http://schemas.openxmlformats.org/officeDocument/2006/relationships/hyperlink" Target="http://en.wikipedia.org/wiki/Poland" TargetMode="External"/><Relationship Id="rId74" Type="http://schemas.openxmlformats.org/officeDocument/2006/relationships/hyperlink" Target="http://en.wikipedia.org/wiki/Cyprus" TargetMode="External"/><Relationship Id="rId128" Type="http://schemas.openxmlformats.org/officeDocument/2006/relationships/hyperlink" Target="http://en.wikipedia.org/wiki/Peru" TargetMode="External"/><Relationship Id="rId149" Type="http://schemas.openxmlformats.org/officeDocument/2006/relationships/hyperlink" Target="http://en.wikipedia.org/wiki/Turkmenistan" TargetMode="External"/><Relationship Id="rId314" Type="http://schemas.openxmlformats.org/officeDocument/2006/relationships/hyperlink" Target="http://en.wikipedia.org/wiki/Republic_of_the_Congo" TargetMode="External"/><Relationship Id="rId5" Type="http://schemas.openxmlformats.org/officeDocument/2006/relationships/hyperlink" Target="http://en.wikipedia.org/wiki/Malta" TargetMode="External"/><Relationship Id="rId95" Type="http://schemas.openxmlformats.org/officeDocument/2006/relationships/hyperlink" Target="http://en.wikipedia.org/wiki/Georgia_(country)" TargetMode="External"/><Relationship Id="rId160" Type="http://schemas.openxmlformats.org/officeDocument/2006/relationships/hyperlink" Target="http://en.wikipedia.org/wiki/Suriname" TargetMode="External"/><Relationship Id="rId181" Type="http://schemas.openxmlformats.org/officeDocument/2006/relationships/hyperlink" Target="http://en.wikipedia.org/wiki/Rwanda" TargetMode="External"/><Relationship Id="rId216" Type="http://schemas.openxmlformats.org/officeDocument/2006/relationships/hyperlink" Target="http://en.wikipedia.org/wiki/Qatar" TargetMode="External"/><Relationship Id="rId237" Type="http://schemas.openxmlformats.org/officeDocument/2006/relationships/hyperlink" Target="http://en.wikipedia.org/wiki/Spain" TargetMode="External"/><Relationship Id="rId258" Type="http://schemas.openxmlformats.org/officeDocument/2006/relationships/hyperlink" Target="http://en.wikipedia.org/wiki/C%C3%B4te_d%27Ivoire" TargetMode="External"/><Relationship Id="rId279" Type="http://schemas.openxmlformats.org/officeDocument/2006/relationships/hyperlink" Target="http://en.wikipedia.org/wiki/Cameroon" TargetMode="External"/><Relationship Id="rId22" Type="http://schemas.openxmlformats.org/officeDocument/2006/relationships/hyperlink" Target="http://en.wikipedia.org/wiki/Saint_Lucia" TargetMode="External"/><Relationship Id="rId43" Type="http://schemas.openxmlformats.org/officeDocument/2006/relationships/hyperlink" Target="http://en.wikipedia.org/wiki/Andorra" TargetMode="External"/><Relationship Id="rId64" Type="http://schemas.openxmlformats.org/officeDocument/2006/relationships/hyperlink" Target="http://en.wikipedia.org/wiki/Slovenia" TargetMode="External"/><Relationship Id="rId118" Type="http://schemas.openxmlformats.org/officeDocument/2006/relationships/hyperlink" Target="http://en.wikipedia.org/wiki/Zimbabwe" TargetMode="External"/><Relationship Id="rId139" Type="http://schemas.openxmlformats.org/officeDocument/2006/relationships/hyperlink" Target="http://en.wikipedia.org/wiki/Algeria" TargetMode="External"/><Relationship Id="rId290" Type="http://schemas.openxmlformats.org/officeDocument/2006/relationships/hyperlink" Target="http://en.wikipedia.org/wiki/Kyrgyzstan" TargetMode="External"/><Relationship Id="rId304" Type="http://schemas.openxmlformats.org/officeDocument/2006/relationships/hyperlink" Target="http://en.wikipedia.org/wiki/Angola" TargetMode="External"/><Relationship Id="rId325" Type="http://schemas.openxmlformats.org/officeDocument/2006/relationships/hyperlink" Target="http://en.wikipedia.org/wiki/Mauritania" TargetMode="External"/><Relationship Id="rId85" Type="http://schemas.openxmlformats.org/officeDocument/2006/relationships/hyperlink" Target="http://en.wikipedia.org/wiki/Morocco" TargetMode="External"/><Relationship Id="rId150" Type="http://schemas.openxmlformats.org/officeDocument/2006/relationships/hyperlink" Target="http://en.wikipedia.org/wiki/Oman" TargetMode="External"/><Relationship Id="rId171" Type="http://schemas.openxmlformats.org/officeDocument/2006/relationships/hyperlink" Target="http://en.wikipedia.org/wiki/Malta" TargetMode="External"/><Relationship Id="rId192" Type="http://schemas.openxmlformats.org/officeDocument/2006/relationships/hyperlink" Target="http://en.wikipedia.org/wiki/El_Salvador" TargetMode="External"/><Relationship Id="rId206" Type="http://schemas.openxmlformats.org/officeDocument/2006/relationships/hyperlink" Target="http://en.wikipedia.org/wiki/Antigua_and_Barbuda" TargetMode="External"/><Relationship Id="rId227" Type="http://schemas.openxmlformats.org/officeDocument/2006/relationships/hyperlink" Target="http://en.wikipedia.org/wiki/Hungary" TargetMode="External"/><Relationship Id="rId248" Type="http://schemas.openxmlformats.org/officeDocument/2006/relationships/hyperlink" Target="http://en.wikipedia.org/wiki/Egypt" TargetMode="External"/><Relationship Id="rId269" Type="http://schemas.openxmlformats.org/officeDocument/2006/relationships/hyperlink" Target="http://en.wikipedia.org/wiki/Belarus" TargetMode="External"/><Relationship Id="rId12" Type="http://schemas.openxmlformats.org/officeDocument/2006/relationships/hyperlink" Target="http://en.wikipedia.org/wiki/South_Korea" TargetMode="External"/><Relationship Id="rId33" Type="http://schemas.openxmlformats.org/officeDocument/2006/relationships/hyperlink" Target="http://en.wikipedia.org/wiki/Cayman_Islands" TargetMode="External"/><Relationship Id="rId108" Type="http://schemas.openxmlformats.org/officeDocument/2006/relationships/hyperlink" Target="http://en.wikipedia.org/wiki/Iran" TargetMode="External"/><Relationship Id="rId129" Type="http://schemas.openxmlformats.org/officeDocument/2006/relationships/hyperlink" Target="http://en.wikipedia.org/wiki/Brazil" TargetMode="External"/><Relationship Id="rId280" Type="http://schemas.openxmlformats.org/officeDocument/2006/relationships/hyperlink" Target="http://en.wikipedia.org/wiki/Guinea" TargetMode="External"/><Relationship Id="rId315" Type="http://schemas.openxmlformats.org/officeDocument/2006/relationships/hyperlink" Target="http://en.wikipedia.org/wiki/Turkmenistan" TargetMode="External"/><Relationship Id="rId54" Type="http://schemas.openxmlformats.org/officeDocument/2006/relationships/hyperlink" Target="http://en.wikipedia.org/wiki/Indonesia" TargetMode="External"/><Relationship Id="rId75" Type="http://schemas.openxmlformats.org/officeDocument/2006/relationships/hyperlink" Target="http://en.wikipedia.org/wiki/Malaysia" TargetMode="External"/><Relationship Id="rId96" Type="http://schemas.openxmlformats.org/officeDocument/2006/relationships/hyperlink" Target="http://en.wikipedia.org/wiki/Senegal" TargetMode="External"/><Relationship Id="rId140" Type="http://schemas.openxmlformats.org/officeDocument/2006/relationships/hyperlink" Target="http://en.wikipedia.org/wiki/Papua_New_Guinea" TargetMode="External"/><Relationship Id="rId161" Type="http://schemas.openxmlformats.org/officeDocument/2006/relationships/hyperlink" Target="http://en.wikipedia.org/wiki/Iceland" TargetMode="External"/><Relationship Id="rId182" Type="http://schemas.openxmlformats.org/officeDocument/2006/relationships/hyperlink" Target="http://en.wikipedia.org/wiki/Israel" TargetMode="External"/><Relationship Id="rId217" Type="http://schemas.openxmlformats.org/officeDocument/2006/relationships/hyperlink" Target="http://en.wikipedia.org/wiki/Denmark" TargetMode="External"/><Relationship Id="rId6" Type="http://schemas.openxmlformats.org/officeDocument/2006/relationships/hyperlink" Target="http://en.wikipedia.org/wiki/Bermuda" TargetMode="External"/><Relationship Id="rId238" Type="http://schemas.openxmlformats.org/officeDocument/2006/relationships/hyperlink" Target="http://en.wikipedia.org/wiki/Romania" TargetMode="External"/><Relationship Id="rId259" Type="http://schemas.openxmlformats.org/officeDocument/2006/relationships/hyperlink" Target="http://en.wikipedia.org/wiki/Republic_of_Ireland" TargetMode="External"/><Relationship Id="rId23" Type="http://schemas.openxmlformats.org/officeDocument/2006/relationships/hyperlink" Target="http://en.wikipedia.org/wiki/Sri_Lanka" TargetMode="External"/><Relationship Id="rId119" Type="http://schemas.openxmlformats.org/officeDocument/2006/relationships/hyperlink" Target="http://en.wikipedia.org/wiki/Liberia" TargetMode="External"/><Relationship Id="rId270" Type="http://schemas.openxmlformats.org/officeDocument/2006/relationships/hyperlink" Target="http://en.wikipedia.org/wiki/Lithuania" TargetMode="External"/><Relationship Id="rId291" Type="http://schemas.openxmlformats.org/officeDocument/2006/relationships/hyperlink" Target="http://en.wikipedia.org/wiki/Laos" TargetMode="External"/><Relationship Id="rId305" Type="http://schemas.openxmlformats.org/officeDocument/2006/relationships/hyperlink" Target="http://en.wikipedia.org/wiki/Algeria" TargetMode="External"/><Relationship Id="rId326" Type="http://schemas.openxmlformats.org/officeDocument/2006/relationships/hyperlink" Target="http://en.wikipedia.org/wiki/Suriname" TargetMode="External"/><Relationship Id="rId44" Type="http://schemas.openxmlformats.org/officeDocument/2006/relationships/hyperlink" Target="http://en.wikipedia.org/wiki/Nigeria" TargetMode="External"/><Relationship Id="rId65" Type="http://schemas.openxmlformats.org/officeDocument/2006/relationships/hyperlink" Target="http://en.wikipedia.org/wiki/Cuba" TargetMode="External"/><Relationship Id="rId86" Type="http://schemas.openxmlformats.org/officeDocument/2006/relationships/hyperlink" Target="http://en.wikipedia.org/wiki/Jordan" TargetMode="External"/><Relationship Id="rId130" Type="http://schemas.openxmlformats.org/officeDocument/2006/relationships/hyperlink" Target="http://en.wikipedia.org/wiki/Chile" TargetMode="External"/><Relationship Id="rId151" Type="http://schemas.openxmlformats.org/officeDocument/2006/relationships/hyperlink" Target="http://en.wikipedia.org/wiki/Bolivia" TargetMode="External"/><Relationship Id="rId172" Type="http://schemas.openxmlformats.org/officeDocument/2006/relationships/hyperlink" Target="http://en.wikipedia.org/wiki/Bermuda" TargetMode="External"/><Relationship Id="rId193" Type="http://schemas.openxmlformats.org/officeDocument/2006/relationships/hyperlink" Target="http://en.wikipedia.org/wiki/Saint_Vincent_and_the_Grenadines" TargetMode="External"/><Relationship Id="rId207" Type="http://schemas.openxmlformats.org/officeDocument/2006/relationships/hyperlink" Target="http://en.wikipedia.org/wiki/Luxembourg" TargetMode="External"/><Relationship Id="rId228" Type="http://schemas.openxmlformats.org/officeDocument/2006/relationships/hyperlink" Target="http://en.wikipedia.org/wiki/Azerbaijan" TargetMode="External"/><Relationship Id="rId249" Type="http://schemas.openxmlformats.org/officeDocument/2006/relationships/hyperlink" Target="http://en.wikipedia.org/wiki/Bosnia_and_Herzegovina" TargetMode="External"/><Relationship Id="rId13" Type="http://schemas.openxmlformats.org/officeDocument/2006/relationships/hyperlink" Target="http://en.wikipedia.org/wiki/Puerto_Rico" TargetMode="External"/><Relationship Id="rId109" Type="http://schemas.openxmlformats.org/officeDocument/2006/relationships/hyperlink" Target="http://en.wikipedia.org/wiki/Montenegro" TargetMode="External"/><Relationship Id="rId260" Type="http://schemas.openxmlformats.org/officeDocument/2006/relationships/hyperlink" Target="http://en.wikipedia.org/wiki/French_Polynesia" TargetMode="External"/><Relationship Id="rId281" Type="http://schemas.openxmlformats.org/officeDocument/2006/relationships/hyperlink" Target="http://en.wikipedia.org/wiki/Colombia" TargetMode="External"/><Relationship Id="rId316" Type="http://schemas.openxmlformats.org/officeDocument/2006/relationships/hyperlink" Target="http://en.wikipedia.org/wiki/Oman" TargetMode="External"/><Relationship Id="rId34" Type="http://schemas.openxmlformats.org/officeDocument/2006/relationships/hyperlink" Target="http://en.wikipedia.org/wiki/Dominican_Republic" TargetMode="External"/><Relationship Id="rId55" Type="http://schemas.openxmlformats.org/officeDocument/2006/relationships/hyperlink" Target="http://en.wikipedia.org/wiki/Syria" TargetMode="External"/><Relationship Id="rId76" Type="http://schemas.openxmlformats.org/officeDocument/2006/relationships/hyperlink" Target="http://en.wikipedia.org/wiki/Greece" TargetMode="External"/><Relationship Id="rId97" Type="http://schemas.openxmlformats.org/officeDocument/2006/relationships/hyperlink" Target="http://en.wikipedia.org/wiki/Tunisia" TargetMode="External"/><Relationship Id="rId120" Type="http://schemas.openxmlformats.org/officeDocument/2006/relationships/hyperlink" Target="http://en.wikipedia.org/wiki/Venezuela" TargetMode="External"/><Relationship Id="rId141" Type="http://schemas.openxmlformats.org/officeDocument/2006/relationships/hyperlink" Target="http://en.wikipedia.org/wiki/Argentina" TargetMode="External"/><Relationship Id="rId7" Type="http://schemas.openxmlformats.org/officeDocument/2006/relationships/hyperlink" Target="http://en.wikipedia.org/wiki/Bangladesh" TargetMode="External"/><Relationship Id="rId162" Type="http://schemas.openxmlformats.org/officeDocument/2006/relationships/hyperlink" Target="http://en.wikipedia.org/wiki/Australia" TargetMode="External"/><Relationship Id="rId183" Type="http://schemas.openxmlformats.org/officeDocument/2006/relationships/hyperlink" Target="http://en.wikipedia.org/wiki/India" TargetMode="External"/><Relationship Id="rId218" Type="http://schemas.openxmlformats.org/officeDocument/2006/relationships/hyperlink" Target="http://en.wikipedia.org/wiki/Thailand" TargetMode="External"/><Relationship Id="rId239" Type="http://schemas.openxmlformats.org/officeDocument/2006/relationships/hyperlink" Target="http://en.wikipedia.org/wiki/Costa_Rica" TargetMode="External"/><Relationship Id="rId250" Type="http://schemas.openxmlformats.org/officeDocument/2006/relationships/hyperlink" Target="http://en.wikipedia.org/wiki/Ethiopia" TargetMode="External"/><Relationship Id="rId271" Type="http://schemas.openxmlformats.org/officeDocument/2006/relationships/hyperlink" Target="http://en.wikipedia.org/wiki/Fiji" TargetMode="External"/><Relationship Id="rId292" Type="http://schemas.openxmlformats.org/officeDocument/2006/relationships/hyperlink" Target="http://en.wikipedia.org/wiki/The_Bahamas" TargetMode="External"/><Relationship Id="rId306" Type="http://schemas.openxmlformats.org/officeDocument/2006/relationships/hyperlink" Target="http://en.wikipedia.org/wiki/Papua_New_Guinea" TargetMode="External"/><Relationship Id="rId24" Type="http://schemas.openxmlformats.org/officeDocument/2006/relationships/hyperlink" Target="http://en.wikipedia.org/wiki/Philippines" TargetMode="External"/><Relationship Id="rId45" Type="http://schemas.openxmlformats.org/officeDocument/2006/relationships/hyperlink" Target="http://en.wikipedia.org/wiki/British_Virgin_Islands" TargetMode="External"/><Relationship Id="rId66" Type="http://schemas.openxmlformats.org/officeDocument/2006/relationships/hyperlink" Target="http://en.wikipedia.org/wiki/Serbia" TargetMode="External"/><Relationship Id="rId87" Type="http://schemas.openxmlformats.org/officeDocument/2006/relationships/hyperlink" Target="http://en.wikipedia.org/wiki/Iraq" TargetMode="External"/><Relationship Id="rId110" Type="http://schemas.openxmlformats.org/officeDocument/2006/relationships/hyperlink" Target="http://en.wikipedia.org/wiki/Yemen" TargetMode="External"/><Relationship Id="rId131" Type="http://schemas.openxmlformats.org/officeDocument/2006/relationships/hyperlink" Target="http://en.wikipedia.org/wiki/Sweden" TargetMode="External"/><Relationship Id="rId327" Type="http://schemas.openxmlformats.org/officeDocument/2006/relationships/hyperlink" Target="http://en.wikipedia.org/wiki/Iceland" TargetMode="External"/><Relationship Id="rId152" Type="http://schemas.openxmlformats.org/officeDocument/2006/relationships/hyperlink" Target="http://en.wikipedia.org/wiki/Russia" TargetMode="External"/><Relationship Id="rId173" Type="http://schemas.openxmlformats.org/officeDocument/2006/relationships/hyperlink" Target="http://en.wikipedia.org/wiki/Bangladesh" TargetMode="External"/><Relationship Id="rId194" Type="http://schemas.openxmlformats.org/officeDocument/2006/relationships/hyperlink" Target="http://en.wikipedia.org/wiki/Trinidad_and_Tobago" TargetMode="External"/><Relationship Id="rId208" Type="http://schemas.openxmlformats.org/officeDocument/2006/relationships/hyperlink" Target="http://en.wikipedia.org/wiki/Switzerland" TargetMode="External"/><Relationship Id="rId229" Type="http://schemas.openxmlformats.org/officeDocument/2006/relationships/hyperlink" Target="http://en.wikipedia.org/wiki/Dominica" TargetMode="External"/><Relationship Id="rId240" Type="http://schemas.openxmlformats.org/officeDocument/2006/relationships/hyperlink" Target="http://en.wikipedia.org/wiki/Cyprus" TargetMode="External"/><Relationship Id="rId261" Type="http://schemas.openxmlformats.org/officeDocument/2006/relationships/hyperlink" Target="http://en.wikipedia.org/wiki/Georgia_(country)" TargetMode="External"/><Relationship Id="rId14" Type="http://schemas.openxmlformats.org/officeDocument/2006/relationships/hyperlink" Target="http://en.wikipedia.org/wiki/Lebanon" TargetMode="External"/><Relationship Id="rId35" Type="http://schemas.openxmlformats.org/officeDocument/2006/relationships/hyperlink" Target="http://en.wikipedia.org/wiki/Kuwait" TargetMode="External"/><Relationship Id="rId56" Type="http://schemas.openxmlformats.org/officeDocument/2006/relationships/hyperlink" Target="http://en.wikipedia.org/wiki/Togo" TargetMode="External"/><Relationship Id="rId77" Type="http://schemas.openxmlformats.org/officeDocument/2006/relationships/hyperlink" Target="http://en.wikipedia.org/wiki/Cambodia" TargetMode="External"/><Relationship Id="rId100" Type="http://schemas.openxmlformats.org/officeDocument/2006/relationships/hyperlink" Target="http://en.wikipedia.org/wiki/Mexico" TargetMode="External"/><Relationship Id="rId282" Type="http://schemas.openxmlformats.org/officeDocument/2006/relationships/hyperlink" Target="http://en.wikipedia.org/wiki/Madagascar" TargetMode="External"/><Relationship Id="rId317" Type="http://schemas.openxmlformats.org/officeDocument/2006/relationships/hyperlink" Target="http://en.wikipedia.org/wiki/Bolivia" TargetMode="External"/><Relationship Id="rId8" Type="http://schemas.openxmlformats.org/officeDocument/2006/relationships/hyperlink" Target="http://en.wikipedia.org/wiki/Republic_of_China" TargetMode="External"/><Relationship Id="rId51" Type="http://schemas.openxmlformats.org/officeDocument/2006/relationships/hyperlink" Target="http://en.wikipedia.org/wiki/Denmark" TargetMode="External"/><Relationship Id="rId72" Type="http://schemas.openxmlformats.org/officeDocument/2006/relationships/hyperlink" Target="http://en.wikipedia.org/wiki/Romania" TargetMode="External"/><Relationship Id="rId93" Type="http://schemas.openxmlformats.org/officeDocument/2006/relationships/hyperlink" Target="http://en.wikipedia.org/wiki/Republic_of_Ireland" TargetMode="External"/><Relationship Id="rId98" Type="http://schemas.openxmlformats.org/officeDocument/2006/relationships/hyperlink" Target="http://en.wikipedia.org/wiki/Uzbekistan" TargetMode="External"/><Relationship Id="rId121" Type="http://schemas.openxmlformats.org/officeDocument/2006/relationships/hyperlink" Target="http://en.wikipedia.org/wiki/Estonia" TargetMode="External"/><Relationship Id="rId142" Type="http://schemas.openxmlformats.org/officeDocument/2006/relationships/hyperlink" Target="http://en.wikipedia.org/wiki/Belize" TargetMode="External"/><Relationship Id="rId163" Type="http://schemas.openxmlformats.org/officeDocument/2006/relationships/hyperlink" Target="http://en.wikipedia.org/wiki/Namibia" TargetMode="External"/><Relationship Id="rId184" Type="http://schemas.openxmlformats.org/officeDocument/2006/relationships/hyperlink" Target="http://en.wikipedia.org/wiki/Haiti" TargetMode="External"/><Relationship Id="rId189" Type="http://schemas.openxmlformats.org/officeDocument/2006/relationships/hyperlink" Target="http://en.wikipedia.org/wiki/Sri_Lanka" TargetMode="External"/><Relationship Id="rId219" Type="http://schemas.openxmlformats.org/officeDocument/2006/relationships/hyperlink" Target="http://en.wikipedia.org/wiki/Poland" TargetMode="External"/><Relationship Id="rId3" Type="http://schemas.openxmlformats.org/officeDocument/2006/relationships/hyperlink" Target="http://en.wikipedia.org/wiki/Gibraltar" TargetMode="External"/><Relationship Id="rId214" Type="http://schemas.openxmlformats.org/officeDocument/2006/relationships/hyperlink" Target="http://en.wikipedia.org/wiki/Guatemala" TargetMode="External"/><Relationship Id="rId230" Type="http://schemas.openxmlformats.org/officeDocument/2006/relationships/hyperlink" Target="http://en.wikipedia.org/wiki/Slovenia" TargetMode="External"/><Relationship Id="rId235" Type="http://schemas.openxmlformats.org/officeDocument/2006/relationships/hyperlink" Target="http://en.wikipedia.org/wiki/United_Arab_Emirates" TargetMode="External"/><Relationship Id="rId251" Type="http://schemas.openxmlformats.org/officeDocument/2006/relationships/hyperlink" Target="http://en.wikipedia.org/wiki/Morocco" TargetMode="External"/><Relationship Id="rId256" Type="http://schemas.openxmlformats.org/officeDocument/2006/relationships/hyperlink" Target="http://en.wikipedia.org/wiki/Bulgaria" TargetMode="External"/><Relationship Id="rId277" Type="http://schemas.openxmlformats.org/officeDocument/2006/relationships/hyperlink" Target="http://en.wikipedia.org/wiki/Nicaragua" TargetMode="External"/><Relationship Id="rId298" Type="http://schemas.openxmlformats.org/officeDocument/2006/relationships/hyperlink" Target="http://en.wikipedia.org/wiki/Uruguay" TargetMode="External"/><Relationship Id="rId25" Type="http://schemas.openxmlformats.org/officeDocument/2006/relationships/hyperlink" Target="http://en.wikipedia.org/wiki/Grenada" TargetMode="External"/><Relationship Id="rId46" Type="http://schemas.openxmlformats.org/officeDocument/2006/relationships/hyperlink" Target="http://en.wikipedia.org/wiki/Uganda" TargetMode="External"/><Relationship Id="rId67" Type="http://schemas.openxmlformats.org/officeDocument/2006/relationships/hyperlink" Target="http://en.wikipedia.org/wiki/Ghana" TargetMode="External"/><Relationship Id="rId116" Type="http://schemas.openxmlformats.org/officeDocument/2006/relationships/hyperlink" Target="http://en.wikipedia.org/wiki/Madagascar" TargetMode="External"/><Relationship Id="rId137" Type="http://schemas.openxmlformats.org/officeDocument/2006/relationships/hyperlink" Target="http://en.wikipedia.org/wiki/Paraguay" TargetMode="External"/><Relationship Id="rId158" Type="http://schemas.openxmlformats.org/officeDocument/2006/relationships/hyperlink" Target="http://en.wikipedia.org/wiki/Botswana" TargetMode="External"/><Relationship Id="rId272" Type="http://schemas.openxmlformats.org/officeDocument/2006/relationships/hyperlink" Target="http://en.wikipedia.org/wiki/Afghanistan" TargetMode="External"/><Relationship Id="rId293" Type="http://schemas.openxmlformats.org/officeDocument/2006/relationships/hyperlink" Target="http://en.wikipedia.org/wiki/Equatorial_Guinea" TargetMode="External"/><Relationship Id="rId302" Type="http://schemas.openxmlformats.org/officeDocument/2006/relationships/hyperlink" Target="http://en.wikipedia.org/wiki/Finland" TargetMode="External"/><Relationship Id="rId307" Type="http://schemas.openxmlformats.org/officeDocument/2006/relationships/hyperlink" Target="http://en.wikipedia.org/wiki/Argentina" TargetMode="External"/><Relationship Id="rId323" Type="http://schemas.openxmlformats.org/officeDocument/2006/relationships/hyperlink" Target="http://en.wikipedia.org/wiki/Canada" TargetMode="External"/><Relationship Id="rId328" Type="http://schemas.openxmlformats.org/officeDocument/2006/relationships/hyperlink" Target="http://en.wikipedia.org/wiki/Australia" TargetMode="External"/><Relationship Id="rId20" Type="http://schemas.openxmlformats.org/officeDocument/2006/relationships/hyperlink" Target="http://en.wikipedia.org/wiki/Marshall_Islands" TargetMode="External"/><Relationship Id="rId41" Type="http://schemas.openxmlformats.org/officeDocument/2006/relationships/hyperlink" Target="http://en.wikipedia.org/wiki/Luxembourg" TargetMode="External"/><Relationship Id="rId62" Type="http://schemas.openxmlformats.org/officeDocument/2006/relationships/hyperlink" Target="http://en.wikipedia.org/wiki/Azerbaijan" TargetMode="External"/><Relationship Id="rId83" Type="http://schemas.openxmlformats.org/officeDocument/2006/relationships/hyperlink" Target="http://en.wikipedia.org/wiki/Bosnia_and_Herzegovina" TargetMode="External"/><Relationship Id="rId88" Type="http://schemas.openxmlformats.org/officeDocument/2006/relationships/hyperlink" Target="http://en.wikipedia.org/wiki/Brunei" TargetMode="External"/><Relationship Id="rId111" Type="http://schemas.openxmlformats.org/officeDocument/2006/relationships/hyperlink" Target="http://en.wikipedia.org/wiki/Nicaragua" TargetMode="External"/><Relationship Id="rId132" Type="http://schemas.openxmlformats.org/officeDocument/2006/relationships/hyperlink" Target="http://en.wikipedia.org/wiki/Uruguay" TargetMode="External"/><Relationship Id="rId153" Type="http://schemas.openxmlformats.org/officeDocument/2006/relationships/hyperlink" Target="http://en.wikipedia.org/wiki/Kazakhstan" TargetMode="External"/><Relationship Id="rId174" Type="http://schemas.openxmlformats.org/officeDocument/2006/relationships/hyperlink" Target="http://en.wikipedia.org/wiki/Republic_of_China" TargetMode="External"/><Relationship Id="rId179" Type="http://schemas.openxmlformats.org/officeDocument/2006/relationships/hyperlink" Target="http://en.wikipedia.org/wiki/Puerto_Rico" TargetMode="External"/><Relationship Id="rId195" Type="http://schemas.openxmlformats.org/officeDocument/2006/relationships/hyperlink" Target="http://en.wikipedia.org/wiki/Vietnam" TargetMode="External"/><Relationship Id="rId209" Type="http://schemas.openxmlformats.org/officeDocument/2006/relationships/hyperlink" Target="http://en.wikipedia.org/wiki/Andorra" TargetMode="External"/><Relationship Id="rId190" Type="http://schemas.openxmlformats.org/officeDocument/2006/relationships/hyperlink" Target="http://en.wikipedia.org/wiki/Philippines" TargetMode="External"/><Relationship Id="rId204" Type="http://schemas.openxmlformats.org/officeDocument/2006/relationships/hyperlink" Target="http://en.wikipedia.org/wiki/Nepal" TargetMode="External"/><Relationship Id="rId220" Type="http://schemas.openxmlformats.org/officeDocument/2006/relationships/hyperlink" Target="http://en.wikipedia.org/wiki/Indonesia" TargetMode="External"/><Relationship Id="rId225" Type="http://schemas.openxmlformats.org/officeDocument/2006/relationships/hyperlink" Target="http://en.wikipedia.org/wiki/Albania" TargetMode="External"/><Relationship Id="rId241" Type="http://schemas.openxmlformats.org/officeDocument/2006/relationships/hyperlink" Target="http://en.wikipedia.org/wiki/Malaysia" TargetMode="External"/><Relationship Id="rId246" Type="http://schemas.openxmlformats.org/officeDocument/2006/relationships/hyperlink" Target="http://en.wikipedia.org/wiki/Croatia" TargetMode="External"/><Relationship Id="rId267" Type="http://schemas.openxmlformats.org/officeDocument/2006/relationships/hyperlink" Target="http://en.wikipedia.org/wiki/Ecuador" TargetMode="External"/><Relationship Id="rId288" Type="http://schemas.openxmlformats.org/officeDocument/2006/relationships/hyperlink" Target="http://en.wikipedia.org/wiki/Democratic_Republic_of_the_Congo" TargetMode="External"/><Relationship Id="rId15" Type="http://schemas.openxmlformats.org/officeDocument/2006/relationships/hyperlink" Target="http://en.wikipedia.org/wiki/Rwanda" TargetMode="External"/><Relationship Id="rId36" Type="http://schemas.openxmlformats.org/officeDocument/2006/relationships/hyperlink" Target="http://en.wikipedia.org/wiki/Italy" TargetMode="External"/><Relationship Id="rId57" Type="http://schemas.openxmlformats.org/officeDocument/2006/relationships/hyperlink" Target="http://en.wikipedia.org/wiki/Portugal" TargetMode="External"/><Relationship Id="rId106" Type="http://schemas.openxmlformats.org/officeDocument/2006/relationships/hyperlink" Target="http://en.wikipedia.org/wiki/Afghanistan" TargetMode="External"/><Relationship Id="rId127" Type="http://schemas.openxmlformats.org/officeDocument/2006/relationships/hyperlink" Target="http://en.wikipedia.org/wiki/Equatorial_Guinea" TargetMode="External"/><Relationship Id="rId262" Type="http://schemas.openxmlformats.org/officeDocument/2006/relationships/hyperlink" Target="http://en.wikipedia.org/wiki/Senegal" TargetMode="External"/><Relationship Id="rId283" Type="http://schemas.openxmlformats.org/officeDocument/2006/relationships/hyperlink" Target="http://en.wikipedia.org/wiki/Latvia" TargetMode="External"/><Relationship Id="rId313" Type="http://schemas.openxmlformats.org/officeDocument/2006/relationships/hyperlink" Target="http://en.wikipedia.org/wiki/Mali" TargetMode="External"/><Relationship Id="rId318" Type="http://schemas.openxmlformats.org/officeDocument/2006/relationships/hyperlink" Target="http://en.wikipedia.org/wiki/Russia" TargetMode="External"/><Relationship Id="rId10" Type="http://schemas.openxmlformats.org/officeDocument/2006/relationships/hyperlink" Target="http://en.wikipedia.org/wiki/Barbados" TargetMode="External"/><Relationship Id="rId31" Type="http://schemas.openxmlformats.org/officeDocument/2006/relationships/hyperlink" Target="http://en.wikipedia.org/wiki/Jamaica" TargetMode="External"/><Relationship Id="rId52" Type="http://schemas.openxmlformats.org/officeDocument/2006/relationships/hyperlink" Target="http://en.wikipedia.org/wiki/Thailand" TargetMode="External"/><Relationship Id="rId73" Type="http://schemas.openxmlformats.org/officeDocument/2006/relationships/hyperlink" Target="http://en.wikipedia.org/wiki/Costa_Rica" TargetMode="External"/><Relationship Id="rId78" Type="http://schemas.openxmlformats.org/officeDocument/2006/relationships/hyperlink" Target="http://en.wikipedia.org/wiki/Benin" TargetMode="External"/><Relationship Id="rId94" Type="http://schemas.openxmlformats.org/officeDocument/2006/relationships/hyperlink" Target="http://en.wikipedia.org/wiki/French_Polynesia" TargetMode="External"/><Relationship Id="rId99" Type="http://schemas.openxmlformats.org/officeDocument/2006/relationships/hyperlink" Target="http://en.wikipedia.org/wiki/Burkina_Faso" TargetMode="External"/><Relationship Id="rId101" Type="http://schemas.openxmlformats.org/officeDocument/2006/relationships/hyperlink" Target="http://en.wikipedia.org/wiki/Ecuador" TargetMode="External"/><Relationship Id="rId122" Type="http://schemas.openxmlformats.org/officeDocument/2006/relationships/hyperlink" Target="http://en.wikipedia.org/wiki/Democratic_Republic_of_the_Congo" TargetMode="External"/><Relationship Id="rId143" Type="http://schemas.openxmlformats.org/officeDocument/2006/relationships/hyperlink" Target="http://en.wikipedia.org/wiki/New_Caledonia" TargetMode="External"/><Relationship Id="rId148" Type="http://schemas.openxmlformats.org/officeDocument/2006/relationships/hyperlink" Target="http://en.wikipedia.org/wiki/Republic_of_the_Congo" TargetMode="External"/><Relationship Id="rId164" Type="http://schemas.openxmlformats.org/officeDocument/2006/relationships/hyperlink" Target="http://en.wikipedia.org/wiki/Mongolia" TargetMode="External"/><Relationship Id="rId169" Type="http://schemas.openxmlformats.org/officeDocument/2006/relationships/hyperlink" Target="http://en.wikipedia.org/wiki/Gibraltar" TargetMode="External"/><Relationship Id="rId185" Type="http://schemas.openxmlformats.org/officeDocument/2006/relationships/hyperlink" Target="http://en.wikipedia.org/wiki/Belgium" TargetMode="External"/><Relationship Id="rId334" Type="http://schemas.openxmlformats.org/officeDocument/2006/relationships/drawing" Target="../drawings/drawing1.xml"/><Relationship Id="rId4" Type="http://schemas.openxmlformats.org/officeDocument/2006/relationships/hyperlink" Target="http://en.wikipedia.org/wiki/Bahrain" TargetMode="External"/><Relationship Id="rId9" Type="http://schemas.openxmlformats.org/officeDocument/2006/relationships/hyperlink" Target="http://en.wikipedia.org/wiki/Mauritius" TargetMode="External"/><Relationship Id="rId180" Type="http://schemas.openxmlformats.org/officeDocument/2006/relationships/hyperlink" Target="http://en.wikipedia.org/wiki/Lebanon" TargetMode="External"/><Relationship Id="rId210" Type="http://schemas.openxmlformats.org/officeDocument/2006/relationships/hyperlink" Target="http://en.wikipedia.org/wiki/Nigeria" TargetMode="External"/><Relationship Id="rId215" Type="http://schemas.openxmlformats.org/officeDocument/2006/relationships/hyperlink" Target="http://en.wikipedia.org/wiki/Malawi" TargetMode="External"/><Relationship Id="rId236" Type="http://schemas.openxmlformats.org/officeDocument/2006/relationships/hyperlink" Target="http://en.wikipedia.org/wiki/Turkey" TargetMode="External"/><Relationship Id="rId257" Type="http://schemas.openxmlformats.org/officeDocument/2006/relationships/hyperlink" Target="http://en.wikipedia.org/wiki/Honduras" TargetMode="External"/><Relationship Id="rId278" Type="http://schemas.openxmlformats.org/officeDocument/2006/relationships/hyperlink" Target="http://en.wikipedia.org/wiki/South_Africa" TargetMode="External"/><Relationship Id="rId26" Type="http://schemas.openxmlformats.org/officeDocument/2006/relationships/hyperlink" Target="http://en.wikipedia.org/wiki/El_Salvador" TargetMode="External"/><Relationship Id="rId231" Type="http://schemas.openxmlformats.org/officeDocument/2006/relationships/hyperlink" Target="http://en.wikipedia.org/wiki/Cuba" TargetMode="External"/><Relationship Id="rId252" Type="http://schemas.openxmlformats.org/officeDocument/2006/relationships/hyperlink" Target="http://en.wikipedia.org/wiki/Jordan" TargetMode="External"/><Relationship Id="rId273" Type="http://schemas.openxmlformats.org/officeDocument/2006/relationships/hyperlink" Target="http://en.wikipedia.org/wiki/Panama" TargetMode="External"/><Relationship Id="rId294" Type="http://schemas.openxmlformats.org/officeDocument/2006/relationships/hyperlink" Target="http://en.wikipedia.org/wiki/Peru" TargetMode="External"/><Relationship Id="rId308" Type="http://schemas.openxmlformats.org/officeDocument/2006/relationships/hyperlink" Target="http://en.wikipedia.org/wiki/Belize" TargetMode="External"/><Relationship Id="rId329" Type="http://schemas.openxmlformats.org/officeDocument/2006/relationships/hyperlink" Target="http://en.wikipedia.org/wiki/Namibia" TargetMode="External"/><Relationship Id="rId47" Type="http://schemas.openxmlformats.org/officeDocument/2006/relationships/hyperlink" Target="http://en.wikipedia.org/wiki/Czech_Republic" TargetMode="External"/><Relationship Id="rId68" Type="http://schemas.openxmlformats.org/officeDocument/2006/relationships/hyperlink" Target="http://en.wikipedia.org/wiki/Austria" TargetMode="External"/><Relationship Id="rId89" Type="http://schemas.openxmlformats.org/officeDocument/2006/relationships/hyperlink" Target="http://en.wikipedia.org/wiki/Kenya" TargetMode="External"/><Relationship Id="rId112" Type="http://schemas.openxmlformats.org/officeDocument/2006/relationships/hyperlink" Target="http://en.wikipedia.org/wiki/South_Africa" TargetMode="External"/><Relationship Id="rId133" Type="http://schemas.openxmlformats.org/officeDocument/2006/relationships/hyperlink" Target="http://en.wikipedia.org/wiki/Sudan" TargetMode="External"/><Relationship Id="rId154" Type="http://schemas.openxmlformats.org/officeDocument/2006/relationships/hyperlink" Target="http://en.wikipedia.org/wiki/Gabon" TargetMode="External"/><Relationship Id="rId175" Type="http://schemas.openxmlformats.org/officeDocument/2006/relationships/hyperlink" Target="http://en.wikipedia.org/wiki/Mauritius" TargetMode="External"/><Relationship Id="rId196" Type="http://schemas.openxmlformats.org/officeDocument/2006/relationships/hyperlink" Target="http://en.wikipedia.org/wiki/United_Kingdom" TargetMode="External"/><Relationship Id="rId200" Type="http://schemas.openxmlformats.org/officeDocument/2006/relationships/hyperlink" Target="http://en.wikipedia.org/wiki/Dominican_Republic" TargetMode="External"/><Relationship Id="rId16" Type="http://schemas.openxmlformats.org/officeDocument/2006/relationships/hyperlink" Target="http://en.wikipedia.org/wiki/Israel" TargetMode="External"/><Relationship Id="rId221" Type="http://schemas.openxmlformats.org/officeDocument/2006/relationships/hyperlink" Target="http://en.wikipedia.org/wiki/Syria" TargetMode="External"/><Relationship Id="rId242" Type="http://schemas.openxmlformats.org/officeDocument/2006/relationships/hyperlink" Target="http://en.wikipedia.org/wiki/Greece" TargetMode="External"/><Relationship Id="rId263" Type="http://schemas.openxmlformats.org/officeDocument/2006/relationships/hyperlink" Target="http://en.wikipedia.org/wiki/Tunisia" TargetMode="External"/><Relationship Id="rId284" Type="http://schemas.openxmlformats.org/officeDocument/2006/relationships/hyperlink" Target="http://en.wikipedia.org/wiki/Zimbabwe" TargetMode="External"/><Relationship Id="rId319" Type="http://schemas.openxmlformats.org/officeDocument/2006/relationships/hyperlink" Target="http://en.wikipedia.org/wiki/Kazakhstan" TargetMode="External"/><Relationship Id="rId37" Type="http://schemas.openxmlformats.org/officeDocument/2006/relationships/hyperlink" Target="http://en.wikipedia.org/wiki/North_Korea" TargetMode="External"/><Relationship Id="rId58" Type="http://schemas.openxmlformats.org/officeDocument/2006/relationships/hyperlink" Target="http://en.wikipedia.org/wiki/Slovakia" TargetMode="External"/><Relationship Id="rId79" Type="http://schemas.openxmlformats.org/officeDocument/2006/relationships/hyperlink" Target="http://en.wikipedia.org/wiki/Turks_and_Caicos_Islands" TargetMode="External"/><Relationship Id="rId102" Type="http://schemas.openxmlformats.org/officeDocument/2006/relationships/hyperlink" Target="http://en.wikipedia.org/wiki/Tajikistan" TargetMode="External"/><Relationship Id="rId123" Type="http://schemas.openxmlformats.org/officeDocument/2006/relationships/hyperlink" Target="http://en.wikipedia.org/wiki/Mozambique" TargetMode="External"/><Relationship Id="rId144" Type="http://schemas.openxmlformats.org/officeDocument/2006/relationships/hyperlink" Target="http://en.wikipedia.org/wiki/Norway" TargetMode="External"/><Relationship Id="rId330" Type="http://schemas.openxmlformats.org/officeDocument/2006/relationships/hyperlink" Target="http://en.wikipedia.org/wiki/Mongolia" TargetMode="External"/><Relationship Id="rId90" Type="http://schemas.openxmlformats.org/officeDocument/2006/relationships/hyperlink" Target="http://en.wikipedia.org/wiki/Bulgaria" TargetMode="External"/><Relationship Id="rId165" Type="http://schemas.openxmlformats.org/officeDocument/2006/relationships/hyperlink" Target="http://en.wikipedia.org/wiki/Tanzania" TargetMode="External"/><Relationship Id="rId186" Type="http://schemas.openxmlformats.org/officeDocument/2006/relationships/hyperlink" Target="http://en.wikipedia.org/wiki/Marshall_Islands" TargetMode="External"/><Relationship Id="rId211" Type="http://schemas.openxmlformats.org/officeDocument/2006/relationships/hyperlink" Target="http://en.wikipedia.org/wiki/British_Virgin_Islands" TargetMode="External"/><Relationship Id="rId232" Type="http://schemas.openxmlformats.org/officeDocument/2006/relationships/hyperlink" Target="http://en.wikipedia.org/wiki/Serbia" TargetMode="External"/><Relationship Id="rId253" Type="http://schemas.openxmlformats.org/officeDocument/2006/relationships/hyperlink" Target="http://en.wikipedia.org/wiki/Iraq" TargetMode="External"/><Relationship Id="rId274" Type="http://schemas.openxmlformats.org/officeDocument/2006/relationships/hyperlink" Target="http://en.wikipedia.org/wiki/Iran" TargetMode="External"/><Relationship Id="rId295" Type="http://schemas.openxmlformats.org/officeDocument/2006/relationships/hyperlink" Target="http://en.wikipedia.org/wiki/Brazil" TargetMode="External"/><Relationship Id="rId309" Type="http://schemas.openxmlformats.org/officeDocument/2006/relationships/hyperlink" Target="http://en.wikipedia.org/wiki/New_Caledonia" TargetMode="External"/><Relationship Id="rId27" Type="http://schemas.openxmlformats.org/officeDocument/2006/relationships/hyperlink" Target="http://en.wikipedia.org/wiki/Saint_Vincent_and_the_Grenadines" TargetMode="External"/><Relationship Id="rId48" Type="http://schemas.openxmlformats.org/officeDocument/2006/relationships/hyperlink" Target="http://en.wikipedia.org/wiki/Guatemala" TargetMode="External"/><Relationship Id="rId69" Type="http://schemas.openxmlformats.org/officeDocument/2006/relationships/hyperlink" Target="http://en.wikipedia.org/wiki/United_Arab_Emirates" TargetMode="External"/><Relationship Id="rId113" Type="http://schemas.openxmlformats.org/officeDocument/2006/relationships/hyperlink" Target="http://en.wikipedia.org/wiki/Cameroon" TargetMode="External"/><Relationship Id="rId134" Type="http://schemas.openxmlformats.org/officeDocument/2006/relationships/hyperlink" Target="http://en.wikipedia.org/wiki/Zambia" TargetMode="External"/><Relationship Id="rId320" Type="http://schemas.openxmlformats.org/officeDocument/2006/relationships/hyperlink" Target="http://en.wikipedia.org/wiki/Gabon" TargetMode="External"/><Relationship Id="rId80" Type="http://schemas.openxmlformats.org/officeDocument/2006/relationships/hyperlink" Target="http://en.wikipedia.org/wiki/Croatia" TargetMode="External"/><Relationship Id="rId155" Type="http://schemas.openxmlformats.org/officeDocument/2006/relationships/hyperlink" Target="http://en.wikipedia.org/wiki/Libya" TargetMode="External"/><Relationship Id="rId176" Type="http://schemas.openxmlformats.org/officeDocument/2006/relationships/hyperlink" Target="http://en.wikipedia.org/wiki/Barbados" TargetMode="External"/><Relationship Id="rId197" Type="http://schemas.openxmlformats.org/officeDocument/2006/relationships/hyperlink" Target="http://en.wikipedia.org/wiki/Jamaica" TargetMode="External"/><Relationship Id="rId201" Type="http://schemas.openxmlformats.org/officeDocument/2006/relationships/hyperlink" Target="http://en.wikipedia.org/wiki/Kuwait" TargetMode="External"/><Relationship Id="rId222" Type="http://schemas.openxmlformats.org/officeDocument/2006/relationships/hyperlink" Target="http://en.wikipedia.org/wiki/Togo" TargetMode="External"/><Relationship Id="rId243" Type="http://schemas.openxmlformats.org/officeDocument/2006/relationships/hyperlink" Target="http://en.wikipedia.org/wiki/Cambodia" TargetMode="External"/><Relationship Id="rId264" Type="http://schemas.openxmlformats.org/officeDocument/2006/relationships/hyperlink" Target="http://en.wikipedia.org/wiki/Uzbekistan" TargetMode="External"/><Relationship Id="rId285" Type="http://schemas.openxmlformats.org/officeDocument/2006/relationships/hyperlink" Target="http://en.wikipedia.org/wiki/Liberia" TargetMode="External"/><Relationship Id="rId17" Type="http://schemas.openxmlformats.org/officeDocument/2006/relationships/hyperlink" Target="http://en.wikipedia.org/wiki/India" TargetMode="External"/><Relationship Id="rId38" Type="http://schemas.openxmlformats.org/officeDocument/2006/relationships/hyperlink" Target="http://en.wikipedia.org/wiki/Nepal" TargetMode="External"/><Relationship Id="rId59" Type="http://schemas.openxmlformats.org/officeDocument/2006/relationships/hyperlink" Target="http://en.wikipedia.org/wiki/Albania" TargetMode="External"/><Relationship Id="rId103" Type="http://schemas.openxmlformats.org/officeDocument/2006/relationships/hyperlink" Target="http://en.wikipedia.org/wiki/Belarus" TargetMode="External"/><Relationship Id="rId124" Type="http://schemas.openxmlformats.org/officeDocument/2006/relationships/hyperlink" Target="http://en.wikipedia.org/wiki/Kyrgyzstan" TargetMode="External"/><Relationship Id="rId310" Type="http://schemas.openxmlformats.org/officeDocument/2006/relationships/hyperlink" Target="http://en.wikipedia.org/wiki/Norway" TargetMode="External"/><Relationship Id="rId70" Type="http://schemas.openxmlformats.org/officeDocument/2006/relationships/hyperlink" Target="http://en.wikipedia.org/wiki/Turkey" TargetMode="External"/><Relationship Id="rId91" Type="http://schemas.openxmlformats.org/officeDocument/2006/relationships/hyperlink" Target="http://en.wikipedia.org/wiki/Honduras" TargetMode="External"/><Relationship Id="rId145" Type="http://schemas.openxmlformats.org/officeDocument/2006/relationships/hyperlink" Target="http://en.wikipedia.org/wiki/Niger" TargetMode="External"/><Relationship Id="rId166" Type="http://schemas.openxmlformats.org/officeDocument/2006/relationships/hyperlink" Target="http://en.wikipedia.org/wiki/Moldova" TargetMode="External"/><Relationship Id="rId187" Type="http://schemas.openxmlformats.org/officeDocument/2006/relationships/hyperlink" Target="http://en.wikipedia.org/wiki/Japan" TargetMode="External"/><Relationship Id="rId331" Type="http://schemas.openxmlformats.org/officeDocument/2006/relationships/hyperlink" Target="http://en.wikipedia.org/wiki/Tanzania" TargetMode="External"/><Relationship Id="rId1" Type="http://schemas.openxmlformats.org/officeDocument/2006/relationships/hyperlink" Target="http://en.wikipedia.org/wiki/Macau" TargetMode="External"/><Relationship Id="rId212" Type="http://schemas.openxmlformats.org/officeDocument/2006/relationships/hyperlink" Target="http://en.wikipedia.org/wiki/Uganda" TargetMode="External"/><Relationship Id="rId233" Type="http://schemas.openxmlformats.org/officeDocument/2006/relationships/hyperlink" Target="http://en.wikipedia.org/wiki/Ghana" TargetMode="External"/><Relationship Id="rId254" Type="http://schemas.openxmlformats.org/officeDocument/2006/relationships/hyperlink" Target="http://en.wikipedia.org/wiki/Brunei" TargetMode="External"/><Relationship Id="rId28" Type="http://schemas.openxmlformats.org/officeDocument/2006/relationships/hyperlink" Target="http://en.wikipedia.org/wiki/Trinidad_and_Tobago" TargetMode="External"/><Relationship Id="rId49" Type="http://schemas.openxmlformats.org/officeDocument/2006/relationships/hyperlink" Target="http://en.wikipedia.org/wiki/Malawi" TargetMode="External"/><Relationship Id="rId114" Type="http://schemas.openxmlformats.org/officeDocument/2006/relationships/hyperlink" Target="http://en.wikipedia.org/wiki/Guinea" TargetMode="External"/><Relationship Id="rId275" Type="http://schemas.openxmlformats.org/officeDocument/2006/relationships/hyperlink" Target="http://en.wikipedia.org/wiki/Montenegro" TargetMode="External"/><Relationship Id="rId296" Type="http://schemas.openxmlformats.org/officeDocument/2006/relationships/hyperlink" Target="http://en.wikipedia.org/wiki/Chile" TargetMode="External"/><Relationship Id="rId300" Type="http://schemas.openxmlformats.org/officeDocument/2006/relationships/hyperlink" Target="http://en.wikipedia.org/wiki/Zambia" TargetMode="External"/><Relationship Id="rId60" Type="http://schemas.openxmlformats.org/officeDocument/2006/relationships/hyperlink" Target="http://en.wikipedia.org/wiki/Armenia" TargetMode="External"/><Relationship Id="rId81" Type="http://schemas.openxmlformats.org/officeDocument/2006/relationships/hyperlink" Target="http://en.wikipedia.org/wiki/Ukraine" TargetMode="External"/><Relationship Id="rId135" Type="http://schemas.openxmlformats.org/officeDocument/2006/relationships/hyperlink" Target="http://en.wikipedia.org/wiki/New_Zealand" TargetMode="External"/><Relationship Id="rId156" Type="http://schemas.openxmlformats.org/officeDocument/2006/relationships/hyperlink" Target="http://en.wikipedia.org/wiki/Guyana" TargetMode="External"/><Relationship Id="rId177" Type="http://schemas.openxmlformats.org/officeDocument/2006/relationships/hyperlink" Target="http://en.wikipedia.org/wiki/Aruba" TargetMode="External"/><Relationship Id="rId198" Type="http://schemas.openxmlformats.org/officeDocument/2006/relationships/hyperlink" Target="http://en.wikipedia.org/wiki/Germany" TargetMode="External"/><Relationship Id="rId321" Type="http://schemas.openxmlformats.org/officeDocument/2006/relationships/hyperlink" Target="http://en.wikipedia.org/wiki/Libya" TargetMode="External"/><Relationship Id="rId202" Type="http://schemas.openxmlformats.org/officeDocument/2006/relationships/hyperlink" Target="http://en.wikipedia.org/wiki/Italy" TargetMode="External"/><Relationship Id="rId223" Type="http://schemas.openxmlformats.org/officeDocument/2006/relationships/hyperlink" Target="http://en.wikipedia.org/wiki/Portugal" TargetMode="External"/><Relationship Id="rId244" Type="http://schemas.openxmlformats.org/officeDocument/2006/relationships/hyperlink" Target="http://en.wikipedia.org/wiki/Benin" TargetMode="External"/><Relationship Id="rId18" Type="http://schemas.openxmlformats.org/officeDocument/2006/relationships/hyperlink" Target="http://en.wikipedia.org/wiki/Haiti" TargetMode="External"/><Relationship Id="rId39" Type="http://schemas.openxmlformats.org/officeDocument/2006/relationships/hyperlink" Target="http://en.wikipedia.org/wiki/Saint_Kitts_and_Nevis" TargetMode="External"/><Relationship Id="rId265" Type="http://schemas.openxmlformats.org/officeDocument/2006/relationships/hyperlink" Target="http://en.wikipedia.org/wiki/Burkina_Faso" TargetMode="External"/><Relationship Id="rId286" Type="http://schemas.openxmlformats.org/officeDocument/2006/relationships/hyperlink" Target="http://en.wikipedia.org/wiki/Venezuela" TargetMode="External"/><Relationship Id="rId50" Type="http://schemas.openxmlformats.org/officeDocument/2006/relationships/hyperlink" Target="http://en.wikipedia.org/wiki/Qatar" TargetMode="External"/><Relationship Id="rId104" Type="http://schemas.openxmlformats.org/officeDocument/2006/relationships/hyperlink" Target="http://en.wikipedia.org/wiki/Lithuania" TargetMode="External"/><Relationship Id="rId125" Type="http://schemas.openxmlformats.org/officeDocument/2006/relationships/hyperlink" Target="http://en.wikipedia.org/wiki/Laos" TargetMode="External"/><Relationship Id="rId146" Type="http://schemas.openxmlformats.org/officeDocument/2006/relationships/hyperlink" Target="http://en.wikipedia.org/wiki/Saudi_Arabia" TargetMode="External"/><Relationship Id="rId167" Type="http://schemas.openxmlformats.org/officeDocument/2006/relationships/hyperlink" Target="http://en.wikipedia.org/wiki/Macau" TargetMode="External"/><Relationship Id="rId188" Type="http://schemas.openxmlformats.org/officeDocument/2006/relationships/hyperlink" Target="http://en.wikipedia.org/wiki/Saint_Lucia" TargetMode="External"/><Relationship Id="rId311" Type="http://schemas.openxmlformats.org/officeDocument/2006/relationships/hyperlink" Target="http://en.wikipedia.org/wiki/Niger" TargetMode="External"/><Relationship Id="rId332" Type="http://schemas.openxmlformats.org/officeDocument/2006/relationships/hyperlink" Target="http://en.wikipedia.org/wiki/Moldova" TargetMode="External"/><Relationship Id="rId71" Type="http://schemas.openxmlformats.org/officeDocument/2006/relationships/hyperlink" Target="http://en.wikipedia.org/wiki/Spain" TargetMode="External"/><Relationship Id="rId92" Type="http://schemas.openxmlformats.org/officeDocument/2006/relationships/hyperlink" Target="http://en.wikipedia.org/wiki/C%C3%B4te_d%27Ivoire" TargetMode="External"/><Relationship Id="rId213" Type="http://schemas.openxmlformats.org/officeDocument/2006/relationships/hyperlink" Target="http://en.wikipedia.org/wiki/Czech_Republic" TargetMode="External"/><Relationship Id="rId234" Type="http://schemas.openxmlformats.org/officeDocument/2006/relationships/hyperlink" Target="http://en.wikipedia.org/wiki/Austria" TargetMode="External"/><Relationship Id="rId2" Type="http://schemas.openxmlformats.org/officeDocument/2006/relationships/hyperlink" Target="http://en.wikipedia.org/wiki/Hong_Kong" TargetMode="External"/><Relationship Id="rId29" Type="http://schemas.openxmlformats.org/officeDocument/2006/relationships/hyperlink" Target="http://en.wikipedia.org/wiki/Vietnam" TargetMode="External"/><Relationship Id="rId255" Type="http://schemas.openxmlformats.org/officeDocument/2006/relationships/hyperlink" Target="http://en.wikipedia.org/wiki/Kenya" TargetMode="External"/><Relationship Id="rId276" Type="http://schemas.openxmlformats.org/officeDocument/2006/relationships/hyperlink" Target="http://en.wikipedia.org/wiki/Yemen" TargetMode="External"/><Relationship Id="rId297" Type="http://schemas.openxmlformats.org/officeDocument/2006/relationships/hyperlink" Target="http://en.wikipedia.org/wiki/Sweden" TargetMode="External"/><Relationship Id="rId40" Type="http://schemas.openxmlformats.org/officeDocument/2006/relationships/hyperlink" Target="http://en.wikipedia.org/wiki/Antigua_and_Barbuda" TargetMode="External"/><Relationship Id="rId115" Type="http://schemas.openxmlformats.org/officeDocument/2006/relationships/hyperlink" Target="http://en.wikipedia.org/wiki/Colombia" TargetMode="External"/><Relationship Id="rId136" Type="http://schemas.openxmlformats.org/officeDocument/2006/relationships/hyperlink" Target="http://en.wikipedia.org/wiki/Finland" TargetMode="External"/><Relationship Id="rId157" Type="http://schemas.openxmlformats.org/officeDocument/2006/relationships/hyperlink" Target="http://en.wikipedia.org/wiki/Canada" TargetMode="External"/><Relationship Id="rId178" Type="http://schemas.openxmlformats.org/officeDocument/2006/relationships/hyperlink" Target="http://en.wikipedia.org/wiki/South_Korea" TargetMode="External"/><Relationship Id="rId301" Type="http://schemas.openxmlformats.org/officeDocument/2006/relationships/hyperlink" Target="http://en.wikipedia.org/wiki/New_Zealand" TargetMode="External"/><Relationship Id="rId322" Type="http://schemas.openxmlformats.org/officeDocument/2006/relationships/hyperlink" Target="http://en.wikipedia.org/wiki/Guyana" TargetMode="External"/><Relationship Id="rId61" Type="http://schemas.openxmlformats.org/officeDocument/2006/relationships/hyperlink" Target="http://en.wikipedia.org/wiki/Hungary" TargetMode="External"/><Relationship Id="rId82" Type="http://schemas.openxmlformats.org/officeDocument/2006/relationships/hyperlink" Target="http://en.wikipedia.org/wiki/Egypt" TargetMode="External"/><Relationship Id="rId199" Type="http://schemas.openxmlformats.org/officeDocument/2006/relationships/hyperlink" Target="http://en.wikipedia.org/wiki/Cayman_Islands" TargetMode="External"/><Relationship Id="rId203" Type="http://schemas.openxmlformats.org/officeDocument/2006/relationships/hyperlink" Target="http://en.wikipedia.org/wiki/North_Korea" TargetMode="External"/><Relationship Id="rId19" Type="http://schemas.openxmlformats.org/officeDocument/2006/relationships/hyperlink" Target="http://en.wikipedia.org/wiki/Belgium" TargetMode="External"/><Relationship Id="rId224" Type="http://schemas.openxmlformats.org/officeDocument/2006/relationships/hyperlink" Target="http://en.wikipedia.org/wiki/Slovakia" TargetMode="External"/><Relationship Id="rId245" Type="http://schemas.openxmlformats.org/officeDocument/2006/relationships/hyperlink" Target="http://en.wikipedia.org/wiki/Turks_and_Caicos_Islands" TargetMode="External"/><Relationship Id="rId266" Type="http://schemas.openxmlformats.org/officeDocument/2006/relationships/hyperlink" Target="http://en.wikipedia.org/wiki/Mexico" TargetMode="External"/><Relationship Id="rId287" Type="http://schemas.openxmlformats.org/officeDocument/2006/relationships/hyperlink" Target="http://en.wikipedia.org/wiki/Estonia" TargetMode="External"/><Relationship Id="rId30" Type="http://schemas.openxmlformats.org/officeDocument/2006/relationships/hyperlink" Target="http://en.wikipedia.org/wiki/United_Kingdom" TargetMode="External"/><Relationship Id="rId105" Type="http://schemas.openxmlformats.org/officeDocument/2006/relationships/hyperlink" Target="http://en.wikipedia.org/wiki/Fiji" TargetMode="External"/><Relationship Id="rId126" Type="http://schemas.openxmlformats.org/officeDocument/2006/relationships/hyperlink" Target="http://en.wikipedia.org/wiki/The_Bahamas" TargetMode="External"/><Relationship Id="rId147" Type="http://schemas.openxmlformats.org/officeDocument/2006/relationships/hyperlink" Target="http://en.wikipedia.org/wiki/Mali" TargetMode="External"/><Relationship Id="rId168" Type="http://schemas.openxmlformats.org/officeDocument/2006/relationships/hyperlink" Target="http://en.wikipedia.org/wiki/Hong_Kong" TargetMode="External"/><Relationship Id="rId312" Type="http://schemas.openxmlformats.org/officeDocument/2006/relationships/hyperlink" Target="http://en.wikipedia.org/wiki/Saudi_Arabia" TargetMode="External"/><Relationship Id="rId333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data.worldbank.org/indicator/NY.GDP.MKTP.CD" TargetMode="External"/><Relationship Id="rId1" Type="http://schemas.openxmlformats.org/officeDocument/2006/relationships/hyperlink" Target="http://data.worldbank.org/indicator/SH.XPD.PCAP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itu.int/net4/ITU-D/idi/2016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trademap.org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trademap.org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reports.weforum.org/global-information-technology-report-2016/networked-readiness-index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apps.who.int/gho/data/node.main.A1444?lang=en" TargetMode="External"/><Relationship Id="rId1" Type="http://schemas.openxmlformats.org/officeDocument/2006/relationships/hyperlink" Target="http://www.ispm15.com/start.ht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data.worldbank.org/indicator/SH.XPD.PUBL?order=wbapi_data_value_2012+wbapi_data_value+wbapi_data_value-last&amp;sort=asc" TargetMode="External"/><Relationship Id="rId1" Type="http://schemas.openxmlformats.org/officeDocument/2006/relationships/hyperlink" Target="http://epi.yale.edu/epi/country-rankings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coface.com/CofacePortal/COM_en_EN/pages/home/risks_home/country_risks" TargetMode="External"/><Relationship Id="rId1" Type="http://schemas.openxmlformats.org/officeDocument/2006/relationships/hyperlink" Target="http://www.coface-usa.com/CofacePortal/US_en_EN/pages/home/wwd/inform/Country_risk/Country%20Risk%20Ratings" TargetMode="External"/><Relationship Id="rId4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face-usa.com/CofacePortal/US_en_EN/pages/home/wwd/inform/Country_risk/Country%20Risk%20Ratings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s://www.fitchratings.com/gws/en/sector/entity/sovereigns" TargetMode="External"/><Relationship Id="rId1" Type="http://schemas.openxmlformats.org/officeDocument/2006/relationships/hyperlink" Target="http://www.fitchratings.com/gws/en/sector/entity/sovereigns?Ns=Group+Name|0&amp;Ne=4293330944+4294965802+11+421+14+94&amp;N=4293330737+4294965444+416" TargetMode="External"/><Relationship Id="rId4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en.wikipedia.org/wiki/Latvia" TargetMode="External"/><Relationship Id="rId299" Type="http://schemas.openxmlformats.org/officeDocument/2006/relationships/hyperlink" Target="http://en.wikipedia.org/wiki/Sudan" TargetMode="External"/><Relationship Id="rId303" Type="http://schemas.openxmlformats.org/officeDocument/2006/relationships/hyperlink" Target="http://en.wikipedia.org/wiki/Paraguay" TargetMode="External"/><Relationship Id="rId21" Type="http://schemas.openxmlformats.org/officeDocument/2006/relationships/hyperlink" Target="http://en.wikipedia.org/wiki/Japan" TargetMode="External"/><Relationship Id="rId42" Type="http://schemas.openxmlformats.org/officeDocument/2006/relationships/hyperlink" Target="http://en.wikipedia.org/wiki/Switzerland" TargetMode="External"/><Relationship Id="rId63" Type="http://schemas.openxmlformats.org/officeDocument/2006/relationships/hyperlink" Target="http://en.wikipedia.org/wiki/Dominica" TargetMode="External"/><Relationship Id="rId84" Type="http://schemas.openxmlformats.org/officeDocument/2006/relationships/hyperlink" Target="http://en.wikipedia.org/wiki/Ethiopia" TargetMode="External"/><Relationship Id="rId138" Type="http://schemas.openxmlformats.org/officeDocument/2006/relationships/hyperlink" Target="http://en.wikipedia.org/wiki/Angola" TargetMode="External"/><Relationship Id="rId159" Type="http://schemas.openxmlformats.org/officeDocument/2006/relationships/hyperlink" Target="http://en.wikipedia.org/wiki/Mauritania" TargetMode="External"/><Relationship Id="rId324" Type="http://schemas.openxmlformats.org/officeDocument/2006/relationships/hyperlink" Target="http://en.wikipedia.org/wiki/Botswana" TargetMode="External"/><Relationship Id="rId170" Type="http://schemas.openxmlformats.org/officeDocument/2006/relationships/hyperlink" Target="http://en.wikipedia.org/wiki/Bahrain" TargetMode="External"/><Relationship Id="rId191" Type="http://schemas.openxmlformats.org/officeDocument/2006/relationships/hyperlink" Target="http://en.wikipedia.org/wiki/Grenada" TargetMode="External"/><Relationship Id="rId205" Type="http://schemas.openxmlformats.org/officeDocument/2006/relationships/hyperlink" Target="http://en.wikipedia.org/wiki/Saint_Kitts_and_Nevis" TargetMode="External"/><Relationship Id="rId226" Type="http://schemas.openxmlformats.org/officeDocument/2006/relationships/hyperlink" Target="http://en.wikipedia.org/wiki/Armenia" TargetMode="External"/><Relationship Id="rId247" Type="http://schemas.openxmlformats.org/officeDocument/2006/relationships/hyperlink" Target="http://en.wikipedia.org/wiki/Ukraine" TargetMode="External"/><Relationship Id="rId107" Type="http://schemas.openxmlformats.org/officeDocument/2006/relationships/hyperlink" Target="http://en.wikipedia.org/wiki/Panama" TargetMode="External"/><Relationship Id="rId268" Type="http://schemas.openxmlformats.org/officeDocument/2006/relationships/hyperlink" Target="http://en.wikipedia.org/wiki/Tajikistan" TargetMode="External"/><Relationship Id="rId289" Type="http://schemas.openxmlformats.org/officeDocument/2006/relationships/hyperlink" Target="http://en.wikipedia.org/wiki/Mozambique" TargetMode="External"/><Relationship Id="rId11" Type="http://schemas.openxmlformats.org/officeDocument/2006/relationships/hyperlink" Target="http://en.wikipedia.org/wiki/Aruba" TargetMode="External"/><Relationship Id="rId32" Type="http://schemas.openxmlformats.org/officeDocument/2006/relationships/hyperlink" Target="http://en.wikipedia.org/wiki/Germany" TargetMode="External"/><Relationship Id="rId53" Type="http://schemas.openxmlformats.org/officeDocument/2006/relationships/hyperlink" Target="http://en.wikipedia.org/wiki/Poland" TargetMode="External"/><Relationship Id="rId74" Type="http://schemas.openxmlformats.org/officeDocument/2006/relationships/hyperlink" Target="http://en.wikipedia.org/wiki/Cyprus" TargetMode="External"/><Relationship Id="rId128" Type="http://schemas.openxmlformats.org/officeDocument/2006/relationships/hyperlink" Target="http://en.wikipedia.org/wiki/Peru" TargetMode="External"/><Relationship Id="rId149" Type="http://schemas.openxmlformats.org/officeDocument/2006/relationships/hyperlink" Target="http://en.wikipedia.org/wiki/Turkmenistan" TargetMode="External"/><Relationship Id="rId314" Type="http://schemas.openxmlformats.org/officeDocument/2006/relationships/hyperlink" Target="http://en.wikipedia.org/wiki/Republic_of_the_Congo" TargetMode="External"/><Relationship Id="rId5" Type="http://schemas.openxmlformats.org/officeDocument/2006/relationships/hyperlink" Target="http://en.wikipedia.org/wiki/Malta" TargetMode="External"/><Relationship Id="rId95" Type="http://schemas.openxmlformats.org/officeDocument/2006/relationships/hyperlink" Target="http://en.wikipedia.org/wiki/Georgia_(country)" TargetMode="External"/><Relationship Id="rId160" Type="http://schemas.openxmlformats.org/officeDocument/2006/relationships/hyperlink" Target="http://en.wikipedia.org/wiki/Suriname" TargetMode="External"/><Relationship Id="rId181" Type="http://schemas.openxmlformats.org/officeDocument/2006/relationships/hyperlink" Target="http://en.wikipedia.org/wiki/Rwanda" TargetMode="External"/><Relationship Id="rId216" Type="http://schemas.openxmlformats.org/officeDocument/2006/relationships/hyperlink" Target="http://en.wikipedia.org/wiki/Qatar" TargetMode="External"/><Relationship Id="rId237" Type="http://schemas.openxmlformats.org/officeDocument/2006/relationships/hyperlink" Target="http://en.wikipedia.org/wiki/Spain" TargetMode="External"/><Relationship Id="rId258" Type="http://schemas.openxmlformats.org/officeDocument/2006/relationships/hyperlink" Target="http://en.wikipedia.org/wiki/C%C3%B4te_d%27Ivoire" TargetMode="External"/><Relationship Id="rId279" Type="http://schemas.openxmlformats.org/officeDocument/2006/relationships/hyperlink" Target="http://en.wikipedia.org/wiki/Cameroon" TargetMode="External"/><Relationship Id="rId22" Type="http://schemas.openxmlformats.org/officeDocument/2006/relationships/hyperlink" Target="http://en.wikipedia.org/wiki/Saint_Lucia" TargetMode="External"/><Relationship Id="rId43" Type="http://schemas.openxmlformats.org/officeDocument/2006/relationships/hyperlink" Target="http://en.wikipedia.org/wiki/Andorra" TargetMode="External"/><Relationship Id="rId64" Type="http://schemas.openxmlformats.org/officeDocument/2006/relationships/hyperlink" Target="http://en.wikipedia.org/wiki/Slovenia" TargetMode="External"/><Relationship Id="rId118" Type="http://schemas.openxmlformats.org/officeDocument/2006/relationships/hyperlink" Target="http://en.wikipedia.org/wiki/Zimbabwe" TargetMode="External"/><Relationship Id="rId139" Type="http://schemas.openxmlformats.org/officeDocument/2006/relationships/hyperlink" Target="http://en.wikipedia.org/wiki/Algeria" TargetMode="External"/><Relationship Id="rId290" Type="http://schemas.openxmlformats.org/officeDocument/2006/relationships/hyperlink" Target="http://en.wikipedia.org/wiki/Kyrgyzstan" TargetMode="External"/><Relationship Id="rId304" Type="http://schemas.openxmlformats.org/officeDocument/2006/relationships/hyperlink" Target="http://en.wikipedia.org/wiki/Angola" TargetMode="External"/><Relationship Id="rId325" Type="http://schemas.openxmlformats.org/officeDocument/2006/relationships/hyperlink" Target="http://en.wikipedia.org/wiki/Mauritania" TargetMode="External"/><Relationship Id="rId85" Type="http://schemas.openxmlformats.org/officeDocument/2006/relationships/hyperlink" Target="http://en.wikipedia.org/wiki/Morocco" TargetMode="External"/><Relationship Id="rId150" Type="http://schemas.openxmlformats.org/officeDocument/2006/relationships/hyperlink" Target="http://en.wikipedia.org/wiki/Oman" TargetMode="External"/><Relationship Id="rId171" Type="http://schemas.openxmlformats.org/officeDocument/2006/relationships/hyperlink" Target="http://en.wikipedia.org/wiki/Malta" TargetMode="External"/><Relationship Id="rId192" Type="http://schemas.openxmlformats.org/officeDocument/2006/relationships/hyperlink" Target="http://en.wikipedia.org/wiki/El_Salvador" TargetMode="External"/><Relationship Id="rId206" Type="http://schemas.openxmlformats.org/officeDocument/2006/relationships/hyperlink" Target="http://en.wikipedia.org/wiki/Antigua_and_Barbuda" TargetMode="External"/><Relationship Id="rId227" Type="http://schemas.openxmlformats.org/officeDocument/2006/relationships/hyperlink" Target="http://en.wikipedia.org/wiki/Hungary" TargetMode="External"/><Relationship Id="rId248" Type="http://schemas.openxmlformats.org/officeDocument/2006/relationships/hyperlink" Target="http://en.wikipedia.org/wiki/Egypt" TargetMode="External"/><Relationship Id="rId269" Type="http://schemas.openxmlformats.org/officeDocument/2006/relationships/hyperlink" Target="http://en.wikipedia.org/wiki/Belarus" TargetMode="External"/><Relationship Id="rId12" Type="http://schemas.openxmlformats.org/officeDocument/2006/relationships/hyperlink" Target="http://en.wikipedia.org/wiki/South_Korea" TargetMode="External"/><Relationship Id="rId33" Type="http://schemas.openxmlformats.org/officeDocument/2006/relationships/hyperlink" Target="http://en.wikipedia.org/wiki/Cayman_Islands" TargetMode="External"/><Relationship Id="rId108" Type="http://schemas.openxmlformats.org/officeDocument/2006/relationships/hyperlink" Target="http://en.wikipedia.org/wiki/Iran" TargetMode="External"/><Relationship Id="rId129" Type="http://schemas.openxmlformats.org/officeDocument/2006/relationships/hyperlink" Target="http://en.wikipedia.org/wiki/Brazil" TargetMode="External"/><Relationship Id="rId280" Type="http://schemas.openxmlformats.org/officeDocument/2006/relationships/hyperlink" Target="http://en.wikipedia.org/wiki/Guinea" TargetMode="External"/><Relationship Id="rId315" Type="http://schemas.openxmlformats.org/officeDocument/2006/relationships/hyperlink" Target="http://en.wikipedia.org/wiki/Turkmenistan" TargetMode="External"/><Relationship Id="rId54" Type="http://schemas.openxmlformats.org/officeDocument/2006/relationships/hyperlink" Target="http://en.wikipedia.org/wiki/Indonesia" TargetMode="External"/><Relationship Id="rId75" Type="http://schemas.openxmlformats.org/officeDocument/2006/relationships/hyperlink" Target="http://en.wikipedia.org/wiki/Malaysia" TargetMode="External"/><Relationship Id="rId96" Type="http://schemas.openxmlformats.org/officeDocument/2006/relationships/hyperlink" Target="http://en.wikipedia.org/wiki/Senegal" TargetMode="External"/><Relationship Id="rId140" Type="http://schemas.openxmlformats.org/officeDocument/2006/relationships/hyperlink" Target="http://en.wikipedia.org/wiki/Papua_New_Guinea" TargetMode="External"/><Relationship Id="rId161" Type="http://schemas.openxmlformats.org/officeDocument/2006/relationships/hyperlink" Target="http://en.wikipedia.org/wiki/Iceland" TargetMode="External"/><Relationship Id="rId182" Type="http://schemas.openxmlformats.org/officeDocument/2006/relationships/hyperlink" Target="http://en.wikipedia.org/wiki/Israel" TargetMode="External"/><Relationship Id="rId217" Type="http://schemas.openxmlformats.org/officeDocument/2006/relationships/hyperlink" Target="http://en.wikipedia.org/wiki/Denmark" TargetMode="External"/><Relationship Id="rId6" Type="http://schemas.openxmlformats.org/officeDocument/2006/relationships/hyperlink" Target="http://en.wikipedia.org/wiki/Bermuda" TargetMode="External"/><Relationship Id="rId238" Type="http://schemas.openxmlformats.org/officeDocument/2006/relationships/hyperlink" Target="http://en.wikipedia.org/wiki/Romania" TargetMode="External"/><Relationship Id="rId259" Type="http://schemas.openxmlformats.org/officeDocument/2006/relationships/hyperlink" Target="http://en.wikipedia.org/wiki/Republic_of_Ireland" TargetMode="External"/><Relationship Id="rId23" Type="http://schemas.openxmlformats.org/officeDocument/2006/relationships/hyperlink" Target="http://en.wikipedia.org/wiki/Sri_Lanka" TargetMode="External"/><Relationship Id="rId119" Type="http://schemas.openxmlformats.org/officeDocument/2006/relationships/hyperlink" Target="http://en.wikipedia.org/wiki/Liberia" TargetMode="External"/><Relationship Id="rId270" Type="http://schemas.openxmlformats.org/officeDocument/2006/relationships/hyperlink" Target="http://en.wikipedia.org/wiki/Lithuania" TargetMode="External"/><Relationship Id="rId291" Type="http://schemas.openxmlformats.org/officeDocument/2006/relationships/hyperlink" Target="http://en.wikipedia.org/wiki/Laos" TargetMode="External"/><Relationship Id="rId305" Type="http://schemas.openxmlformats.org/officeDocument/2006/relationships/hyperlink" Target="http://en.wikipedia.org/wiki/Algeria" TargetMode="External"/><Relationship Id="rId326" Type="http://schemas.openxmlformats.org/officeDocument/2006/relationships/hyperlink" Target="http://en.wikipedia.org/wiki/Suriname" TargetMode="External"/><Relationship Id="rId44" Type="http://schemas.openxmlformats.org/officeDocument/2006/relationships/hyperlink" Target="http://en.wikipedia.org/wiki/Nigeria" TargetMode="External"/><Relationship Id="rId65" Type="http://schemas.openxmlformats.org/officeDocument/2006/relationships/hyperlink" Target="http://en.wikipedia.org/wiki/Cuba" TargetMode="External"/><Relationship Id="rId86" Type="http://schemas.openxmlformats.org/officeDocument/2006/relationships/hyperlink" Target="http://en.wikipedia.org/wiki/Jordan" TargetMode="External"/><Relationship Id="rId130" Type="http://schemas.openxmlformats.org/officeDocument/2006/relationships/hyperlink" Target="http://en.wikipedia.org/wiki/Chile" TargetMode="External"/><Relationship Id="rId151" Type="http://schemas.openxmlformats.org/officeDocument/2006/relationships/hyperlink" Target="http://en.wikipedia.org/wiki/Bolivia" TargetMode="External"/><Relationship Id="rId172" Type="http://schemas.openxmlformats.org/officeDocument/2006/relationships/hyperlink" Target="http://en.wikipedia.org/wiki/Bermuda" TargetMode="External"/><Relationship Id="rId193" Type="http://schemas.openxmlformats.org/officeDocument/2006/relationships/hyperlink" Target="http://en.wikipedia.org/wiki/Saint_Vincent_and_the_Grenadines" TargetMode="External"/><Relationship Id="rId207" Type="http://schemas.openxmlformats.org/officeDocument/2006/relationships/hyperlink" Target="http://en.wikipedia.org/wiki/Luxembourg" TargetMode="External"/><Relationship Id="rId228" Type="http://schemas.openxmlformats.org/officeDocument/2006/relationships/hyperlink" Target="http://en.wikipedia.org/wiki/Azerbaijan" TargetMode="External"/><Relationship Id="rId249" Type="http://schemas.openxmlformats.org/officeDocument/2006/relationships/hyperlink" Target="http://en.wikipedia.org/wiki/Bosnia_and_Herzegovina" TargetMode="External"/><Relationship Id="rId13" Type="http://schemas.openxmlformats.org/officeDocument/2006/relationships/hyperlink" Target="http://en.wikipedia.org/wiki/Puerto_Rico" TargetMode="External"/><Relationship Id="rId109" Type="http://schemas.openxmlformats.org/officeDocument/2006/relationships/hyperlink" Target="http://en.wikipedia.org/wiki/Montenegro" TargetMode="External"/><Relationship Id="rId260" Type="http://schemas.openxmlformats.org/officeDocument/2006/relationships/hyperlink" Target="http://en.wikipedia.org/wiki/French_Polynesia" TargetMode="External"/><Relationship Id="rId281" Type="http://schemas.openxmlformats.org/officeDocument/2006/relationships/hyperlink" Target="http://en.wikipedia.org/wiki/Colombia" TargetMode="External"/><Relationship Id="rId316" Type="http://schemas.openxmlformats.org/officeDocument/2006/relationships/hyperlink" Target="http://en.wikipedia.org/wiki/Oman" TargetMode="External"/><Relationship Id="rId34" Type="http://schemas.openxmlformats.org/officeDocument/2006/relationships/hyperlink" Target="http://en.wikipedia.org/wiki/Dominican_Republic" TargetMode="External"/><Relationship Id="rId55" Type="http://schemas.openxmlformats.org/officeDocument/2006/relationships/hyperlink" Target="http://en.wikipedia.org/wiki/Syria" TargetMode="External"/><Relationship Id="rId76" Type="http://schemas.openxmlformats.org/officeDocument/2006/relationships/hyperlink" Target="http://en.wikipedia.org/wiki/Greece" TargetMode="External"/><Relationship Id="rId97" Type="http://schemas.openxmlformats.org/officeDocument/2006/relationships/hyperlink" Target="http://en.wikipedia.org/wiki/Tunisia" TargetMode="External"/><Relationship Id="rId120" Type="http://schemas.openxmlformats.org/officeDocument/2006/relationships/hyperlink" Target="http://en.wikipedia.org/wiki/Venezuela" TargetMode="External"/><Relationship Id="rId141" Type="http://schemas.openxmlformats.org/officeDocument/2006/relationships/hyperlink" Target="http://en.wikipedia.org/wiki/Argentina" TargetMode="External"/><Relationship Id="rId7" Type="http://schemas.openxmlformats.org/officeDocument/2006/relationships/hyperlink" Target="http://en.wikipedia.org/wiki/Bangladesh" TargetMode="External"/><Relationship Id="rId162" Type="http://schemas.openxmlformats.org/officeDocument/2006/relationships/hyperlink" Target="http://en.wikipedia.org/wiki/Australia" TargetMode="External"/><Relationship Id="rId183" Type="http://schemas.openxmlformats.org/officeDocument/2006/relationships/hyperlink" Target="http://en.wikipedia.org/wiki/India" TargetMode="External"/><Relationship Id="rId218" Type="http://schemas.openxmlformats.org/officeDocument/2006/relationships/hyperlink" Target="http://en.wikipedia.org/wiki/Thailand" TargetMode="External"/><Relationship Id="rId239" Type="http://schemas.openxmlformats.org/officeDocument/2006/relationships/hyperlink" Target="http://en.wikipedia.org/wiki/Costa_Rica" TargetMode="External"/><Relationship Id="rId250" Type="http://schemas.openxmlformats.org/officeDocument/2006/relationships/hyperlink" Target="http://en.wikipedia.org/wiki/Ethiopia" TargetMode="External"/><Relationship Id="rId271" Type="http://schemas.openxmlformats.org/officeDocument/2006/relationships/hyperlink" Target="http://en.wikipedia.org/wiki/Fiji" TargetMode="External"/><Relationship Id="rId292" Type="http://schemas.openxmlformats.org/officeDocument/2006/relationships/hyperlink" Target="http://en.wikipedia.org/wiki/The_Bahamas" TargetMode="External"/><Relationship Id="rId306" Type="http://schemas.openxmlformats.org/officeDocument/2006/relationships/hyperlink" Target="http://en.wikipedia.org/wiki/Papua_New_Guinea" TargetMode="External"/><Relationship Id="rId24" Type="http://schemas.openxmlformats.org/officeDocument/2006/relationships/hyperlink" Target="http://en.wikipedia.org/wiki/Philippines" TargetMode="External"/><Relationship Id="rId45" Type="http://schemas.openxmlformats.org/officeDocument/2006/relationships/hyperlink" Target="http://en.wikipedia.org/wiki/British_Virgin_Islands" TargetMode="External"/><Relationship Id="rId66" Type="http://schemas.openxmlformats.org/officeDocument/2006/relationships/hyperlink" Target="http://en.wikipedia.org/wiki/Serbia" TargetMode="External"/><Relationship Id="rId87" Type="http://schemas.openxmlformats.org/officeDocument/2006/relationships/hyperlink" Target="http://en.wikipedia.org/wiki/Iraq" TargetMode="External"/><Relationship Id="rId110" Type="http://schemas.openxmlformats.org/officeDocument/2006/relationships/hyperlink" Target="http://en.wikipedia.org/wiki/Yemen" TargetMode="External"/><Relationship Id="rId131" Type="http://schemas.openxmlformats.org/officeDocument/2006/relationships/hyperlink" Target="http://en.wikipedia.org/wiki/Sweden" TargetMode="External"/><Relationship Id="rId327" Type="http://schemas.openxmlformats.org/officeDocument/2006/relationships/hyperlink" Target="http://en.wikipedia.org/wiki/Iceland" TargetMode="External"/><Relationship Id="rId152" Type="http://schemas.openxmlformats.org/officeDocument/2006/relationships/hyperlink" Target="http://en.wikipedia.org/wiki/Russia" TargetMode="External"/><Relationship Id="rId173" Type="http://schemas.openxmlformats.org/officeDocument/2006/relationships/hyperlink" Target="http://en.wikipedia.org/wiki/Bangladesh" TargetMode="External"/><Relationship Id="rId194" Type="http://schemas.openxmlformats.org/officeDocument/2006/relationships/hyperlink" Target="http://en.wikipedia.org/wiki/Trinidad_and_Tobago" TargetMode="External"/><Relationship Id="rId208" Type="http://schemas.openxmlformats.org/officeDocument/2006/relationships/hyperlink" Target="http://en.wikipedia.org/wiki/Switzerland" TargetMode="External"/><Relationship Id="rId229" Type="http://schemas.openxmlformats.org/officeDocument/2006/relationships/hyperlink" Target="http://en.wikipedia.org/wiki/Dominica" TargetMode="External"/><Relationship Id="rId240" Type="http://schemas.openxmlformats.org/officeDocument/2006/relationships/hyperlink" Target="http://en.wikipedia.org/wiki/Cyprus" TargetMode="External"/><Relationship Id="rId261" Type="http://schemas.openxmlformats.org/officeDocument/2006/relationships/hyperlink" Target="http://en.wikipedia.org/wiki/Georgia_(country)" TargetMode="External"/><Relationship Id="rId14" Type="http://schemas.openxmlformats.org/officeDocument/2006/relationships/hyperlink" Target="http://en.wikipedia.org/wiki/Lebanon" TargetMode="External"/><Relationship Id="rId35" Type="http://schemas.openxmlformats.org/officeDocument/2006/relationships/hyperlink" Target="http://en.wikipedia.org/wiki/Kuwait" TargetMode="External"/><Relationship Id="rId56" Type="http://schemas.openxmlformats.org/officeDocument/2006/relationships/hyperlink" Target="http://en.wikipedia.org/wiki/Togo" TargetMode="External"/><Relationship Id="rId77" Type="http://schemas.openxmlformats.org/officeDocument/2006/relationships/hyperlink" Target="http://en.wikipedia.org/wiki/Cambodia" TargetMode="External"/><Relationship Id="rId100" Type="http://schemas.openxmlformats.org/officeDocument/2006/relationships/hyperlink" Target="http://en.wikipedia.org/wiki/Mexico" TargetMode="External"/><Relationship Id="rId282" Type="http://schemas.openxmlformats.org/officeDocument/2006/relationships/hyperlink" Target="http://en.wikipedia.org/wiki/Madagascar" TargetMode="External"/><Relationship Id="rId317" Type="http://schemas.openxmlformats.org/officeDocument/2006/relationships/hyperlink" Target="http://en.wikipedia.org/wiki/Bolivia" TargetMode="External"/><Relationship Id="rId8" Type="http://schemas.openxmlformats.org/officeDocument/2006/relationships/hyperlink" Target="http://en.wikipedia.org/wiki/Republic_of_China" TargetMode="External"/><Relationship Id="rId51" Type="http://schemas.openxmlformats.org/officeDocument/2006/relationships/hyperlink" Target="http://en.wikipedia.org/wiki/Denmark" TargetMode="External"/><Relationship Id="rId72" Type="http://schemas.openxmlformats.org/officeDocument/2006/relationships/hyperlink" Target="http://en.wikipedia.org/wiki/Romania" TargetMode="External"/><Relationship Id="rId93" Type="http://schemas.openxmlformats.org/officeDocument/2006/relationships/hyperlink" Target="http://en.wikipedia.org/wiki/Republic_of_Ireland" TargetMode="External"/><Relationship Id="rId98" Type="http://schemas.openxmlformats.org/officeDocument/2006/relationships/hyperlink" Target="http://en.wikipedia.org/wiki/Uzbekistan" TargetMode="External"/><Relationship Id="rId121" Type="http://schemas.openxmlformats.org/officeDocument/2006/relationships/hyperlink" Target="http://en.wikipedia.org/wiki/Estonia" TargetMode="External"/><Relationship Id="rId142" Type="http://schemas.openxmlformats.org/officeDocument/2006/relationships/hyperlink" Target="http://en.wikipedia.org/wiki/Belize" TargetMode="External"/><Relationship Id="rId163" Type="http://schemas.openxmlformats.org/officeDocument/2006/relationships/hyperlink" Target="http://en.wikipedia.org/wiki/Namibia" TargetMode="External"/><Relationship Id="rId184" Type="http://schemas.openxmlformats.org/officeDocument/2006/relationships/hyperlink" Target="http://en.wikipedia.org/wiki/Haiti" TargetMode="External"/><Relationship Id="rId189" Type="http://schemas.openxmlformats.org/officeDocument/2006/relationships/hyperlink" Target="http://en.wikipedia.org/wiki/Sri_Lanka" TargetMode="External"/><Relationship Id="rId219" Type="http://schemas.openxmlformats.org/officeDocument/2006/relationships/hyperlink" Target="http://en.wikipedia.org/wiki/Poland" TargetMode="External"/><Relationship Id="rId3" Type="http://schemas.openxmlformats.org/officeDocument/2006/relationships/hyperlink" Target="http://en.wikipedia.org/wiki/Gibraltar" TargetMode="External"/><Relationship Id="rId214" Type="http://schemas.openxmlformats.org/officeDocument/2006/relationships/hyperlink" Target="http://en.wikipedia.org/wiki/Guatemala" TargetMode="External"/><Relationship Id="rId230" Type="http://schemas.openxmlformats.org/officeDocument/2006/relationships/hyperlink" Target="http://en.wikipedia.org/wiki/Slovenia" TargetMode="External"/><Relationship Id="rId235" Type="http://schemas.openxmlformats.org/officeDocument/2006/relationships/hyperlink" Target="http://en.wikipedia.org/wiki/United_Arab_Emirates" TargetMode="External"/><Relationship Id="rId251" Type="http://schemas.openxmlformats.org/officeDocument/2006/relationships/hyperlink" Target="http://en.wikipedia.org/wiki/Morocco" TargetMode="External"/><Relationship Id="rId256" Type="http://schemas.openxmlformats.org/officeDocument/2006/relationships/hyperlink" Target="http://en.wikipedia.org/wiki/Bulgaria" TargetMode="External"/><Relationship Id="rId277" Type="http://schemas.openxmlformats.org/officeDocument/2006/relationships/hyperlink" Target="http://en.wikipedia.org/wiki/Nicaragua" TargetMode="External"/><Relationship Id="rId298" Type="http://schemas.openxmlformats.org/officeDocument/2006/relationships/hyperlink" Target="http://en.wikipedia.org/wiki/Uruguay" TargetMode="External"/><Relationship Id="rId25" Type="http://schemas.openxmlformats.org/officeDocument/2006/relationships/hyperlink" Target="http://en.wikipedia.org/wiki/Grenada" TargetMode="External"/><Relationship Id="rId46" Type="http://schemas.openxmlformats.org/officeDocument/2006/relationships/hyperlink" Target="http://en.wikipedia.org/wiki/Uganda" TargetMode="External"/><Relationship Id="rId67" Type="http://schemas.openxmlformats.org/officeDocument/2006/relationships/hyperlink" Target="http://en.wikipedia.org/wiki/Ghana" TargetMode="External"/><Relationship Id="rId116" Type="http://schemas.openxmlformats.org/officeDocument/2006/relationships/hyperlink" Target="http://en.wikipedia.org/wiki/Madagascar" TargetMode="External"/><Relationship Id="rId137" Type="http://schemas.openxmlformats.org/officeDocument/2006/relationships/hyperlink" Target="http://en.wikipedia.org/wiki/Paraguay" TargetMode="External"/><Relationship Id="rId158" Type="http://schemas.openxmlformats.org/officeDocument/2006/relationships/hyperlink" Target="http://en.wikipedia.org/wiki/Botswana" TargetMode="External"/><Relationship Id="rId272" Type="http://schemas.openxmlformats.org/officeDocument/2006/relationships/hyperlink" Target="http://en.wikipedia.org/wiki/Afghanistan" TargetMode="External"/><Relationship Id="rId293" Type="http://schemas.openxmlformats.org/officeDocument/2006/relationships/hyperlink" Target="http://en.wikipedia.org/wiki/Equatorial_Guinea" TargetMode="External"/><Relationship Id="rId302" Type="http://schemas.openxmlformats.org/officeDocument/2006/relationships/hyperlink" Target="http://en.wikipedia.org/wiki/Finland" TargetMode="External"/><Relationship Id="rId307" Type="http://schemas.openxmlformats.org/officeDocument/2006/relationships/hyperlink" Target="http://en.wikipedia.org/wiki/Argentina" TargetMode="External"/><Relationship Id="rId323" Type="http://schemas.openxmlformats.org/officeDocument/2006/relationships/hyperlink" Target="http://en.wikipedia.org/wiki/Canada" TargetMode="External"/><Relationship Id="rId328" Type="http://schemas.openxmlformats.org/officeDocument/2006/relationships/hyperlink" Target="http://en.wikipedia.org/wiki/Australia" TargetMode="External"/><Relationship Id="rId20" Type="http://schemas.openxmlformats.org/officeDocument/2006/relationships/hyperlink" Target="http://en.wikipedia.org/wiki/Marshall_Islands" TargetMode="External"/><Relationship Id="rId41" Type="http://schemas.openxmlformats.org/officeDocument/2006/relationships/hyperlink" Target="http://en.wikipedia.org/wiki/Luxembourg" TargetMode="External"/><Relationship Id="rId62" Type="http://schemas.openxmlformats.org/officeDocument/2006/relationships/hyperlink" Target="http://en.wikipedia.org/wiki/Azerbaijan" TargetMode="External"/><Relationship Id="rId83" Type="http://schemas.openxmlformats.org/officeDocument/2006/relationships/hyperlink" Target="http://en.wikipedia.org/wiki/Bosnia_and_Herzegovina" TargetMode="External"/><Relationship Id="rId88" Type="http://schemas.openxmlformats.org/officeDocument/2006/relationships/hyperlink" Target="http://en.wikipedia.org/wiki/Brunei" TargetMode="External"/><Relationship Id="rId111" Type="http://schemas.openxmlformats.org/officeDocument/2006/relationships/hyperlink" Target="http://en.wikipedia.org/wiki/Nicaragua" TargetMode="External"/><Relationship Id="rId132" Type="http://schemas.openxmlformats.org/officeDocument/2006/relationships/hyperlink" Target="http://en.wikipedia.org/wiki/Uruguay" TargetMode="External"/><Relationship Id="rId153" Type="http://schemas.openxmlformats.org/officeDocument/2006/relationships/hyperlink" Target="http://en.wikipedia.org/wiki/Kazakhstan" TargetMode="External"/><Relationship Id="rId174" Type="http://schemas.openxmlformats.org/officeDocument/2006/relationships/hyperlink" Target="http://en.wikipedia.org/wiki/Republic_of_China" TargetMode="External"/><Relationship Id="rId179" Type="http://schemas.openxmlformats.org/officeDocument/2006/relationships/hyperlink" Target="http://en.wikipedia.org/wiki/Puerto_Rico" TargetMode="External"/><Relationship Id="rId195" Type="http://schemas.openxmlformats.org/officeDocument/2006/relationships/hyperlink" Target="http://en.wikipedia.org/wiki/Vietnam" TargetMode="External"/><Relationship Id="rId209" Type="http://schemas.openxmlformats.org/officeDocument/2006/relationships/hyperlink" Target="http://en.wikipedia.org/wiki/Andorra" TargetMode="External"/><Relationship Id="rId190" Type="http://schemas.openxmlformats.org/officeDocument/2006/relationships/hyperlink" Target="http://en.wikipedia.org/wiki/Philippines" TargetMode="External"/><Relationship Id="rId204" Type="http://schemas.openxmlformats.org/officeDocument/2006/relationships/hyperlink" Target="http://en.wikipedia.org/wiki/Nepal" TargetMode="External"/><Relationship Id="rId220" Type="http://schemas.openxmlformats.org/officeDocument/2006/relationships/hyperlink" Target="http://en.wikipedia.org/wiki/Indonesia" TargetMode="External"/><Relationship Id="rId225" Type="http://schemas.openxmlformats.org/officeDocument/2006/relationships/hyperlink" Target="http://en.wikipedia.org/wiki/Albania" TargetMode="External"/><Relationship Id="rId241" Type="http://schemas.openxmlformats.org/officeDocument/2006/relationships/hyperlink" Target="http://en.wikipedia.org/wiki/Malaysia" TargetMode="External"/><Relationship Id="rId246" Type="http://schemas.openxmlformats.org/officeDocument/2006/relationships/hyperlink" Target="http://en.wikipedia.org/wiki/Croatia" TargetMode="External"/><Relationship Id="rId267" Type="http://schemas.openxmlformats.org/officeDocument/2006/relationships/hyperlink" Target="http://en.wikipedia.org/wiki/Ecuador" TargetMode="External"/><Relationship Id="rId288" Type="http://schemas.openxmlformats.org/officeDocument/2006/relationships/hyperlink" Target="http://en.wikipedia.org/wiki/Democratic_Republic_of_the_Congo" TargetMode="External"/><Relationship Id="rId15" Type="http://schemas.openxmlformats.org/officeDocument/2006/relationships/hyperlink" Target="http://en.wikipedia.org/wiki/Rwanda" TargetMode="External"/><Relationship Id="rId36" Type="http://schemas.openxmlformats.org/officeDocument/2006/relationships/hyperlink" Target="http://en.wikipedia.org/wiki/Italy" TargetMode="External"/><Relationship Id="rId57" Type="http://schemas.openxmlformats.org/officeDocument/2006/relationships/hyperlink" Target="http://en.wikipedia.org/wiki/Portugal" TargetMode="External"/><Relationship Id="rId106" Type="http://schemas.openxmlformats.org/officeDocument/2006/relationships/hyperlink" Target="http://en.wikipedia.org/wiki/Afghanistan" TargetMode="External"/><Relationship Id="rId127" Type="http://schemas.openxmlformats.org/officeDocument/2006/relationships/hyperlink" Target="http://en.wikipedia.org/wiki/Equatorial_Guinea" TargetMode="External"/><Relationship Id="rId262" Type="http://schemas.openxmlformats.org/officeDocument/2006/relationships/hyperlink" Target="http://en.wikipedia.org/wiki/Senegal" TargetMode="External"/><Relationship Id="rId283" Type="http://schemas.openxmlformats.org/officeDocument/2006/relationships/hyperlink" Target="http://en.wikipedia.org/wiki/Latvia" TargetMode="External"/><Relationship Id="rId313" Type="http://schemas.openxmlformats.org/officeDocument/2006/relationships/hyperlink" Target="http://en.wikipedia.org/wiki/Mali" TargetMode="External"/><Relationship Id="rId318" Type="http://schemas.openxmlformats.org/officeDocument/2006/relationships/hyperlink" Target="http://en.wikipedia.org/wiki/Russia" TargetMode="External"/><Relationship Id="rId10" Type="http://schemas.openxmlformats.org/officeDocument/2006/relationships/hyperlink" Target="http://en.wikipedia.org/wiki/Barbados" TargetMode="External"/><Relationship Id="rId31" Type="http://schemas.openxmlformats.org/officeDocument/2006/relationships/hyperlink" Target="http://en.wikipedia.org/wiki/Jamaica" TargetMode="External"/><Relationship Id="rId52" Type="http://schemas.openxmlformats.org/officeDocument/2006/relationships/hyperlink" Target="http://en.wikipedia.org/wiki/Thailand" TargetMode="External"/><Relationship Id="rId73" Type="http://schemas.openxmlformats.org/officeDocument/2006/relationships/hyperlink" Target="http://en.wikipedia.org/wiki/Costa_Rica" TargetMode="External"/><Relationship Id="rId78" Type="http://schemas.openxmlformats.org/officeDocument/2006/relationships/hyperlink" Target="http://en.wikipedia.org/wiki/Benin" TargetMode="External"/><Relationship Id="rId94" Type="http://schemas.openxmlformats.org/officeDocument/2006/relationships/hyperlink" Target="http://en.wikipedia.org/wiki/French_Polynesia" TargetMode="External"/><Relationship Id="rId99" Type="http://schemas.openxmlformats.org/officeDocument/2006/relationships/hyperlink" Target="http://en.wikipedia.org/wiki/Burkina_Faso" TargetMode="External"/><Relationship Id="rId101" Type="http://schemas.openxmlformats.org/officeDocument/2006/relationships/hyperlink" Target="http://en.wikipedia.org/wiki/Ecuador" TargetMode="External"/><Relationship Id="rId122" Type="http://schemas.openxmlformats.org/officeDocument/2006/relationships/hyperlink" Target="http://en.wikipedia.org/wiki/Democratic_Republic_of_the_Congo" TargetMode="External"/><Relationship Id="rId143" Type="http://schemas.openxmlformats.org/officeDocument/2006/relationships/hyperlink" Target="http://en.wikipedia.org/wiki/New_Caledonia" TargetMode="External"/><Relationship Id="rId148" Type="http://schemas.openxmlformats.org/officeDocument/2006/relationships/hyperlink" Target="http://en.wikipedia.org/wiki/Republic_of_the_Congo" TargetMode="External"/><Relationship Id="rId164" Type="http://schemas.openxmlformats.org/officeDocument/2006/relationships/hyperlink" Target="http://en.wikipedia.org/wiki/Mongolia" TargetMode="External"/><Relationship Id="rId169" Type="http://schemas.openxmlformats.org/officeDocument/2006/relationships/hyperlink" Target="http://en.wikipedia.org/wiki/Gibraltar" TargetMode="External"/><Relationship Id="rId185" Type="http://schemas.openxmlformats.org/officeDocument/2006/relationships/hyperlink" Target="http://en.wikipedia.org/wiki/Belgium" TargetMode="External"/><Relationship Id="rId334" Type="http://schemas.openxmlformats.org/officeDocument/2006/relationships/drawing" Target="../drawings/drawing2.xml"/><Relationship Id="rId4" Type="http://schemas.openxmlformats.org/officeDocument/2006/relationships/hyperlink" Target="http://en.wikipedia.org/wiki/Bahrain" TargetMode="External"/><Relationship Id="rId9" Type="http://schemas.openxmlformats.org/officeDocument/2006/relationships/hyperlink" Target="http://en.wikipedia.org/wiki/Mauritius" TargetMode="External"/><Relationship Id="rId180" Type="http://schemas.openxmlformats.org/officeDocument/2006/relationships/hyperlink" Target="http://en.wikipedia.org/wiki/Lebanon" TargetMode="External"/><Relationship Id="rId210" Type="http://schemas.openxmlformats.org/officeDocument/2006/relationships/hyperlink" Target="http://en.wikipedia.org/wiki/Nigeria" TargetMode="External"/><Relationship Id="rId215" Type="http://schemas.openxmlformats.org/officeDocument/2006/relationships/hyperlink" Target="http://en.wikipedia.org/wiki/Malawi" TargetMode="External"/><Relationship Id="rId236" Type="http://schemas.openxmlformats.org/officeDocument/2006/relationships/hyperlink" Target="http://en.wikipedia.org/wiki/Turkey" TargetMode="External"/><Relationship Id="rId257" Type="http://schemas.openxmlformats.org/officeDocument/2006/relationships/hyperlink" Target="http://en.wikipedia.org/wiki/Honduras" TargetMode="External"/><Relationship Id="rId278" Type="http://schemas.openxmlformats.org/officeDocument/2006/relationships/hyperlink" Target="http://en.wikipedia.org/wiki/South_Africa" TargetMode="External"/><Relationship Id="rId26" Type="http://schemas.openxmlformats.org/officeDocument/2006/relationships/hyperlink" Target="http://en.wikipedia.org/wiki/El_Salvador" TargetMode="External"/><Relationship Id="rId231" Type="http://schemas.openxmlformats.org/officeDocument/2006/relationships/hyperlink" Target="http://en.wikipedia.org/wiki/Cuba" TargetMode="External"/><Relationship Id="rId252" Type="http://schemas.openxmlformats.org/officeDocument/2006/relationships/hyperlink" Target="http://en.wikipedia.org/wiki/Jordan" TargetMode="External"/><Relationship Id="rId273" Type="http://schemas.openxmlformats.org/officeDocument/2006/relationships/hyperlink" Target="http://en.wikipedia.org/wiki/Panama" TargetMode="External"/><Relationship Id="rId294" Type="http://schemas.openxmlformats.org/officeDocument/2006/relationships/hyperlink" Target="http://en.wikipedia.org/wiki/Peru" TargetMode="External"/><Relationship Id="rId308" Type="http://schemas.openxmlformats.org/officeDocument/2006/relationships/hyperlink" Target="http://en.wikipedia.org/wiki/Belize" TargetMode="External"/><Relationship Id="rId329" Type="http://schemas.openxmlformats.org/officeDocument/2006/relationships/hyperlink" Target="http://en.wikipedia.org/wiki/Namibia" TargetMode="External"/><Relationship Id="rId47" Type="http://schemas.openxmlformats.org/officeDocument/2006/relationships/hyperlink" Target="http://en.wikipedia.org/wiki/Czech_Republic" TargetMode="External"/><Relationship Id="rId68" Type="http://schemas.openxmlformats.org/officeDocument/2006/relationships/hyperlink" Target="http://en.wikipedia.org/wiki/Austria" TargetMode="External"/><Relationship Id="rId89" Type="http://schemas.openxmlformats.org/officeDocument/2006/relationships/hyperlink" Target="http://en.wikipedia.org/wiki/Kenya" TargetMode="External"/><Relationship Id="rId112" Type="http://schemas.openxmlformats.org/officeDocument/2006/relationships/hyperlink" Target="http://en.wikipedia.org/wiki/South_Africa" TargetMode="External"/><Relationship Id="rId133" Type="http://schemas.openxmlformats.org/officeDocument/2006/relationships/hyperlink" Target="http://en.wikipedia.org/wiki/Sudan" TargetMode="External"/><Relationship Id="rId154" Type="http://schemas.openxmlformats.org/officeDocument/2006/relationships/hyperlink" Target="http://en.wikipedia.org/wiki/Gabon" TargetMode="External"/><Relationship Id="rId175" Type="http://schemas.openxmlformats.org/officeDocument/2006/relationships/hyperlink" Target="http://en.wikipedia.org/wiki/Mauritius" TargetMode="External"/><Relationship Id="rId196" Type="http://schemas.openxmlformats.org/officeDocument/2006/relationships/hyperlink" Target="http://en.wikipedia.org/wiki/United_Kingdom" TargetMode="External"/><Relationship Id="rId200" Type="http://schemas.openxmlformats.org/officeDocument/2006/relationships/hyperlink" Target="http://en.wikipedia.org/wiki/Dominican_Republic" TargetMode="External"/><Relationship Id="rId16" Type="http://schemas.openxmlformats.org/officeDocument/2006/relationships/hyperlink" Target="http://en.wikipedia.org/wiki/Israel" TargetMode="External"/><Relationship Id="rId221" Type="http://schemas.openxmlformats.org/officeDocument/2006/relationships/hyperlink" Target="http://en.wikipedia.org/wiki/Syria" TargetMode="External"/><Relationship Id="rId242" Type="http://schemas.openxmlformats.org/officeDocument/2006/relationships/hyperlink" Target="http://en.wikipedia.org/wiki/Greece" TargetMode="External"/><Relationship Id="rId263" Type="http://schemas.openxmlformats.org/officeDocument/2006/relationships/hyperlink" Target="http://en.wikipedia.org/wiki/Tunisia" TargetMode="External"/><Relationship Id="rId284" Type="http://schemas.openxmlformats.org/officeDocument/2006/relationships/hyperlink" Target="http://en.wikipedia.org/wiki/Zimbabwe" TargetMode="External"/><Relationship Id="rId319" Type="http://schemas.openxmlformats.org/officeDocument/2006/relationships/hyperlink" Target="http://en.wikipedia.org/wiki/Kazakhstan" TargetMode="External"/><Relationship Id="rId37" Type="http://schemas.openxmlformats.org/officeDocument/2006/relationships/hyperlink" Target="http://en.wikipedia.org/wiki/North_Korea" TargetMode="External"/><Relationship Id="rId58" Type="http://schemas.openxmlformats.org/officeDocument/2006/relationships/hyperlink" Target="http://en.wikipedia.org/wiki/Slovakia" TargetMode="External"/><Relationship Id="rId79" Type="http://schemas.openxmlformats.org/officeDocument/2006/relationships/hyperlink" Target="http://en.wikipedia.org/wiki/Turks_and_Caicos_Islands" TargetMode="External"/><Relationship Id="rId102" Type="http://schemas.openxmlformats.org/officeDocument/2006/relationships/hyperlink" Target="http://en.wikipedia.org/wiki/Tajikistan" TargetMode="External"/><Relationship Id="rId123" Type="http://schemas.openxmlformats.org/officeDocument/2006/relationships/hyperlink" Target="http://en.wikipedia.org/wiki/Mozambique" TargetMode="External"/><Relationship Id="rId144" Type="http://schemas.openxmlformats.org/officeDocument/2006/relationships/hyperlink" Target="http://en.wikipedia.org/wiki/Norway" TargetMode="External"/><Relationship Id="rId330" Type="http://schemas.openxmlformats.org/officeDocument/2006/relationships/hyperlink" Target="http://en.wikipedia.org/wiki/Mongolia" TargetMode="External"/><Relationship Id="rId90" Type="http://schemas.openxmlformats.org/officeDocument/2006/relationships/hyperlink" Target="http://en.wikipedia.org/wiki/Bulgaria" TargetMode="External"/><Relationship Id="rId165" Type="http://schemas.openxmlformats.org/officeDocument/2006/relationships/hyperlink" Target="http://en.wikipedia.org/wiki/Tanzania" TargetMode="External"/><Relationship Id="rId186" Type="http://schemas.openxmlformats.org/officeDocument/2006/relationships/hyperlink" Target="http://en.wikipedia.org/wiki/Marshall_Islands" TargetMode="External"/><Relationship Id="rId211" Type="http://schemas.openxmlformats.org/officeDocument/2006/relationships/hyperlink" Target="http://en.wikipedia.org/wiki/British_Virgin_Islands" TargetMode="External"/><Relationship Id="rId232" Type="http://schemas.openxmlformats.org/officeDocument/2006/relationships/hyperlink" Target="http://en.wikipedia.org/wiki/Serbia" TargetMode="External"/><Relationship Id="rId253" Type="http://schemas.openxmlformats.org/officeDocument/2006/relationships/hyperlink" Target="http://en.wikipedia.org/wiki/Iraq" TargetMode="External"/><Relationship Id="rId274" Type="http://schemas.openxmlformats.org/officeDocument/2006/relationships/hyperlink" Target="http://en.wikipedia.org/wiki/Iran" TargetMode="External"/><Relationship Id="rId295" Type="http://schemas.openxmlformats.org/officeDocument/2006/relationships/hyperlink" Target="http://en.wikipedia.org/wiki/Brazil" TargetMode="External"/><Relationship Id="rId309" Type="http://schemas.openxmlformats.org/officeDocument/2006/relationships/hyperlink" Target="http://en.wikipedia.org/wiki/New_Caledonia" TargetMode="External"/><Relationship Id="rId27" Type="http://schemas.openxmlformats.org/officeDocument/2006/relationships/hyperlink" Target="http://en.wikipedia.org/wiki/Saint_Vincent_and_the_Grenadines" TargetMode="External"/><Relationship Id="rId48" Type="http://schemas.openxmlformats.org/officeDocument/2006/relationships/hyperlink" Target="http://en.wikipedia.org/wiki/Guatemala" TargetMode="External"/><Relationship Id="rId69" Type="http://schemas.openxmlformats.org/officeDocument/2006/relationships/hyperlink" Target="http://en.wikipedia.org/wiki/United_Arab_Emirates" TargetMode="External"/><Relationship Id="rId113" Type="http://schemas.openxmlformats.org/officeDocument/2006/relationships/hyperlink" Target="http://en.wikipedia.org/wiki/Cameroon" TargetMode="External"/><Relationship Id="rId134" Type="http://schemas.openxmlformats.org/officeDocument/2006/relationships/hyperlink" Target="http://en.wikipedia.org/wiki/Zambia" TargetMode="External"/><Relationship Id="rId320" Type="http://schemas.openxmlformats.org/officeDocument/2006/relationships/hyperlink" Target="http://en.wikipedia.org/wiki/Gabon" TargetMode="External"/><Relationship Id="rId80" Type="http://schemas.openxmlformats.org/officeDocument/2006/relationships/hyperlink" Target="http://en.wikipedia.org/wiki/Croatia" TargetMode="External"/><Relationship Id="rId155" Type="http://schemas.openxmlformats.org/officeDocument/2006/relationships/hyperlink" Target="http://en.wikipedia.org/wiki/Libya" TargetMode="External"/><Relationship Id="rId176" Type="http://schemas.openxmlformats.org/officeDocument/2006/relationships/hyperlink" Target="http://en.wikipedia.org/wiki/Barbados" TargetMode="External"/><Relationship Id="rId197" Type="http://schemas.openxmlformats.org/officeDocument/2006/relationships/hyperlink" Target="http://en.wikipedia.org/wiki/Jamaica" TargetMode="External"/><Relationship Id="rId201" Type="http://schemas.openxmlformats.org/officeDocument/2006/relationships/hyperlink" Target="http://en.wikipedia.org/wiki/Kuwait" TargetMode="External"/><Relationship Id="rId222" Type="http://schemas.openxmlformats.org/officeDocument/2006/relationships/hyperlink" Target="http://en.wikipedia.org/wiki/Togo" TargetMode="External"/><Relationship Id="rId243" Type="http://schemas.openxmlformats.org/officeDocument/2006/relationships/hyperlink" Target="http://en.wikipedia.org/wiki/Cambodia" TargetMode="External"/><Relationship Id="rId264" Type="http://schemas.openxmlformats.org/officeDocument/2006/relationships/hyperlink" Target="http://en.wikipedia.org/wiki/Uzbekistan" TargetMode="External"/><Relationship Id="rId285" Type="http://schemas.openxmlformats.org/officeDocument/2006/relationships/hyperlink" Target="http://en.wikipedia.org/wiki/Liberia" TargetMode="External"/><Relationship Id="rId17" Type="http://schemas.openxmlformats.org/officeDocument/2006/relationships/hyperlink" Target="http://en.wikipedia.org/wiki/India" TargetMode="External"/><Relationship Id="rId38" Type="http://schemas.openxmlformats.org/officeDocument/2006/relationships/hyperlink" Target="http://en.wikipedia.org/wiki/Nepal" TargetMode="External"/><Relationship Id="rId59" Type="http://schemas.openxmlformats.org/officeDocument/2006/relationships/hyperlink" Target="http://en.wikipedia.org/wiki/Albania" TargetMode="External"/><Relationship Id="rId103" Type="http://schemas.openxmlformats.org/officeDocument/2006/relationships/hyperlink" Target="http://en.wikipedia.org/wiki/Belarus" TargetMode="External"/><Relationship Id="rId124" Type="http://schemas.openxmlformats.org/officeDocument/2006/relationships/hyperlink" Target="http://en.wikipedia.org/wiki/Kyrgyzstan" TargetMode="External"/><Relationship Id="rId310" Type="http://schemas.openxmlformats.org/officeDocument/2006/relationships/hyperlink" Target="http://en.wikipedia.org/wiki/Norway" TargetMode="External"/><Relationship Id="rId70" Type="http://schemas.openxmlformats.org/officeDocument/2006/relationships/hyperlink" Target="http://en.wikipedia.org/wiki/Turkey" TargetMode="External"/><Relationship Id="rId91" Type="http://schemas.openxmlformats.org/officeDocument/2006/relationships/hyperlink" Target="http://en.wikipedia.org/wiki/Honduras" TargetMode="External"/><Relationship Id="rId145" Type="http://schemas.openxmlformats.org/officeDocument/2006/relationships/hyperlink" Target="http://en.wikipedia.org/wiki/Niger" TargetMode="External"/><Relationship Id="rId166" Type="http://schemas.openxmlformats.org/officeDocument/2006/relationships/hyperlink" Target="http://en.wikipedia.org/wiki/Moldova" TargetMode="External"/><Relationship Id="rId187" Type="http://schemas.openxmlformats.org/officeDocument/2006/relationships/hyperlink" Target="http://en.wikipedia.org/wiki/Japan" TargetMode="External"/><Relationship Id="rId331" Type="http://schemas.openxmlformats.org/officeDocument/2006/relationships/hyperlink" Target="http://en.wikipedia.org/wiki/Tanzania" TargetMode="External"/><Relationship Id="rId1" Type="http://schemas.openxmlformats.org/officeDocument/2006/relationships/hyperlink" Target="http://en.wikipedia.org/wiki/Macau" TargetMode="External"/><Relationship Id="rId212" Type="http://schemas.openxmlformats.org/officeDocument/2006/relationships/hyperlink" Target="http://en.wikipedia.org/wiki/Uganda" TargetMode="External"/><Relationship Id="rId233" Type="http://schemas.openxmlformats.org/officeDocument/2006/relationships/hyperlink" Target="http://en.wikipedia.org/wiki/Ghana" TargetMode="External"/><Relationship Id="rId254" Type="http://schemas.openxmlformats.org/officeDocument/2006/relationships/hyperlink" Target="http://en.wikipedia.org/wiki/Brunei" TargetMode="External"/><Relationship Id="rId28" Type="http://schemas.openxmlformats.org/officeDocument/2006/relationships/hyperlink" Target="http://en.wikipedia.org/wiki/Trinidad_and_Tobago" TargetMode="External"/><Relationship Id="rId49" Type="http://schemas.openxmlformats.org/officeDocument/2006/relationships/hyperlink" Target="http://en.wikipedia.org/wiki/Malawi" TargetMode="External"/><Relationship Id="rId114" Type="http://schemas.openxmlformats.org/officeDocument/2006/relationships/hyperlink" Target="http://en.wikipedia.org/wiki/Guinea" TargetMode="External"/><Relationship Id="rId275" Type="http://schemas.openxmlformats.org/officeDocument/2006/relationships/hyperlink" Target="http://en.wikipedia.org/wiki/Montenegro" TargetMode="External"/><Relationship Id="rId296" Type="http://schemas.openxmlformats.org/officeDocument/2006/relationships/hyperlink" Target="http://en.wikipedia.org/wiki/Chile" TargetMode="External"/><Relationship Id="rId300" Type="http://schemas.openxmlformats.org/officeDocument/2006/relationships/hyperlink" Target="http://en.wikipedia.org/wiki/Zambia" TargetMode="External"/><Relationship Id="rId60" Type="http://schemas.openxmlformats.org/officeDocument/2006/relationships/hyperlink" Target="http://en.wikipedia.org/wiki/Armenia" TargetMode="External"/><Relationship Id="rId81" Type="http://schemas.openxmlformats.org/officeDocument/2006/relationships/hyperlink" Target="http://en.wikipedia.org/wiki/Ukraine" TargetMode="External"/><Relationship Id="rId135" Type="http://schemas.openxmlformats.org/officeDocument/2006/relationships/hyperlink" Target="http://en.wikipedia.org/wiki/New_Zealand" TargetMode="External"/><Relationship Id="rId156" Type="http://schemas.openxmlformats.org/officeDocument/2006/relationships/hyperlink" Target="http://en.wikipedia.org/wiki/Guyana" TargetMode="External"/><Relationship Id="rId177" Type="http://schemas.openxmlformats.org/officeDocument/2006/relationships/hyperlink" Target="http://en.wikipedia.org/wiki/Aruba" TargetMode="External"/><Relationship Id="rId198" Type="http://schemas.openxmlformats.org/officeDocument/2006/relationships/hyperlink" Target="http://en.wikipedia.org/wiki/Germany" TargetMode="External"/><Relationship Id="rId321" Type="http://schemas.openxmlformats.org/officeDocument/2006/relationships/hyperlink" Target="http://en.wikipedia.org/wiki/Libya" TargetMode="External"/><Relationship Id="rId202" Type="http://schemas.openxmlformats.org/officeDocument/2006/relationships/hyperlink" Target="http://en.wikipedia.org/wiki/Italy" TargetMode="External"/><Relationship Id="rId223" Type="http://schemas.openxmlformats.org/officeDocument/2006/relationships/hyperlink" Target="http://en.wikipedia.org/wiki/Portugal" TargetMode="External"/><Relationship Id="rId244" Type="http://schemas.openxmlformats.org/officeDocument/2006/relationships/hyperlink" Target="http://en.wikipedia.org/wiki/Benin" TargetMode="External"/><Relationship Id="rId18" Type="http://schemas.openxmlformats.org/officeDocument/2006/relationships/hyperlink" Target="http://en.wikipedia.org/wiki/Haiti" TargetMode="External"/><Relationship Id="rId39" Type="http://schemas.openxmlformats.org/officeDocument/2006/relationships/hyperlink" Target="http://en.wikipedia.org/wiki/Saint_Kitts_and_Nevis" TargetMode="External"/><Relationship Id="rId265" Type="http://schemas.openxmlformats.org/officeDocument/2006/relationships/hyperlink" Target="http://en.wikipedia.org/wiki/Burkina_Faso" TargetMode="External"/><Relationship Id="rId286" Type="http://schemas.openxmlformats.org/officeDocument/2006/relationships/hyperlink" Target="http://en.wikipedia.org/wiki/Venezuela" TargetMode="External"/><Relationship Id="rId50" Type="http://schemas.openxmlformats.org/officeDocument/2006/relationships/hyperlink" Target="http://en.wikipedia.org/wiki/Qatar" TargetMode="External"/><Relationship Id="rId104" Type="http://schemas.openxmlformats.org/officeDocument/2006/relationships/hyperlink" Target="http://en.wikipedia.org/wiki/Lithuania" TargetMode="External"/><Relationship Id="rId125" Type="http://schemas.openxmlformats.org/officeDocument/2006/relationships/hyperlink" Target="http://en.wikipedia.org/wiki/Laos" TargetMode="External"/><Relationship Id="rId146" Type="http://schemas.openxmlformats.org/officeDocument/2006/relationships/hyperlink" Target="http://en.wikipedia.org/wiki/Saudi_Arabia" TargetMode="External"/><Relationship Id="rId167" Type="http://schemas.openxmlformats.org/officeDocument/2006/relationships/hyperlink" Target="http://en.wikipedia.org/wiki/Macau" TargetMode="External"/><Relationship Id="rId188" Type="http://schemas.openxmlformats.org/officeDocument/2006/relationships/hyperlink" Target="http://en.wikipedia.org/wiki/Saint_Lucia" TargetMode="External"/><Relationship Id="rId311" Type="http://schemas.openxmlformats.org/officeDocument/2006/relationships/hyperlink" Target="http://en.wikipedia.org/wiki/Niger" TargetMode="External"/><Relationship Id="rId332" Type="http://schemas.openxmlformats.org/officeDocument/2006/relationships/hyperlink" Target="http://en.wikipedia.org/wiki/Moldova" TargetMode="External"/><Relationship Id="rId71" Type="http://schemas.openxmlformats.org/officeDocument/2006/relationships/hyperlink" Target="http://en.wikipedia.org/wiki/Spain" TargetMode="External"/><Relationship Id="rId92" Type="http://schemas.openxmlformats.org/officeDocument/2006/relationships/hyperlink" Target="http://en.wikipedia.org/wiki/C%C3%B4te_d%27Ivoire" TargetMode="External"/><Relationship Id="rId213" Type="http://schemas.openxmlformats.org/officeDocument/2006/relationships/hyperlink" Target="http://en.wikipedia.org/wiki/Czech_Republic" TargetMode="External"/><Relationship Id="rId234" Type="http://schemas.openxmlformats.org/officeDocument/2006/relationships/hyperlink" Target="http://en.wikipedia.org/wiki/Austria" TargetMode="External"/><Relationship Id="rId2" Type="http://schemas.openxmlformats.org/officeDocument/2006/relationships/hyperlink" Target="http://en.wikipedia.org/wiki/Hong_Kong" TargetMode="External"/><Relationship Id="rId29" Type="http://schemas.openxmlformats.org/officeDocument/2006/relationships/hyperlink" Target="http://en.wikipedia.org/wiki/Vietnam" TargetMode="External"/><Relationship Id="rId255" Type="http://schemas.openxmlformats.org/officeDocument/2006/relationships/hyperlink" Target="http://en.wikipedia.org/wiki/Kenya" TargetMode="External"/><Relationship Id="rId276" Type="http://schemas.openxmlformats.org/officeDocument/2006/relationships/hyperlink" Target="http://en.wikipedia.org/wiki/Yemen" TargetMode="External"/><Relationship Id="rId297" Type="http://schemas.openxmlformats.org/officeDocument/2006/relationships/hyperlink" Target="http://en.wikipedia.org/wiki/Sweden" TargetMode="External"/><Relationship Id="rId40" Type="http://schemas.openxmlformats.org/officeDocument/2006/relationships/hyperlink" Target="http://en.wikipedia.org/wiki/Antigua_and_Barbuda" TargetMode="External"/><Relationship Id="rId115" Type="http://schemas.openxmlformats.org/officeDocument/2006/relationships/hyperlink" Target="http://en.wikipedia.org/wiki/Colombia" TargetMode="External"/><Relationship Id="rId136" Type="http://schemas.openxmlformats.org/officeDocument/2006/relationships/hyperlink" Target="http://en.wikipedia.org/wiki/Finland" TargetMode="External"/><Relationship Id="rId157" Type="http://schemas.openxmlformats.org/officeDocument/2006/relationships/hyperlink" Target="http://en.wikipedia.org/wiki/Canada" TargetMode="External"/><Relationship Id="rId178" Type="http://schemas.openxmlformats.org/officeDocument/2006/relationships/hyperlink" Target="http://en.wikipedia.org/wiki/South_Korea" TargetMode="External"/><Relationship Id="rId301" Type="http://schemas.openxmlformats.org/officeDocument/2006/relationships/hyperlink" Target="http://en.wikipedia.org/wiki/New_Zealand" TargetMode="External"/><Relationship Id="rId322" Type="http://schemas.openxmlformats.org/officeDocument/2006/relationships/hyperlink" Target="http://en.wikipedia.org/wiki/Guyana" TargetMode="External"/><Relationship Id="rId61" Type="http://schemas.openxmlformats.org/officeDocument/2006/relationships/hyperlink" Target="http://en.wikipedia.org/wiki/Hungary" TargetMode="External"/><Relationship Id="rId82" Type="http://schemas.openxmlformats.org/officeDocument/2006/relationships/hyperlink" Target="http://en.wikipedia.org/wiki/Egypt" TargetMode="External"/><Relationship Id="rId199" Type="http://schemas.openxmlformats.org/officeDocument/2006/relationships/hyperlink" Target="http://en.wikipedia.org/wiki/Cayman_Islands" TargetMode="External"/><Relationship Id="rId203" Type="http://schemas.openxmlformats.org/officeDocument/2006/relationships/hyperlink" Target="http://en.wikipedia.org/wiki/North_Korea" TargetMode="External"/><Relationship Id="rId19" Type="http://schemas.openxmlformats.org/officeDocument/2006/relationships/hyperlink" Target="http://en.wikipedia.org/wiki/Belgium" TargetMode="External"/><Relationship Id="rId224" Type="http://schemas.openxmlformats.org/officeDocument/2006/relationships/hyperlink" Target="http://en.wikipedia.org/wiki/Slovakia" TargetMode="External"/><Relationship Id="rId245" Type="http://schemas.openxmlformats.org/officeDocument/2006/relationships/hyperlink" Target="http://en.wikipedia.org/wiki/Turks_and_Caicos_Islands" TargetMode="External"/><Relationship Id="rId266" Type="http://schemas.openxmlformats.org/officeDocument/2006/relationships/hyperlink" Target="http://en.wikipedia.org/wiki/Mexico" TargetMode="External"/><Relationship Id="rId287" Type="http://schemas.openxmlformats.org/officeDocument/2006/relationships/hyperlink" Target="http://en.wikipedia.org/wiki/Estonia" TargetMode="External"/><Relationship Id="rId30" Type="http://schemas.openxmlformats.org/officeDocument/2006/relationships/hyperlink" Target="http://en.wikipedia.org/wiki/United_Kingdom" TargetMode="External"/><Relationship Id="rId105" Type="http://schemas.openxmlformats.org/officeDocument/2006/relationships/hyperlink" Target="http://en.wikipedia.org/wiki/Fiji" TargetMode="External"/><Relationship Id="rId126" Type="http://schemas.openxmlformats.org/officeDocument/2006/relationships/hyperlink" Target="http://en.wikipedia.org/wiki/The_Bahamas" TargetMode="External"/><Relationship Id="rId147" Type="http://schemas.openxmlformats.org/officeDocument/2006/relationships/hyperlink" Target="http://en.wikipedia.org/wiki/Mali" TargetMode="External"/><Relationship Id="rId168" Type="http://schemas.openxmlformats.org/officeDocument/2006/relationships/hyperlink" Target="http://en.wikipedia.org/wiki/Hong_Kong" TargetMode="External"/><Relationship Id="rId312" Type="http://schemas.openxmlformats.org/officeDocument/2006/relationships/hyperlink" Target="http://en.wikipedia.org/wiki/Saudi_Arabia" TargetMode="External"/><Relationship Id="rId333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ia.gov/library/publications/the-world-factbook/rankorder/2003rank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en.wikipedia.org/wiki/List_of_countries_by_future_GDP_(PPP)_estimates" TargetMode="External"/><Relationship Id="rId1" Type="http://schemas.openxmlformats.org/officeDocument/2006/relationships/hyperlink" Target="http://www.imf.org/external/data.ht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http://upload.wikimedia.org/wikipedia/commons/b/b1/Urbanized_population_2006.png" TargetMode="External"/><Relationship Id="rId7" Type="http://schemas.openxmlformats.org/officeDocument/2006/relationships/hyperlink" Target="http://esa.un.org/unpd/wup/CD-ROM/Default.aspx" TargetMode="External"/><Relationship Id="rId2" Type="http://schemas.openxmlformats.org/officeDocument/2006/relationships/hyperlink" Target="http://esa.un.org/unpd/wup/Documents/WUP2009_Highlights_Final.pdf" TargetMode="External"/><Relationship Id="rId1" Type="http://schemas.openxmlformats.org/officeDocument/2006/relationships/hyperlink" Target="http://www.nationmaster.com/graph/peo_urb-people-urbanization" TargetMode="External"/><Relationship Id="rId6" Type="http://schemas.openxmlformats.org/officeDocument/2006/relationships/hyperlink" Target="http://esa.un.org/wpp/" TargetMode="External"/><Relationship Id="rId5" Type="http://schemas.openxmlformats.org/officeDocument/2006/relationships/hyperlink" Target="http://esa.un.org/unpd/wup/CD-ROM/Urban-Rural-Population.htm" TargetMode="External"/><Relationship Id="rId4" Type="http://schemas.openxmlformats.org/officeDocument/2006/relationships/hyperlink" Target="http://en.wikipedia.org/wiki/Urbanization_by_country" TargetMode="External"/><Relationship Id="rId9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esa.un.org/unpd/wpp/Documentation/pdf/WPP2012_Volume-I_Comprehensive-Tables.pdf" TargetMode="External"/><Relationship Id="rId1" Type="http://schemas.openxmlformats.org/officeDocument/2006/relationships/hyperlink" Target="http://en.wikipedia.org/wiki/List_of_sovereign_states_and_dependent_territories_by_population_density" TargetMode="External"/><Relationship Id="rId4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://data.worldbank.org/indicator/NY.GDP.MKTP.CD" TargetMode="External"/><Relationship Id="rId1" Type="http://schemas.openxmlformats.org/officeDocument/2006/relationships/hyperlink" Target="http://data.worldbank.org/indicator/SH.XPD.PCA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B182"/>
  <sheetViews>
    <sheetView tabSelected="1" zoomScale="69" zoomScaleNormal="90" workbookViewId="0">
      <pane xSplit="2" ySplit="7" topLeftCell="C8" activePane="bottomRight" state="frozen"/>
      <selection activeCell="B1" sqref="B1"/>
      <selection pane="topRight" activeCell="C1" sqref="C1"/>
      <selection pane="bottomLeft" activeCell="B8" sqref="B8"/>
      <selection pane="bottomRight" activeCell="AF7" sqref="AF7:AG7"/>
    </sheetView>
  </sheetViews>
  <sheetFormatPr defaultRowHeight="14.4" x14ac:dyDescent="0.3"/>
  <cols>
    <col min="1" max="1" width="31.796875" hidden="1" customWidth="1"/>
    <col min="2" max="2" width="38" customWidth="1"/>
    <col min="3" max="3" width="11.3984375" customWidth="1"/>
    <col min="4" max="4" width="8" style="86" customWidth="1"/>
    <col min="5" max="5" width="7.59765625" style="102" customWidth="1"/>
    <col min="6" max="6" width="7.796875" style="102" customWidth="1"/>
    <col min="7" max="7" width="10.796875" style="102" customWidth="1"/>
    <col min="8" max="8" width="7.796875" style="102" customWidth="1"/>
    <col min="9" max="9" width="10.19921875" style="369" customWidth="1"/>
    <col min="10" max="10" width="10.19921875" style="74" hidden="1" customWidth="1"/>
    <col min="11" max="11" width="9.59765625" hidden="1" customWidth="1"/>
    <col min="12" max="12" width="8.796875" style="86" customWidth="1"/>
    <col min="13" max="13" width="11.59765625" style="369" customWidth="1"/>
    <col min="14" max="14" width="11.59765625" style="86" customWidth="1"/>
    <col min="15" max="15" width="0.19921875" style="102" customWidth="1"/>
    <col min="16" max="16" width="8.3984375" style="450" customWidth="1"/>
    <col min="17" max="17" width="9.59765625" style="451" customWidth="1"/>
    <col min="18" max="18" width="10.796875" style="1035" customWidth="1"/>
    <col min="19" max="19" width="11.69921875" style="869" customWidth="1"/>
    <col min="20" max="20" width="10.19921875" style="966" customWidth="1"/>
    <col min="21" max="21" width="8.8984375" style="1059" customWidth="1"/>
    <col min="22" max="22" width="11" style="966" customWidth="1"/>
    <col min="23" max="23" width="10.19921875" style="869" customWidth="1"/>
    <col min="24" max="24" width="10.59765625" style="966" customWidth="1"/>
    <col min="25" max="25" width="9.8984375" style="869" customWidth="1"/>
    <col min="26" max="26" width="11.19921875" style="975" customWidth="1"/>
    <col min="27" max="27" width="10" style="879" customWidth="1"/>
    <col min="28" max="28" width="10.69921875" style="975" customWidth="1"/>
    <col min="29" max="29" width="11.09765625" style="879" customWidth="1"/>
    <col min="30" max="30" width="11" style="1272" customWidth="1"/>
    <col min="31" max="31" width="10" style="879" customWidth="1"/>
    <col min="32" max="32" width="11" style="1035" customWidth="1"/>
    <col min="33" max="33" width="10.69921875" style="869" customWidth="1"/>
    <col min="34" max="34" width="9.19921875" style="450" customWidth="1"/>
    <col min="35" max="35" width="10.19921875" style="451" customWidth="1"/>
    <col min="36" max="36" width="10.19921875" customWidth="1"/>
    <col min="37" max="37" width="9.796875" style="44" customWidth="1"/>
    <col min="38" max="39" width="9.19921875" style="44" customWidth="1"/>
    <col min="40" max="41" width="9.796875" style="44" customWidth="1"/>
    <col min="42" max="42" width="10" style="464" customWidth="1"/>
    <col min="43" max="43" width="10" style="465" customWidth="1"/>
    <col min="44" max="44" width="15.796875" style="32" customWidth="1"/>
  </cols>
  <sheetData>
    <row r="1" spans="1:50" ht="63" customHeight="1" x14ac:dyDescent="0.3">
      <c r="B1" s="483" t="s">
        <v>490</v>
      </c>
      <c r="C1" s="23"/>
      <c r="D1" s="89"/>
      <c r="E1" s="23"/>
      <c r="F1" s="23"/>
      <c r="G1" s="23"/>
      <c r="H1" s="23"/>
      <c r="I1" s="767"/>
      <c r="J1" s="23"/>
      <c r="K1" s="11"/>
      <c r="L1" s="83"/>
      <c r="M1" s="13"/>
      <c r="N1" s="83"/>
      <c r="O1" s="11"/>
      <c r="P1" s="11"/>
      <c r="Q1" s="83"/>
      <c r="R1" s="11"/>
      <c r="S1" s="863"/>
      <c r="T1" s="960"/>
      <c r="U1" s="1053"/>
      <c r="V1" s="960"/>
      <c r="W1" s="863"/>
      <c r="X1" s="960"/>
      <c r="Y1" s="863"/>
      <c r="Z1" s="1440"/>
      <c r="AA1" s="1441"/>
      <c r="AB1" s="976"/>
      <c r="AC1" s="880"/>
      <c r="AD1" s="1270"/>
      <c r="AE1" s="880"/>
      <c r="AF1" s="11"/>
      <c r="AG1" s="863"/>
      <c r="AH1" s="14"/>
      <c r="AI1" s="83"/>
      <c r="AJ1" s="13"/>
      <c r="AK1" s="42"/>
      <c r="AL1" s="42"/>
      <c r="AM1" s="42"/>
      <c r="AN1" s="42"/>
      <c r="AO1" s="42"/>
      <c r="AP1" s="42"/>
      <c r="AQ1" s="12"/>
      <c r="AR1" s="14"/>
      <c r="AS1" s="31"/>
    </row>
    <row r="2" spans="1:50" x14ac:dyDescent="0.3">
      <c r="B2" s="476" t="s">
        <v>491</v>
      </c>
      <c r="C2" s="22"/>
      <c r="D2" s="88"/>
      <c r="E2" s="22"/>
      <c r="F2" s="22"/>
      <c r="G2" s="22"/>
      <c r="H2" s="22"/>
      <c r="I2" s="768"/>
      <c r="J2" s="22"/>
      <c r="K2" s="16"/>
      <c r="L2" s="84"/>
      <c r="M2" s="368"/>
      <c r="N2" s="84"/>
      <c r="O2" s="16"/>
      <c r="P2" s="16"/>
      <c r="Q2" s="84"/>
      <c r="R2" s="16"/>
      <c r="S2" s="864"/>
      <c r="T2" s="961"/>
      <c r="U2" s="1054"/>
      <c r="V2" s="961"/>
      <c r="W2" s="864"/>
      <c r="X2" s="970"/>
      <c r="Y2" s="871"/>
      <c r="Z2" s="971"/>
      <c r="AA2" s="874"/>
      <c r="AB2" s="971"/>
      <c r="AC2" s="874"/>
      <c r="AD2" s="1271"/>
      <c r="AE2" s="874"/>
      <c r="AF2" s="16"/>
      <c r="AG2" s="864"/>
      <c r="AH2" s="17"/>
      <c r="AI2" s="113"/>
      <c r="AJ2" s="18"/>
      <c r="AK2" s="43"/>
      <c r="AL2" s="43"/>
      <c r="AM2" s="43"/>
      <c r="AN2" s="43"/>
      <c r="AO2" s="43"/>
      <c r="AP2" s="43"/>
      <c r="AQ2" s="19"/>
      <c r="AR2" s="17"/>
    </row>
    <row r="3" spans="1:50" ht="14.95" thickBot="1" x14ac:dyDescent="0.35">
      <c r="A3" s="21"/>
      <c r="B3" s="15"/>
      <c r="C3" s="24"/>
      <c r="D3" s="91"/>
      <c r="E3" s="24"/>
      <c r="F3" s="24"/>
      <c r="G3" s="24"/>
      <c r="H3" s="24"/>
      <c r="I3" s="769"/>
      <c r="J3" s="24"/>
      <c r="K3" s="20"/>
      <c r="L3" s="84"/>
      <c r="M3" s="368"/>
      <c r="N3" s="84"/>
      <c r="O3" s="16"/>
      <c r="P3" s="16"/>
      <c r="Q3" s="84"/>
      <c r="R3" s="16"/>
      <c r="S3" s="864"/>
      <c r="T3" s="961"/>
      <c r="U3" s="1054"/>
      <c r="V3" s="961"/>
      <c r="W3" s="864"/>
      <c r="X3" s="970"/>
      <c r="Y3" s="871"/>
      <c r="Z3" s="971"/>
      <c r="AA3" s="874"/>
      <c r="AB3" s="971"/>
      <c r="AC3" s="874"/>
      <c r="AD3" s="1271"/>
      <c r="AE3" s="874"/>
      <c r="AF3" s="16"/>
      <c r="AG3" s="864"/>
      <c r="AH3" s="17"/>
      <c r="AI3" s="113"/>
      <c r="AJ3" s="18"/>
      <c r="AK3" s="43"/>
      <c r="AL3" s="43"/>
      <c r="AM3" s="43"/>
      <c r="AN3" s="43"/>
      <c r="AO3" s="43"/>
      <c r="AP3" s="43"/>
      <c r="AQ3" s="19"/>
      <c r="AR3" s="17"/>
    </row>
    <row r="4" spans="1:50" ht="27.7" customHeight="1" thickTop="1" thickBot="1" x14ac:dyDescent="0.35">
      <c r="A4" s="1385"/>
      <c r="B4" s="1387" t="s">
        <v>416</v>
      </c>
      <c r="C4" s="1391" t="s">
        <v>286</v>
      </c>
      <c r="D4" s="1392"/>
      <c r="E4" s="1392"/>
      <c r="F4" s="1392"/>
      <c r="G4" s="1392"/>
      <c r="H4" s="1392"/>
      <c r="I4" s="1392"/>
      <c r="J4" s="1392"/>
      <c r="K4" s="1392"/>
      <c r="L4" s="1392"/>
      <c r="M4" s="1392"/>
      <c r="N4" s="1392"/>
      <c r="O4" s="1392"/>
      <c r="P4" s="1392"/>
      <c r="Q4" s="1393"/>
      <c r="R4" s="1396" t="s">
        <v>39</v>
      </c>
      <c r="S4" s="1397"/>
      <c r="T4" s="1397"/>
      <c r="U4" s="1397"/>
      <c r="V4" s="1397"/>
      <c r="W4" s="1397"/>
      <c r="X4" s="1397"/>
      <c r="Y4" s="1397"/>
      <c r="Z4" s="1397"/>
      <c r="AA4" s="1397"/>
      <c r="AB4" s="1397"/>
      <c r="AC4" s="1397"/>
      <c r="AD4" s="1397"/>
      <c r="AE4" s="1397"/>
      <c r="AF4" s="1397"/>
      <c r="AG4" s="1397"/>
      <c r="AH4" s="1397"/>
      <c r="AI4" s="1398"/>
      <c r="AJ4" s="1445" t="s">
        <v>287</v>
      </c>
      <c r="AK4" s="1446"/>
      <c r="AL4" s="1446"/>
      <c r="AM4" s="1446"/>
      <c r="AN4" s="1446"/>
      <c r="AO4" s="1446"/>
      <c r="AP4" s="1446"/>
      <c r="AQ4" s="1447"/>
      <c r="AR4" s="205" t="s">
        <v>6</v>
      </c>
    </row>
    <row r="5" spans="1:50" ht="81.7" customHeight="1" thickTop="1" x14ac:dyDescent="0.3">
      <c r="A5" s="1386"/>
      <c r="B5" s="1388"/>
      <c r="C5" s="1376" t="s">
        <v>2</v>
      </c>
      <c r="D5" s="1377"/>
      <c r="E5" s="1382" t="s">
        <v>4</v>
      </c>
      <c r="F5" s="1377"/>
      <c r="G5" s="1389" t="s">
        <v>111</v>
      </c>
      <c r="H5" s="1390"/>
      <c r="I5" s="1399" t="s">
        <v>492</v>
      </c>
      <c r="J5" s="1400"/>
      <c r="K5" s="1400"/>
      <c r="L5" s="1400"/>
      <c r="M5" s="1401" t="s">
        <v>501</v>
      </c>
      <c r="N5" s="1402"/>
      <c r="O5" s="145" t="s">
        <v>37</v>
      </c>
      <c r="P5" s="1405" t="s">
        <v>23</v>
      </c>
      <c r="Q5" s="1407" t="s">
        <v>22</v>
      </c>
      <c r="R5" s="1394" t="s">
        <v>482</v>
      </c>
      <c r="S5" s="1395"/>
      <c r="T5" s="1403" t="s">
        <v>479</v>
      </c>
      <c r="U5" s="1404"/>
      <c r="V5" s="1410" t="s">
        <v>526</v>
      </c>
      <c r="W5" s="1409"/>
      <c r="X5" s="1428" t="s">
        <v>527</v>
      </c>
      <c r="Y5" s="1429"/>
      <c r="Z5" s="1434" t="s">
        <v>528</v>
      </c>
      <c r="AA5" s="1435"/>
      <c r="AB5" s="1411" t="s">
        <v>531</v>
      </c>
      <c r="AC5" s="1377"/>
      <c r="AD5" s="1394" t="s">
        <v>695</v>
      </c>
      <c r="AE5" s="1409"/>
      <c r="AF5" s="1394" t="s">
        <v>678</v>
      </c>
      <c r="AG5" s="1409"/>
      <c r="AH5" s="1430" t="s">
        <v>279</v>
      </c>
      <c r="AI5" s="1448" t="s">
        <v>280</v>
      </c>
      <c r="AJ5" s="1426" t="s">
        <v>0</v>
      </c>
      <c r="AK5" s="1427"/>
      <c r="AL5" s="1421" t="s">
        <v>110</v>
      </c>
      <c r="AM5" s="1422"/>
      <c r="AN5" s="1452" t="s">
        <v>306</v>
      </c>
      <c r="AO5" s="1409"/>
      <c r="AP5" s="1432" t="s">
        <v>25</v>
      </c>
      <c r="AQ5" s="1414" t="s">
        <v>24</v>
      </c>
      <c r="AR5" s="1442" t="s">
        <v>309</v>
      </c>
    </row>
    <row r="6" spans="1:50" s="26" customFormat="1" ht="48.75" customHeight="1" thickBot="1" x14ac:dyDescent="0.3">
      <c r="A6" s="1386"/>
      <c r="B6" s="1388"/>
      <c r="C6" s="87" t="s">
        <v>308</v>
      </c>
      <c r="D6" s="94" t="s">
        <v>1</v>
      </c>
      <c r="E6" s="25" t="s">
        <v>3</v>
      </c>
      <c r="F6" s="27" t="s">
        <v>1</v>
      </c>
      <c r="G6" s="220" t="s">
        <v>238</v>
      </c>
      <c r="H6" s="221" t="s">
        <v>1</v>
      </c>
      <c r="I6" s="478" t="s">
        <v>493</v>
      </c>
      <c r="J6" s="28" t="s">
        <v>7</v>
      </c>
      <c r="K6" s="28" t="s">
        <v>282</v>
      </c>
      <c r="L6" s="85" t="s">
        <v>1</v>
      </c>
      <c r="M6" s="478" t="s">
        <v>694</v>
      </c>
      <c r="N6" s="107" t="s">
        <v>1</v>
      </c>
      <c r="O6" s="197"/>
      <c r="P6" s="1406"/>
      <c r="Q6" s="1408"/>
      <c r="R6" s="1030" t="s">
        <v>480</v>
      </c>
      <c r="S6" s="865" t="s">
        <v>1</v>
      </c>
      <c r="T6" s="962" t="s">
        <v>481</v>
      </c>
      <c r="U6" s="1055" t="s">
        <v>1</v>
      </c>
      <c r="V6" s="962" t="s">
        <v>372</v>
      </c>
      <c r="W6" s="870" t="s">
        <v>1</v>
      </c>
      <c r="X6" s="810" t="s">
        <v>372</v>
      </c>
      <c r="Y6" s="872" t="s">
        <v>1</v>
      </c>
      <c r="Z6" s="810" t="s">
        <v>372</v>
      </c>
      <c r="AA6" s="875" t="s">
        <v>1</v>
      </c>
      <c r="AB6" s="810" t="s">
        <v>372</v>
      </c>
      <c r="AC6" s="881" t="s">
        <v>1</v>
      </c>
      <c r="AD6" s="936" t="s">
        <v>488</v>
      </c>
      <c r="AE6" s="882" t="s">
        <v>1</v>
      </c>
      <c r="AF6" s="1370" t="s">
        <v>503</v>
      </c>
      <c r="AG6" s="882" t="s">
        <v>1</v>
      </c>
      <c r="AH6" s="1431"/>
      <c r="AI6" s="1449"/>
      <c r="AJ6" s="135" t="s">
        <v>5</v>
      </c>
      <c r="AK6" s="136" t="s">
        <v>1</v>
      </c>
      <c r="AL6" s="135" t="s">
        <v>5</v>
      </c>
      <c r="AM6" s="136" t="s">
        <v>1</v>
      </c>
      <c r="AN6" s="209" t="s">
        <v>305</v>
      </c>
      <c r="AO6" s="210" t="s">
        <v>1</v>
      </c>
      <c r="AP6" s="1433"/>
      <c r="AQ6" s="1415"/>
      <c r="AR6" s="1443"/>
    </row>
    <row r="7" spans="1:50" s="29" customFormat="1" ht="22.6" customHeight="1" thickTop="1" thickBot="1" x14ac:dyDescent="0.35">
      <c r="A7" s="198"/>
      <c r="B7" s="398" t="s">
        <v>307</v>
      </c>
      <c r="C7" s="1380">
        <f>'Country Opportunity Ranking'!W3</f>
        <v>0.7</v>
      </c>
      <c r="D7" s="1381"/>
      <c r="E7" s="1383">
        <f>'Country Opportunity Ranking'!W4</f>
        <v>0.3</v>
      </c>
      <c r="F7" s="1384"/>
      <c r="G7" s="1383">
        <f>'Country Opportunity Ranking'!W5</f>
        <v>0.3</v>
      </c>
      <c r="H7" s="1384"/>
      <c r="I7" s="1378">
        <f>'Country Opportunity Ranking'!W6</f>
        <v>0</v>
      </c>
      <c r="J7" s="1379"/>
      <c r="K7" s="1379"/>
      <c r="L7" s="1379"/>
      <c r="M7" s="1374">
        <f>1-(C7+E7+I7+G7)</f>
        <v>-0.30000000000000004</v>
      </c>
      <c r="N7" s="1375"/>
      <c r="O7" s="146">
        <f>(1-(C7+E7+I7+M7))</f>
        <v>0.30000000000000004</v>
      </c>
      <c r="P7" s="1412">
        <f>'Country Opportunity Ranking'!U3</f>
        <v>0.1</v>
      </c>
      <c r="Q7" s="1413"/>
      <c r="R7" s="1418">
        <f>'Country Opportunity Ranking'!W9</f>
        <v>0.5</v>
      </c>
      <c r="S7" s="1419"/>
      <c r="T7" s="1416">
        <f>'Country Opportunity Ranking'!W10</f>
        <v>-0.5</v>
      </c>
      <c r="U7" s="1420"/>
      <c r="V7" s="1416">
        <f>'Country Opportunity Ranking'!W11</f>
        <v>0.3</v>
      </c>
      <c r="W7" s="1417"/>
      <c r="X7" s="1423">
        <f>'Country Opportunity Ranking'!W12</f>
        <v>0.1</v>
      </c>
      <c r="Y7" s="1420"/>
      <c r="Z7" s="1436">
        <f>'Country Opportunity Ranking'!W13</f>
        <v>0.1</v>
      </c>
      <c r="AA7" s="1437"/>
      <c r="AB7" s="1436">
        <v>0.05</v>
      </c>
      <c r="AC7" s="1438"/>
      <c r="AD7" s="1436">
        <f>'Country Opportunity Ranking'!W15</f>
        <v>0.3</v>
      </c>
      <c r="AE7" s="1439"/>
      <c r="AF7" s="1374">
        <f>1-(R7+T7+V7+X7+Z7+AB7+AD7)</f>
        <v>0.14999999999999991</v>
      </c>
      <c r="AG7" s="1375"/>
      <c r="AH7" s="1455">
        <f>'Country Opportunity Ranking'!U9</f>
        <v>0.8</v>
      </c>
      <c r="AI7" s="1456"/>
      <c r="AJ7" s="1416">
        <f>'Country Opportunity Ranking'!W19</f>
        <v>0.35</v>
      </c>
      <c r="AK7" s="1450"/>
      <c r="AL7" s="1451">
        <f>'Country Opportunity Ranking'!W20</f>
        <v>0.4</v>
      </c>
      <c r="AM7" s="1419"/>
      <c r="AN7" s="1424">
        <f>(1-(AJ7+AL7))</f>
        <v>0.25</v>
      </c>
      <c r="AO7" s="1425"/>
      <c r="AP7" s="1453">
        <f>(1-(P7+AH7))</f>
        <v>9.9999999999999978E-2</v>
      </c>
      <c r="AQ7" s="1454"/>
      <c r="AR7" s="1444"/>
    </row>
    <row r="8" spans="1:50" ht="17.350000000000001" customHeight="1" thickTop="1" x14ac:dyDescent="0.3">
      <c r="A8" s="295" t="s">
        <v>128</v>
      </c>
      <c r="B8" s="362" t="s">
        <v>128</v>
      </c>
      <c r="C8" s="407">
        <f>'Macro - Wealth'!E4</f>
        <v>2000</v>
      </c>
      <c r="D8" s="408">
        <f>'Macro - Wealth'!L4</f>
        <v>-64.343434343434339</v>
      </c>
      <c r="E8" s="409">
        <f>'Macro - GDP Growth'!F4</f>
        <v>2</v>
      </c>
      <c r="F8" s="408">
        <f>'Macro - GDP Growth'!M4</f>
        <v>-1.1999999999999997</v>
      </c>
      <c r="G8" s="409">
        <f>'Macro - GDP Growth Projection'!G4</f>
        <v>0.19894162639708268</v>
      </c>
      <c r="H8" s="410">
        <f>'Macro - GDP Growth Projection'!M4</f>
        <v>8.8998083349896735</v>
      </c>
      <c r="I8" s="479">
        <f>'Macro - Urban Population'!G4</f>
        <v>8221.2060000000001</v>
      </c>
      <c r="J8" s="411">
        <f>'Macro - Urban Population'!F4</f>
        <v>26.282192641439</v>
      </c>
      <c r="K8" s="412">
        <f>('Macro - Urban Population'!G4)/1000</f>
        <v>8.2212060000000005</v>
      </c>
      <c r="L8" s="770">
        <f>'Macro - Urban Population'!N4</f>
        <v>0</v>
      </c>
      <c r="M8" s="772">
        <f>'Economy Size'!E4</f>
        <v>64.08</v>
      </c>
      <c r="N8" s="413">
        <f>'Economy Size'!L4</f>
        <v>7.8317432784041632</v>
      </c>
      <c r="O8" s="414" t="e">
        <f>#REF!</f>
        <v>#REF!</v>
      </c>
      <c r="P8" s="445">
        <f>D8+F8+L8+N8+H8</f>
        <v>-48.811882730040509</v>
      </c>
      <c r="Q8" s="446">
        <f>P8*$P$7</f>
        <v>-4.8811882730040512</v>
      </c>
      <c r="R8" s="1031">
        <f>'1-Health Spending Per Capita'!D4</f>
        <v>56.574527349999997</v>
      </c>
      <c r="S8" s="866">
        <f>'1-Health Spending Per Capita'!J4</f>
        <v>-48.181938805564613</v>
      </c>
      <c r="T8" s="963">
        <f>'2-Total Healthcare Spending'!G4</f>
        <v>1.7696805211131672</v>
      </c>
      <c r="U8" s="1056">
        <f>'2-Total Healthcare Spending'!M4</f>
        <v>48.189640156228435</v>
      </c>
      <c r="V8" s="969">
        <f>'3-IT Development Index'!D4</f>
        <v>1.73</v>
      </c>
      <c r="W8" s="867">
        <f>'3-IT Development Index'!J4</f>
        <v>-25.1662624457493</v>
      </c>
      <c r="X8" s="963">
        <f>'4- Medical Technology from US'!D4</f>
        <v>1.593</v>
      </c>
      <c r="Y8" s="873">
        <f>'4- Medical Technology from US'!J4</f>
        <v>-9.8933869664025984</v>
      </c>
      <c r="Z8" s="972">
        <f>'5- Computer Imports'!D4</f>
        <v>21.82</v>
      </c>
      <c r="AA8" s="876">
        <f>'5- Computer Imports'!J4</f>
        <v>2.6796810098458973E-3</v>
      </c>
      <c r="AB8" s="972" t="str">
        <f>'6-Network Readiness Index'!D4</f>
        <v>use median</v>
      </c>
      <c r="AC8" s="876">
        <f>'6-Network Readiness Index'!J4</f>
        <v>0</v>
      </c>
      <c r="AD8" s="1276">
        <f>'7-Physicians per 1,000 People'!D4</f>
        <v>0.30399999999999999</v>
      </c>
      <c r="AE8" s="876">
        <f>'7-Physicians per 1,000 People'!I4</f>
        <v>-24.321148825065272</v>
      </c>
      <c r="AF8" s="1371">
        <f>'8-Public Health Spending %'!D4</f>
        <v>35.843749389999999</v>
      </c>
      <c r="AG8" s="873">
        <f>'8-Public Health Spending %'!J4</f>
        <v>-8.5898146784657818</v>
      </c>
      <c r="AH8" s="452">
        <f>(S8+U8+W8+Y8+AG8+AA8+AC8+AE8)</f>
        <v>-67.960231884009289</v>
      </c>
      <c r="AI8" s="453">
        <f t="shared" ref="AI8:AI16" si="0">AH8*$AH$7</f>
        <v>-54.368185507207436</v>
      </c>
      <c r="AJ8" s="441" t="str">
        <f>'Risk - Country'!E4</f>
        <v>E</v>
      </c>
      <c r="AK8" s="408">
        <f>'Risk - Country'!M4</f>
        <v>-35</v>
      </c>
      <c r="AL8" s="416" t="str">
        <f>'Risk - Business Climate'!B4</f>
        <v>E</v>
      </c>
      <c r="AM8" s="416">
        <f>'Risk - Business Climate'!K4</f>
        <v>-40</v>
      </c>
      <c r="AN8" s="409" t="str">
        <f>'Risk - Banking'!E4</f>
        <v>-</v>
      </c>
      <c r="AO8" s="408">
        <f>'Risk - Banking'!M4</f>
        <v>0</v>
      </c>
      <c r="AP8" s="458">
        <f t="shared" ref="AP8:AP39" si="1">AK8+AM8+AO8</f>
        <v>-75</v>
      </c>
      <c r="AQ8" s="459">
        <f>AP8*$AP$7</f>
        <v>-7.4999999999999982</v>
      </c>
      <c r="AR8" s="417">
        <f t="shared" ref="AR8:AR39" si="2">SUM(Q8,AI8,AQ8)</f>
        <v>-66.749373780211485</v>
      </c>
      <c r="AS8" s="31"/>
    </row>
    <row r="9" spans="1:50" x14ac:dyDescent="0.3">
      <c r="A9" s="295" t="s">
        <v>129</v>
      </c>
      <c r="B9" s="362" t="s">
        <v>129</v>
      </c>
      <c r="C9" s="418">
        <f>'Macro - Wealth'!E5</f>
        <v>11900</v>
      </c>
      <c r="D9" s="410">
        <f>'Macro - Wealth'!L5</f>
        <v>-17.676767676767675</v>
      </c>
      <c r="E9" s="419">
        <f>'Macro - GDP Growth'!F5</f>
        <v>3.4</v>
      </c>
      <c r="F9" s="410">
        <f>'Macro - GDP Growth'!M5</f>
        <v>4.1538461538461524</v>
      </c>
      <c r="G9" s="419">
        <f>'Macro - GDP Growth Projection'!G5</f>
        <v>0.203270898944693</v>
      </c>
      <c r="H9" s="410">
        <f>'Macro - GDP Growth Projection'!M5</f>
        <v>9.1360278470424205</v>
      </c>
      <c r="I9" s="479">
        <f>'Macro - Urban Population'!G5</f>
        <v>1796.8689999999999</v>
      </c>
      <c r="J9" s="420">
        <f>'Macro - Urban Population'!F5</f>
        <v>56.409294493367099</v>
      </c>
      <c r="K9" s="421">
        <f>('Macro - Urban Population'!G5)/1000</f>
        <v>1.7968689999999998</v>
      </c>
      <c r="L9" s="771">
        <f>'Macro - Urban Population'!N5</f>
        <v>0</v>
      </c>
      <c r="M9" s="772">
        <f>'Economy Size'!E5</f>
        <v>34.21</v>
      </c>
      <c r="N9" s="413">
        <f>'Economy Size'!L5</f>
        <v>18.194275802254992</v>
      </c>
      <c r="O9" s="422" t="e">
        <f>#REF!</f>
        <v>#REF!</v>
      </c>
      <c r="P9" s="445">
        <f t="shared" ref="P9:P17" si="3">D9+F9+L9+N9+H9</f>
        <v>13.807382126375892</v>
      </c>
      <c r="Q9" s="447">
        <f t="shared" ref="Q9:Q39" si="4">P9*$P$7</f>
        <v>1.3807382126375893</v>
      </c>
      <c r="R9" s="1032">
        <f>'1-Health Spending Per Capita'!D5</f>
        <v>272.20429151000002</v>
      </c>
      <c r="S9" s="873">
        <f>'1-Health Spending Per Capita'!J5</f>
        <v>-39.457698452237814</v>
      </c>
      <c r="T9" s="964">
        <f>'2-Total Healthcare Spending'!G5</f>
        <v>0.86708308883174368</v>
      </c>
      <c r="U9" s="1057">
        <f>'2-Total Healthcare Spending'!M5</f>
        <v>49.128639080618434</v>
      </c>
      <c r="V9" s="964">
        <f>'3-IT Development Index'!D5</f>
        <v>4.92</v>
      </c>
      <c r="W9" s="867">
        <f>'3-IT Development Index'!J5</f>
        <v>-1.8031976002042578</v>
      </c>
      <c r="X9" s="964">
        <f>'4- Medical Technology from US'!D5</f>
        <v>0.27300000000000002</v>
      </c>
      <c r="Y9" s="873">
        <f>'4- Medical Technology from US'!J5</f>
        <v>-9.9817292164644762</v>
      </c>
      <c r="Z9" s="973">
        <f>'5- Computer Imports'!D5</f>
        <v>27.032</v>
      </c>
      <c r="AA9" s="877">
        <f>'5- Computer Imports'!J5</f>
        <v>3.3505022117343132E-3</v>
      </c>
      <c r="AB9" s="973">
        <f>'6-Network Readiness Index'!D5</f>
        <v>3.9</v>
      </c>
      <c r="AC9" s="1273">
        <f>'6-Network Readiness Index'!J5</f>
        <v>-0.62499999999999933</v>
      </c>
      <c r="AD9" s="1277">
        <f>'7-Physicians per 1,000 People'!D5</f>
        <v>1.286</v>
      </c>
      <c r="AE9" s="883">
        <f>'7-Physicians per 1,000 People'!I5</f>
        <v>-5.0913838120104442</v>
      </c>
      <c r="AF9" s="1371">
        <f>'8-Public Health Spending %'!D5</f>
        <v>49.911960790000002</v>
      </c>
      <c r="AG9" s="873">
        <f>'8-Public Health Spending %'!J5</f>
        <v>-2.7540283541148542</v>
      </c>
      <c r="AH9" s="452">
        <f t="shared" ref="AH9:AH72" si="5">(S9+U9+W9+Y9+AG9+AA9+AC9+AE9)</f>
        <v>-10.581047852201676</v>
      </c>
      <c r="AI9" s="453">
        <f t="shared" si="0"/>
        <v>-8.4648382817613417</v>
      </c>
      <c r="AJ9" s="442" t="str">
        <f>'Risk - Country'!E5</f>
        <v>C</v>
      </c>
      <c r="AK9" s="413">
        <f>'Risk - Country'!M5</f>
        <v>-6.9999999999999973</v>
      </c>
      <c r="AL9" s="416" t="str">
        <f>'Risk - Business Climate'!B5</f>
        <v>B</v>
      </c>
      <c r="AM9" s="416">
        <f>'Risk - Business Climate'!K5</f>
        <v>4.4444444444444411</v>
      </c>
      <c r="AN9" s="415" t="str">
        <f>'Risk - Banking'!E5</f>
        <v>-</v>
      </c>
      <c r="AO9" s="413">
        <f>'Risk - Banking'!M5</f>
        <v>0</v>
      </c>
      <c r="AP9" s="458">
        <f t="shared" si="1"/>
        <v>-2.5555555555555562</v>
      </c>
      <c r="AQ9" s="460">
        <f t="shared" ref="AQ9:AQ16" si="6">AP9*$AP$7</f>
        <v>-0.25555555555555559</v>
      </c>
      <c r="AR9" s="417">
        <f t="shared" si="2"/>
        <v>-7.3396556246793079</v>
      </c>
      <c r="AS9" s="31"/>
    </row>
    <row r="10" spans="1:50" x14ac:dyDescent="0.3">
      <c r="A10" s="295" t="s">
        <v>31</v>
      </c>
      <c r="B10" s="362" t="s">
        <v>31</v>
      </c>
      <c r="C10" s="418">
        <f>'Macro - Wealth'!E6</f>
        <v>15000</v>
      </c>
      <c r="D10" s="410">
        <f>'Macro - Wealth'!L6</f>
        <v>-3.0639730639730627</v>
      </c>
      <c r="E10" s="419">
        <f>'Macro - GDP Growth'!F6</f>
        <v>3.6</v>
      </c>
      <c r="F10" s="410">
        <f>'Macro - GDP Growth'!M6</f>
        <v>5.0769230769230758</v>
      </c>
      <c r="G10" s="419">
        <f>'Macro - GDP Growth Projection'!G6</f>
        <v>0.10430156314494309</v>
      </c>
      <c r="H10" s="410">
        <f>'Macro - GDP Growth Projection'!M6</f>
        <v>3.7359316521964949</v>
      </c>
      <c r="I10" s="479">
        <f>'Macro - Urban Population'!G6</f>
        <v>28001.741000000002</v>
      </c>
      <c r="J10" s="420">
        <f>'Macro - Urban Population'!F6</f>
        <v>70.128924261388605</v>
      </c>
      <c r="K10" s="421">
        <f>('Macro - Urban Population'!G6)/1000</f>
        <v>28.001741000000003</v>
      </c>
      <c r="L10" s="771">
        <f>'Macro - Urban Population'!N6</f>
        <v>0</v>
      </c>
      <c r="M10" s="772">
        <f>'Economy Size'!E6</f>
        <v>609.4</v>
      </c>
      <c r="N10" s="413">
        <f>'Economy Size'!L6</f>
        <v>-0.74031509187996514</v>
      </c>
      <c r="O10" s="422" t="e">
        <f>#REF!</f>
        <v>#REF!</v>
      </c>
      <c r="P10" s="445">
        <f t="shared" si="3"/>
        <v>5.0085665732665428</v>
      </c>
      <c r="Q10" s="447">
        <f t="shared" si="4"/>
        <v>0.5008566573266543</v>
      </c>
      <c r="R10" s="1033">
        <f>'1-Health Spending Per Capita'!D6</f>
        <v>361.72917430000001</v>
      </c>
      <c r="S10" s="867">
        <f>'1-Health Spending Per Capita'!J6</f>
        <v>-35.835579779957349</v>
      </c>
      <c r="T10" s="964">
        <f>'2-Total Healthcare Spending'!G6</f>
        <v>14.443465028978464</v>
      </c>
      <c r="U10" s="1057">
        <f>'2-Total Healthcare Spending'!M6</f>
        <v>35.004725602731654</v>
      </c>
      <c r="V10" s="964">
        <f>'3-IT Development Index'!D6</f>
        <v>4.4000000000000004</v>
      </c>
      <c r="W10" s="867">
        <f>'3-IT Development Index'!J6</f>
        <v>-5.6115968853714717</v>
      </c>
      <c r="X10" s="964">
        <f>'4- Medical Technology from US'!D6</f>
        <v>9.0069999999999997</v>
      </c>
      <c r="Y10" s="873">
        <f>'4- Medical Technology from US'!J6</f>
        <v>-9.3971979952217186</v>
      </c>
      <c r="Z10" s="973">
        <f>'5- Computer Imports'!D6</f>
        <v>254.66200000000001</v>
      </c>
      <c r="AA10" s="877">
        <f>'5- Computer Imports'!J6</f>
        <v>3.2648090505260803E-2</v>
      </c>
      <c r="AB10" s="973">
        <f>'6-Network Readiness Index'!D6</f>
        <v>3.2</v>
      </c>
      <c r="AC10" s="1273">
        <f>'6-Network Readiness Index'!J6</f>
        <v>-2.8124999999999991</v>
      </c>
      <c r="AD10" s="1277">
        <f>'7-Physicians per 1,000 People'!D6</f>
        <v>1.1919999999999999</v>
      </c>
      <c r="AE10" s="883">
        <f>'7-Physicians per 1,000 People'!I6</f>
        <v>-6.9321148825065277</v>
      </c>
      <c r="AF10" s="1371">
        <f>'8-Public Health Spending %'!D6</f>
        <v>72.762813690000002</v>
      </c>
      <c r="AG10" s="873">
        <f>'8-Public Health Spending %'!J6</f>
        <v>6.2253901821251558</v>
      </c>
      <c r="AH10" s="452">
        <f t="shared" si="5"/>
        <v>-19.326225667694995</v>
      </c>
      <c r="AI10" s="453">
        <f t="shared" si="0"/>
        <v>-15.460980534155997</v>
      </c>
      <c r="AJ10" s="443" t="str">
        <f>'Risk - Country'!E6</f>
        <v>C</v>
      </c>
      <c r="AK10" s="410">
        <f>'Risk - Country'!M6</f>
        <v>-6.9999999999999973</v>
      </c>
      <c r="AL10" s="416" t="str">
        <f>'Risk - Business Climate'!B6</f>
        <v>B</v>
      </c>
      <c r="AM10" s="416">
        <f>'Risk - Business Climate'!K6</f>
        <v>4.4444444444444411</v>
      </c>
      <c r="AN10" s="415" t="str">
        <f>'Risk - Banking'!E6</f>
        <v>-</v>
      </c>
      <c r="AO10" s="410">
        <f>'Risk - Banking'!M6</f>
        <v>0</v>
      </c>
      <c r="AP10" s="458">
        <f t="shared" si="1"/>
        <v>-2.5555555555555562</v>
      </c>
      <c r="AQ10" s="460">
        <f t="shared" si="6"/>
        <v>-0.25555555555555559</v>
      </c>
      <c r="AR10" s="417">
        <f t="shared" si="2"/>
        <v>-15.215679432384899</v>
      </c>
      <c r="AS10" s="31"/>
    </row>
    <row r="11" spans="1:50" x14ac:dyDescent="0.3">
      <c r="A11" s="295" t="s">
        <v>130</v>
      </c>
      <c r="B11" s="362" t="s">
        <v>130</v>
      </c>
      <c r="C11" s="418">
        <f>'Macro - Wealth'!E7</f>
        <v>37200</v>
      </c>
      <c r="D11" s="410">
        <f>'Macro - Wealth'!L7</f>
        <v>13.226654975887765</v>
      </c>
      <c r="E11" s="419">
        <f>'Macro - GDP Growth'!F7</f>
        <v>-1.6</v>
      </c>
      <c r="F11" s="410">
        <f>'Macro - GDP Growth'!M7</f>
        <v>-9.8400000000000016</v>
      </c>
      <c r="G11" s="419" t="str">
        <f>'Macro - GDP Growth Projection'!G7</f>
        <v>use median</v>
      </c>
      <c r="H11" s="410">
        <f>'Macro - GDP Growth Projection'!M7</f>
        <v>0</v>
      </c>
      <c r="I11" s="479">
        <f>'Macro - Urban Population'!G7</f>
        <v>68.638000000000005</v>
      </c>
      <c r="J11" s="420" t="e">
        <f>'Macro - Urban Population'!#REF!</f>
        <v>#REF!</v>
      </c>
      <c r="K11" s="421">
        <f>('Macro - Urban Population'!G7)/1000</f>
        <v>6.8638000000000005E-2</v>
      </c>
      <c r="L11" s="771">
        <f>'Macro - Urban Population'!N7</f>
        <v>0</v>
      </c>
      <c r="M11" s="772">
        <f>'Economy Size'!E7</f>
        <v>3.1629999999999998</v>
      </c>
      <c r="N11" s="413">
        <f>'Economy Size'!L7</f>
        <v>28.965134431916741</v>
      </c>
      <c r="O11" s="422" t="e">
        <f>#REF!</f>
        <v>#REF!</v>
      </c>
      <c r="P11" s="445">
        <f t="shared" si="3"/>
        <v>32.351789407804503</v>
      </c>
      <c r="Q11" s="447">
        <f t="shared" si="4"/>
        <v>3.2351789407804503</v>
      </c>
      <c r="R11" s="1033">
        <f>'1-Health Spending Per Capita'!D7</f>
        <v>3746.33415672</v>
      </c>
      <c r="S11" s="867">
        <f>'1-Health Spending Per Capita'!J7</f>
        <v>14.828294944546238</v>
      </c>
      <c r="T11" s="964">
        <f>'2-Total Healthcare Spending'!G7</f>
        <v>0.3002799216635782</v>
      </c>
      <c r="U11" s="1057">
        <f>'2-Total Healthcare Spending'!M7</f>
        <v>49.718301254780044</v>
      </c>
      <c r="V11" s="964">
        <f>'3-IT Development Index'!D7</f>
        <v>7.61</v>
      </c>
      <c r="W11" s="867">
        <f>'3-IT Development Index'!J7</f>
        <v>19.955878951769282</v>
      </c>
      <c r="X11" s="964">
        <f>'4- Medical Technology from US'!D7</f>
        <v>0</v>
      </c>
      <c r="Y11" s="873">
        <f>'4- Medical Technology from US'!J7</f>
        <v>-10</v>
      </c>
      <c r="Z11" s="973">
        <f>'5- Computer Imports'!D7</f>
        <v>22.245999999999999</v>
      </c>
      <c r="AA11" s="877">
        <f>'5- Computer Imports'!J7</f>
        <v>2.7345102178283343E-3</v>
      </c>
      <c r="AB11" s="973" t="str">
        <f>'6-Network Readiness Index'!D7</f>
        <v>use median</v>
      </c>
      <c r="AC11" s="1273">
        <f>'6-Network Readiness Index'!J7</f>
        <v>0</v>
      </c>
      <c r="AD11" s="1277">
        <f>'7-Physicians per 1,000 People'!D7</f>
        <v>3.6890000000000001</v>
      </c>
      <c r="AE11" s="883">
        <f>'7-Physicians per 1,000 People'!I7</f>
        <v>10.763435459568056</v>
      </c>
      <c r="AF11" s="1371">
        <f>'8-Public Health Spending %'!D7</f>
        <v>78.028056969999994</v>
      </c>
      <c r="AG11" s="873">
        <f>'8-Public Health Spending %'!J7</f>
        <v>8.2472661550408031</v>
      </c>
      <c r="AH11" s="452">
        <f t="shared" si="5"/>
        <v>93.515911275922264</v>
      </c>
      <c r="AI11" s="453">
        <f t="shared" si="0"/>
        <v>74.812729020737819</v>
      </c>
      <c r="AJ11" s="443" t="str">
        <f>'Risk - Country'!E7</f>
        <v>na</v>
      </c>
      <c r="AK11" s="410">
        <f>'Risk - Country'!M7</f>
        <v>0</v>
      </c>
      <c r="AL11" s="416">
        <f>'Risk - Business Climate'!B7</f>
        <v>0</v>
      </c>
      <c r="AM11" s="416">
        <f>'Risk - Business Climate'!K7</f>
        <v>-3.6363636363636331</v>
      </c>
      <c r="AN11" s="415" t="str">
        <f>'Risk - Banking'!E7</f>
        <v>A-</v>
      </c>
      <c r="AO11" s="410">
        <f>'Risk - Banking'!M7</f>
        <v>3.7500000000000027</v>
      </c>
      <c r="AP11" s="458">
        <f t="shared" si="1"/>
        <v>0.11363636363636953</v>
      </c>
      <c r="AQ11" s="460">
        <f t="shared" si="6"/>
        <v>1.136363636363695E-2</v>
      </c>
      <c r="AR11" s="417">
        <f t="shared" si="2"/>
        <v>78.059271597881903</v>
      </c>
      <c r="AS11" s="31"/>
    </row>
    <row r="12" spans="1:50" x14ac:dyDescent="0.3">
      <c r="A12" s="295" t="s">
        <v>131</v>
      </c>
      <c r="B12" s="362" t="s">
        <v>131</v>
      </c>
      <c r="C12" s="418">
        <f>'Macro - Wealth'!E8</f>
        <v>6800</v>
      </c>
      <c r="D12" s="410">
        <f>'Macro - Wealth'!L8</f>
        <v>-41.717171717171716</v>
      </c>
      <c r="E12" s="419">
        <f>'Macro - GDP Growth'!F8</f>
        <v>0</v>
      </c>
      <c r="F12" s="410">
        <f>'Macro - GDP Growth'!M8</f>
        <v>0</v>
      </c>
      <c r="G12" s="419">
        <f>'Macro - GDP Growth Projection'!G8</f>
        <v>0.11378039033696859</v>
      </c>
      <c r="H12" s="410">
        <f>'Macro - GDP Growth Projection'!M8</f>
        <v>4.2531279962724788</v>
      </c>
      <c r="I12" s="479">
        <f>'Macro - Urban Population'!G8</f>
        <v>9579.65</v>
      </c>
      <c r="J12" s="420">
        <f>'Macro - Urban Population'!F7</f>
        <v>85.633725499981296</v>
      </c>
      <c r="K12" s="421">
        <f>('Macro - Urban Population'!G8)/1000</f>
        <v>9.5796499999999991</v>
      </c>
      <c r="L12" s="771">
        <f>'Macro - Urban Population'!N8</f>
        <v>0</v>
      </c>
      <c r="M12" s="772">
        <f>'Economy Size'!E8</f>
        <v>187.3</v>
      </c>
      <c r="N12" s="413">
        <f>'Economy Size'!L8</f>
        <v>-0.14253414651935287</v>
      </c>
      <c r="O12" s="422" t="e">
        <f>#REF!</f>
        <v>#REF!</v>
      </c>
      <c r="P12" s="445">
        <f t="shared" si="3"/>
        <v>-37.606577867418594</v>
      </c>
      <c r="Q12" s="447">
        <f t="shared" si="4"/>
        <v>-3.7606577867418594</v>
      </c>
      <c r="R12" s="1033">
        <f>'1-Health Spending Per Capita'!D8</f>
        <v>179.35785371</v>
      </c>
      <c r="S12" s="867">
        <f>'1-Health Spending Per Capita'!J8</f>
        <v>-43.214205085136442</v>
      </c>
      <c r="T12" s="964">
        <f>'2-Total Healthcare Spending'!G8</f>
        <v>3.970491619978088</v>
      </c>
      <c r="U12" s="1057">
        <f>'2-Total Healthcare Spending'!M8</f>
        <v>45.900070985400795</v>
      </c>
      <c r="V12" s="964">
        <f>'3-IT Development Index'!D8</f>
        <v>2.0299999999999998</v>
      </c>
      <c r="W12" s="867">
        <f>'3-IT Development Index'!J8</f>
        <v>-22.969109011998988</v>
      </c>
      <c r="X12" s="964">
        <f>'4- Medical Technology from US'!D8</f>
        <v>0.72899999999999998</v>
      </c>
      <c r="Y12" s="873">
        <f>'4- Medical Technology from US'!J8</f>
        <v>-9.9512109846249182</v>
      </c>
      <c r="Z12" s="973">
        <f>'5- Computer Imports'!D8</f>
        <v>75.349999999999994</v>
      </c>
      <c r="AA12" s="877">
        <f>'5- Computer Imports'!J8</f>
        <v>9.5693699847282637E-3</v>
      </c>
      <c r="AB12" s="973" t="str">
        <f>'6-Network Readiness Index'!D8</f>
        <v>use median</v>
      </c>
      <c r="AC12" s="1273">
        <f>'6-Network Readiness Index'!J8</f>
        <v>0</v>
      </c>
      <c r="AD12" s="1277">
        <f>'7-Physicians per 1,000 People'!D8</f>
        <v>0.14399999999999999</v>
      </c>
      <c r="AE12" s="883">
        <f>'7-Physicians per 1,000 People'!I8</f>
        <v>-27.454308093994776</v>
      </c>
      <c r="AF12" s="1371">
        <f>'8-Public Health Spending %'!D8</f>
        <v>64.255311860000006</v>
      </c>
      <c r="AG12" s="873">
        <f>'8-Public Health Spending %'!J8</f>
        <v>2.9584730379636963</v>
      </c>
      <c r="AH12" s="452">
        <f t="shared" si="5"/>
        <v>-54.720719782405908</v>
      </c>
      <c r="AI12" s="453">
        <f t="shared" si="0"/>
        <v>-43.776575825924731</v>
      </c>
      <c r="AJ12" s="443" t="str">
        <f>'Risk - Country'!E8</f>
        <v>D</v>
      </c>
      <c r="AK12" s="410">
        <f>'Risk - Country'!M8</f>
        <v>-20.999999999999993</v>
      </c>
      <c r="AL12" s="416" t="str">
        <f>'Risk - Business Climate'!B8</f>
        <v>D</v>
      </c>
      <c r="AM12" s="416">
        <f>'Risk - Business Climate'!K8</f>
        <v>-25.454545454545453</v>
      </c>
      <c r="AN12" s="415" t="str">
        <f>'Risk - Banking'!E8</f>
        <v>B</v>
      </c>
      <c r="AO12" s="410">
        <f>'Risk - Banking'!M8</f>
        <v>-20.19230769230769</v>
      </c>
      <c r="AP12" s="458">
        <f t="shared" si="1"/>
        <v>-66.646853146853132</v>
      </c>
      <c r="AQ12" s="460">
        <f t="shared" si="6"/>
        <v>-6.664685314685312</v>
      </c>
      <c r="AR12" s="417">
        <f t="shared" si="2"/>
        <v>-54.201918927351905</v>
      </c>
      <c r="AS12" s="31"/>
    </row>
    <row r="13" spans="1:50" ht="15.8" customHeight="1" x14ac:dyDescent="0.3">
      <c r="A13" s="295" t="s">
        <v>112</v>
      </c>
      <c r="B13" s="362" t="s">
        <v>112</v>
      </c>
      <c r="C13" s="418">
        <f>'Macro - Wealth'!E9</f>
        <v>24100</v>
      </c>
      <c r="D13" s="410">
        <f>'Macro - Wealth'!L9</f>
        <v>5.1863217886891704</v>
      </c>
      <c r="E13" s="419">
        <f>'Macro - GDP Growth'!F9</f>
        <v>2</v>
      </c>
      <c r="F13" s="410">
        <f>'Macro - GDP Growth'!M9</f>
        <v>-1.1999999999999997</v>
      </c>
      <c r="G13" s="419">
        <f>'Macro - GDP Growth Projection'!G9</f>
        <v>0.12099494097807754</v>
      </c>
      <c r="H13" s="410">
        <f>'Macro - GDP Growth Projection'!M9</f>
        <v>4.6467778793373125</v>
      </c>
      <c r="I13" s="479">
        <f>'Macro - Urban Population'!G9</f>
        <v>21.989000000000001</v>
      </c>
      <c r="J13" s="420">
        <f>'Macro - Urban Population'!F8</f>
        <v>43.273872047675603</v>
      </c>
      <c r="K13" s="421">
        <f>('Macro - Urban Population'!G9)/1000</f>
        <v>2.1989000000000002E-2</v>
      </c>
      <c r="L13" s="771">
        <f>'Macro - Urban Population'!N9</f>
        <v>0</v>
      </c>
      <c r="M13" s="772">
        <f>'Economy Size'!E9</f>
        <v>2.1709999999999998</v>
      </c>
      <c r="N13" s="413">
        <f>'Economy Size'!L9</f>
        <v>29.309280138768433</v>
      </c>
      <c r="O13" s="422" t="e">
        <f>#REF!</f>
        <v>#REF!</v>
      </c>
      <c r="P13" s="445">
        <f t="shared" si="3"/>
        <v>37.942379806794918</v>
      </c>
      <c r="Q13" s="447">
        <f t="shared" si="4"/>
        <v>3.7942379806794921</v>
      </c>
      <c r="R13" s="1033">
        <f>'1-Health Spending Per Capita'!D9</f>
        <v>773.71224647999998</v>
      </c>
      <c r="S13" s="867">
        <f>'1-Health Spending Per Capita'!J9</f>
        <v>-19.167011981806208</v>
      </c>
      <c r="T13" s="964">
        <f>'2-Total Healthcare Spending'!G9</f>
        <v>7.0332764341771437E-2</v>
      </c>
      <c r="U13" s="1057">
        <f>'2-Total Healthcare Spending'!M9</f>
        <v>49.957522114123677</v>
      </c>
      <c r="V13" s="964">
        <f>'3-IT Development Index'!D9</f>
        <v>5.38</v>
      </c>
      <c r="W13" s="867">
        <f>'3-IT Development Index'!J9</f>
        <v>1.7458058318062721</v>
      </c>
      <c r="X13" s="964">
        <f>'4- Medical Technology from US'!D9</f>
        <v>2.093</v>
      </c>
      <c r="Y13" s="873">
        <f>'4- Medical Technology from US'!J9</f>
        <v>-9.859923992894311</v>
      </c>
      <c r="Z13" s="973">
        <f>'5- Computer Imports'!D9</f>
        <v>2.72</v>
      </c>
      <c r="AA13" s="877">
        <f>'5- Computer Imports'!J9</f>
        <v>2.213761449056169E-4</v>
      </c>
      <c r="AB13" s="973" t="str">
        <f>'6-Network Readiness Index'!D9</f>
        <v>use median</v>
      </c>
      <c r="AC13" s="1273">
        <f>'6-Network Readiness Index'!J9</f>
        <v>0</v>
      </c>
      <c r="AD13" s="1277">
        <f>'7-Physicians per 1,000 People'!D9</f>
        <v>0.158</v>
      </c>
      <c r="AE13" s="883">
        <f>'7-Physicians per 1,000 People'!I9</f>
        <v>-27.180156657963447</v>
      </c>
      <c r="AF13" s="1371">
        <f>'8-Public Health Spending %'!D9</f>
        <v>68.293523840000006</v>
      </c>
      <c r="AG13" s="873">
        <f>'8-Public Health Spending %'!J9</f>
        <v>4.509163735754611</v>
      </c>
      <c r="AH13" s="452">
        <f t="shared" si="5"/>
        <v>5.620425165499654E-3</v>
      </c>
      <c r="AI13" s="453">
        <f t="shared" si="0"/>
        <v>4.4963401323997237E-3</v>
      </c>
      <c r="AJ13" s="443" t="str">
        <f>'Risk - Country'!E9</f>
        <v>na</v>
      </c>
      <c r="AK13" s="410">
        <f>'Risk - Country'!M9</f>
        <v>0</v>
      </c>
      <c r="AL13" s="416">
        <f>'Risk - Business Climate'!B9</f>
        <v>0</v>
      </c>
      <c r="AM13" s="416">
        <f>'Risk - Business Climate'!K9</f>
        <v>-3.6363636363636331</v>
      </c>
      <c r="AN13" s="415" t="str">
        <f>'Risk - Banking'!E9</f>
        <v>-</v>
      </c>
      <c r="AO13" s="410">
        <f>'Risk - Banking'!M9</f>
        <v>0</v>
      </c>
      <c r="AP13" s="458">
        <f t="shared" si="1"/>
        <v>-3.6363636363636331</v>
      </c>
      <c r="AQ13" s="460">
        <f t="shared" si="6"/>
        <v>-0.36363636363636326</v>
      </c>
      <c r="AR13" s="417">
        <f t="shared" si="2"/>
        <v>3.4350979571755285</v>
      </c>
      <c r="AS13" s="31"/>
    </row>
    <row r="14" spans="1:50" x14ac:dyDescent="0.3">
      <c r="A14" s="295" t="s">
        <v>40</v>
      </c>
      <c r="B14" s="362" t="s">
        <v>40</v>
      </c>
      <c r="C14" s="418">
        <f>'Macro - Wealth'!E10</f>
        <v>20200</v>
      </c>
      <c r="D14" s="410">
        <f>'Macro - Wealth'!L10</f>
        <v>2.7926348092941682</v>
      </c>
      <c r="E14" s="419">
        <f>'Macro - GDP Growth'!F10</f>
        <v>-1.8</v>
      </c>
      <c r="F14" s="410">
        <f>'Macro - GDP Growth'!M10</f>
        <v>-10.319999999999999</v>
      </c>
      <c r="G14" s="419">
        <f>'Macro - GDP Growth Projection'!G10</f>
        <v>0.1507784701407513</v>
      </c>
      <c r="H14" s="410">
        <f>'Macro - GDP Growth Projection'!M10</f>
        <v>6.2718663090087121</v>
      </c>
      <c r="I14" s="479">
        <f>'Macro - Urban Population'!G10</f>
        <v>38293.345999999998</v>
      </c>
      <c r="J14" s="420" t="e">
        <f>'Macro - Urban Population'!#REF!</f>
        <v>#REF!</v>
      </c>
      <c r="K14" s="421">
        <f>('Macro - Urban Population'!G10)/1000</f>
        <v>38.293346</v>
      </c>
      <c r="L14" s="771">
        <f>'Macro - Urban Population'!N10</f>
        <v>0</v>
      </c>
      <c r="M14" s="772">
        <f>'Economy Size'!E10</f>
        <v>879.4</v>
      </c>
      <c r="N14" s="413">
        <f>'Economy Size'!L10</f>
        <v>-1.1226909631127664</v>
      </c>
      <c r="O14" s="422" t="e">
        <f>#REF!</f>
        <v>#REF!</v>
      </c>
      <c r="P14" s="445">
        <f t="shared" si="3"/>
        <v>-2.3781898448098842</v>
      </c>
      <c r="Q14" s="447">
        <f t="shared" si="4"/>
        <v>-0.23781898448098843</v>
      </c>
      <c r="R14" s="1033">
        <f>'1-Health Spending Per Capita'!D10</f>
        <v>605.18784479999999</v>
      </c>
      <c r="S14" s="867">
        <f>'1-Health Spending Per Capita'!J10</f>
        <v>-25.985399932024283</v>
      </c>
      <c r="T14" s="964">
        <f>'2-Total Healthcare Spending'!G10</f>
        <v>25.298743124655001</v>
      </c>
      <c r="U14" s="1057">
        <f>'2-Total Healthcare Spending'!M10</f>
        <v>23.711657296487608</v>
      </c>
      <c r="V14" s="964">
        <f>'3-IT Development Index'!D10</f>
        <v>6.52</v>
      </c>
      <c r="W14" s="867">
        <f>'3-IT Development Index'!J10</f>
        <v>11.054991193581083</v>
      </c>
      <c r="X14" s="964">
        <f>'4- Medical Technology from US'!D10</f>
        <v>140.03299999999999</v>
      </c>
      <c r="Y14" s="873">
        <f>'4- Medical Technology from US'!J10</f>
        <v>-0.62815886142809763</v>
      </c>
      <c r="Z14" s="973">
        <f>'5- Computer Imports'!D10</f>
        <v>626.84400000000005</v>
      </c>
      <c r="AA14" s="877">
        <f>'5- Computer Imports'!J10</f>
        <v>8.0550541879250523E-2</v>
      </c>
      <c r="AB14" s="973">
        <f>'6-Network Readiness Index'!D10</f>
        <v>3.8</v>
      </c>
      <c r="AC14" s="1273">
        <f>'6-Network Readiness Index'!J10</f>
        <v>-0.93749999999999967</v>
      </c>
      <c r="AD14" s="1277">
        <f>'7-Physicians per 1,000 People'!D10</f>
        <v>3.762</v>
      </c>
      <c r="AE14" s="883">
        <f>'7-Physicians per 1,000 People'!I10</f>
        <v>11.130085384229032</v>
      </c>
      <c r="AF14" s="1371">
        <f>'8-Public Health Spending %'!D10</f>
        <v>55.426666679999997</v>
      </c>
      <c r="AG14" s="873">
        <f>'8-Public Health Spending %'!J10</f>
        <v>-0.46641379526059451</v>
      </c>
      <c r="AH14" s="452">
        <f t="shared" si="5"/>
        <v>17.959811827463998</v>
      </c>
      <c r="AI14" s="453">
        <f t="shared" si="0"/>
        <v>14.367849461971199</v>
      </c>
      <c r="AJ14" s="443" t="str">
        <f>'Risk - Country'!E10</f>
        <v>B</v>
      </c>
      <c r="AK14" s="410">
        <f>'Risk - Country'!M10</f>
        <v>7</v>
      </c>
      <c r="AL14" s="416" t="str">
        <f>'Risk - Business Climate'!B10</f>
        <v>B</v>
      </c>
      <c r="AM14" s="416">
        <f>'Risk - Business Climate'!K10</f>
        <v>4.4444444444444411</v>
      </c>
      <c r="AN14" s="415" t="str">
        <f>'Risk - Banking'!E10</f>
        <v>B</v>
      </c>
      <c r="AO14" s="410">
        <f>'Risk - Banking'!M10</f>
        <v>-20.19230769230769</v>
      </c>
      <c r="AP14" s="458">
        <f t="shared" si="1"/>
        <v>-8.7478632478632488</v>
      </c>
      <c r="AQ14" s="460">
        <f t="shared" si="6"/>
        <v>-0.87478632478632468</v>
      </c>
      <c r="AR14" s="417">
        <f t="shared" si="2"/>
        <v>13.255244152703886</v>
      </c>
      <c r="AS14" s="31"/>
    </row>
    <row r="15" spans="1:50" x14ac:dyDescent="0.3">
      <c r="A15" s="295" t="s">
        <v>132</v>
      </c>
      <c r="B15" s="362" t="s">
        <v>132</v>
      </c>
      <c r="C15" s="418">
        <f>'Macro - Wealth'!E11</f>
        <v>8900</v>
      </c>
      <c r="D15" s="410">
        <f>'Macro - Wealth'!L11</f>
        <v>-31.81818181818182</v>
      </c>
      <c r="E15" s="419">
        <f>'Macro - GDP Growth'!F11</f>
        <v>3.2</v>
      </c>
      <c r="F15" s="410">
        <f>'Macro - GDP Growth'!M11</f>
        <v>3.2307692307692308</v>
      </c>
      <c r="G15" s="419">
        <f>'Macro - GDP Growth Projection'!G11</f>
        <v>0.16473668682696557</v>
      </c>
      <c r="H15" s="410">
        <f>'Macro - GDP Growth Projection'!M11</f>
        <v>7.0334730451251639</v>
      </c>
      <c r="I15" s="479">
        <f>'Macro - Urban Population'!G11</f>
        <v>1874.3050000000001</v>
      </c>
      <c r="J15" s="420">
        <f>'Macro - Urban Population'!F9</f>
        <v>24.189520697886799</v>
      </c>
      <c r="K15" s="421">
        <f>('Macro - Urban Population'!G11)/1000</f>
        <v>1.8743050000000001</v>
      </c>
      <c r="L15" s="771">
        <f>'Macro - Urban Population'!N11</f>
        <v>0</v>
      </c>
      <c r="M15" s="772">
        <f>'Economy Size'!E11</f>
        <v>26.56</v>
      </c>
      <c r="N15" s="413">
        <f>'Economy Size'!L11</f>
        <v>20.848222029488294</v>
      </c>
      <c r="O15" s="422" t="e">
        <f>#REF!</f>
        <v>#REF!</v>
      </c>
      <c r="P15" s="445">
        <f t="shared" si="3"/>
        <v>-0.70571751279913197</v>
      </c>
      <c r="Q15" s="447">
        <f t="shared" si="4"/>
        <v>-7.0571751279913206E-2</v>
      </c>
      <c r="R15" s="1033">
        <f>'1-Health Spending Per Capita'!D11</f>
        <v>161.55238559</v>
      </c>
      <c r="S15" s="867">
        <f>'1-Health Spending Per Capita'!J11</f>
        <v>-43.934602772753969</v>
      </c>
      <c r="T15" s="964">
        <f>'2-Total Healthcare Spending'!G11</f>
        <v>0.48207070307670408</v>
      </c>
      <c r="U15" s="1057">
        <f>'2-Total Healthcare Spending'!M11</f>
        <v>49.529178903989092</v>
      </c>
      <c r="V15" s="964">
        <f>'3-IT Development Index'!D11</f>
        <v>5.6</v>
      </c>
      <c r="W15" s="867">
        <f>'3-IT Development Index'!J11</f>
        <v>3.5423152875873738</v>
      </c>
      <c r="X15" s="964">
        <f>'4- Medical Technology from US'!D11</f>
        <v>1.595</v>
      </c>
      <c r="Y15" s="873">
        <f>'4- Medical Technology from US'!J11</f>
        <v>-9.8932531145085658</v>
      </c>
      <c r="Z15" s="973">
        <f>'5- Computer Imports'!D11</f>
        <v>27.77</v>
      </c>
      <c r="AA15" s="877">
        <f>'5- Computer Imports'!J11</f>
        <v>3.4454880227461414E-3</v>
      </c>
      <c r="AB15" s="973">
        <f>'6-Network Readiness Index'!D11</f>
        <v>4.3</v>
      </c>
      <c r="AC15" s="1273">
        <f>'6-Network Readiness Index'!J11</f>
        <v>0.5263157894736844</v>
      </c>
      <c r="AD15" s="1277">
        <f>'7-Physicians per 1,000 People'!D11</f>
        <v>2.8029999999999999</v>
      </c>
      <c r="AE15" s="883">
        <f>'7-Physicians per 1,000 People'!I11</f>
        <v>6.313410346559519</v>
      </c>
      <c r="AF15" s="1371">
        <f>'8-Public Health Spending %'!D11</f>
        <v>42.982398269999997</v>
      </c>
      <c r="AG15" s="873">
        <f>'8-Public Health Spending %'!J11</f>
        <v>-5.6285548335755466</v>
      </c>
      <c r="AH15" s="452">
        <f t="shared" si="5"/>
        <v>0.45825509479433357</v>
      </c>
      <c r="AI15" s="453">
        <f t="shared" si="0"/>
        <v>0.36660407583546689</v>
      </c>
      <c r="AJ15" s="443" t="str">
        <f>'Risk - Country'!E11</f>
        <v>D</v>
      </c>
      <c r="AK15" s="410">
        <f>'Risk - Country'!M11</f>
        <v>-20.999999999999993</v>
      </c>
      <c r="AL15" s="416" t="str">
        <f>'Risk - Business Climate'!B11</f>
        <v>C</v>
      </c>
      <c r="AM15" s="416">
        <f>'Risk - Business Climate'!K11</f>
        <v>-10.909090909090912</v>
      </c>
      <c r="AN15" s="415" t="str">
        <f>'Risk - Banking'!E11</f>
        <v>BB-</v>
      </c>
      <c r="AO15" s="410">
        <f>'Risk - Banking'!M11</f>
        <v>-14.423076923076922</v>
      </c>
      <c r="AP15" s="458">
        <f t="shared" si="1"/>
        <v>-46.332167832167826</v>
      </c>
      <c r="AQ15" s="460">
        <f t="shared" si="6"/>
        <v>-4.6332167832167812</v>
      </c>
      <c r="AR15" s="417">
        <f t="shared" si="2"/>
        <v>-4.3371844586612278</v>
      </c>
      <c r="AS15" s="31"/>
    </row>
    <row r="16" spans="1:50" s="144" customFormat="1" ht="14.3" customHeight="1" x14ac:dyDescent="0.3">
      <c r="A16" s="295" t="s">
        <v>257</v>
      </c>
      <c r="B16" s="362" t="s">
        <v>257</v>
      </c>
      <c r="C16" s="418">
        <f>'Macro - Wealth'!E12</f>
        <v>25300</v>
      </c>
      <c r="D16" s="410">
        <f>'Macro - Wealth'!L12</f>
        <v>5.9228408592722479</v>
      </c>
      <c r="E16" s="419">
        <f>'Macro - GDP Growth'!F12</f>
        <v>2.4</v>
      </c>
      <c r="F16" s="410">
        <f>'Macro - GDP Growth'!M12</f>
        <v>-0.24000000000000021</v>
      </c>
      <c r="G16" s="419" t="str">
        <f>'Macro - GDP Growth Projection'!G12</f>
        <v>use median</v>
      </c>
      <c r="H16" s="410">
        <f>'Macro - GDP Growth Projection'!M12</f>
        <v>0</v>
      </c>
      <c r="I16" s="479">
        <f>'Macro - Urban Population'!G12</f>
        <v>43.212000000000003</v>
      </c>
      <c r="J16" s="420">
        <f>'Macro - Urban Population'!F10</f>
        <v>91.604027210884396</v>
      </c>
      <c r="K16" s="421">
        <f>('Macro - Urban Population'!G12)/1000</f>
        <v>4.3212E-2</v>
      </c>
      <c r="L16" s="771">
        <f>'Macro - Urban Population'!N12</f>
        <v>0</v>
      </c>
      <c r="M16" s="772">
        <f>'Economy Size'!E12</f>
        <v>2.516</v>
      </c>
      <c r="N16" s="413">
        <f>'Economy Size'!L12</f>
        <v>29.189592367736342</v>
      </c>
      <c r="O16" s="423"/>
      <c r="P16" s="445">
        <f t="shared" si="3"/>
        <v>34.872433227008592</v>
      </c>
      <c r="Q16" s="447">
        <f t="shared" si="4"/>
        <v>3.4872433227008592</v>
      </c>
      <c r="R16" s="1033" t="str">
        <f>'1-Health Spending Per Capita'!D12</f>
        <v>use mean</v>
      </c>
      <c r="S16" s="867">
        <f>'1-Health Spending Per Capita'!J12</f>
        <v>0</v>
      </c>
      <c r="T16" s="964" t="str">
        <f>'2-Total Healthcare Spending'!G12</f>
        <v>n.a.</v>
      </c>
      <c r="U16" s="1057">
        <f>'2-Total Healthcare Spending'!M12</f>
        <v>0</v>
      </c>
      <c r="V16" s="964" t="str">
        <f>'3-IT Development Index'!D12</f>
        <v>use median</v>
      </c>
      <c r="W16" s="867">
        <f>'3-IT Development Index'!J12</f>
        <v>0</v>
      </c>
      <c r="X16" s="964">
        <f>'4- Medical Technology from US'!D12</f>
        <v>3.63</v>
      </c>
      <c r="Y16" s="873">
        <f>'4- Medical Technology from US'!J12</f>
        <v>-9.7570588123298378</v>
      </c>
      <c r="Z16" s="973">
        <f>'5- Computer Imports'!D12</f>
        <v>7.4240000000000004</v>
      </c>
      <c r="AA16" s="877">
        <f>'5- Computer Imports'!J12</f>
        <v>8.2681415981028072E-4</v>
      </c>
      <c r="AB16" s="973" t="str">
        <f>'6-Network Readiness Index'!D12</f>
        <v>use median</v>
      </c>
      <c r="AC16" s="1273">
        <f>'6-Network Readiness Index'!J12</f>
        <v>0</v>
      </c>
      <c r="AD16" s="1277" t="str">
        <f>'7-Physicians per 1,000 People'!D12</f>
        <v>use median</v>
      </c>
      <c r="AE16" s="883">
        <f>'7-Physicians per 1,000 People'!I12</f>
        <v>4.2396584630838783</v>
      </c>
      <c r="AF16" s="1371" t="str">
        <f>'8-Public Health Spending %'!D12</f>
        <v>use median</v>
      </c>
      <c r="AG16" s="873">
        <f>'8-Public Health Spending %'!J12</f>
        <v>0</v>
      </c>
      <c r="AH16" s="452">
        <f t="shared" si="5"/>
        <v>-5.5165735350861498</v>
      </c>
      <c r="AI16" s="453">
        <f t="shared" si="0"/>
        <v>-4.41325882806892</v>
      </c>
      <c r="AJ16" s="443" t="str">
        <f>'Risk - Country'!E12</f>
        <v>na</v>
      </c>
      <c r="AK16" s="410">
        <f>'Risk - Country'!M12</f>
        <v>0</v>
      </c>
      <c r="AL16" s="416">
        <f>'Risk - Business Climate'!B12</f>
        <v>0</v>
      </c>
      <c r="AM16" s="416">
        <f>'Risk - Business Climate'!K12</f>
        <v>-3.6363636363636331</v>
      </c>
      <c r="AN16" s="415" t="str">
        <f>'Risk - Banking'!E12</f>
        <v>BBB</v>
      </c>
      <c r="AO16" s="410">
        <f>'Risk - Banking'!M12</f>
        <v>-2.8846153846153837</v>
      </c>
      <c r="AP16" s="458">
        <f t="shared" si="1"/>
        <v>-6.5209790209790164</v>
      </c>
      <c r="AQ16" s="460">
        <f t="shared" si="6"/>
        <v>-0.65209790209790153</v>
      </c>
      <c r="AR16" s="417">
        <f t="shared" si="2"/>
        <v>-1.5781134074659624</v>
      </c>
      <c r="AS16" s="174"/>
      <c r="AT16" s="147"/>
      <c r="AU16" s="147"/>
      <c r="AV16" s="147"/>
      <c r="AW16" s="147"/>
      <c r="AX16" s="147"/>
    </row>
    <row r="17" spans="1:45" x14ac:dyDescent="0.3">
      <c r="A17" s="295" t="s">
        <v>41</v>
      </c>
      <c r="B17" s="362" t="s">
        <v>41</v>
      </c>
      <c r="C17" s="418">
        <f>'Macro - Wealth'!E13</f>
        <v>48800</v>
      </c>
      <c r="D17" s="410">
        <f>'Macro - Wealth'!L13</f>
        <v>20.346339324857517</v>
      </c>
      <c r="E17" s="419">
        <f>'Macro - GDP Growth'!F13</f>
        <v>2.9</v>
      </c>
      <c r="F17" s="410">
        <f>'Macro - GDP Growth'!M13</f>
        <v>1.8461538461538451</v>
      </c>
      <c r="G17" s="419">
        <f>'Macro - GDP Growth Projection'!G13</f>
        <v>0.16225060251746831</v>
      </c>
      <c r="H17" s="410">
        <f>'Macro - GDP Growth Projection'!M13</f>
        <v>6.8978240149351873</v>
      </c>
      <c r="I17" s="479">
        <f>'Macro - Urban Population'!G13</f>
        <v>21099.145</v>
      </c>
      <c r="J17" s="420">
        <f>'Macro - Urban Population'!F11</f>
        <v>62.812040254826599</v>
      </c>
      <c r="K17" s="421">
        <f>('Macro - Urban Population'!G13)/1000</f>
        <v>21.099145</v>
      </c>
      <c r="L17" s="771">
        <f>'Macro - Urban Population'!N13</f>
        <v>0</v>
      </c>
      <c r="M17" s="772">
        <f>'Economy Size'!E13</f>
        <v>1189</v>
      </c>
      <c r="N17" s="413">
        <f>'Economy Size'!L13</f>
        <v>-1.5611486287930449</v>
      </c>
      <c r="O17" s="422" t="e">
        <f>#REF!</f>
        <v>#REF!</v>
      </c>
      <c r="P17" s="445">
        <f t="shared" si="3"/>
        <v>27.529168557153504</v>
      </c>
      <c r="Q17" s="447">
        <f t="shared" si="4"/>
        <v>2.7529168557153505</v>
      </c>
      <c r="R17" s="1033">
        <f>'1-Health Spending Per Capita'!D13</f>
        <v>6031.1074578999996</v>
      </c>
      <c r="S17" s="867">
        <f>'1-Health Spending Per Capita'!J13</f>
        <v>28.386048467248905</v>
      </c>
      <c r="T17" s="964">
        <f>'2-Total Healthcare Spending'!G13</f>
        <v>142.51608848733738</v>
      </c>
      <c r="U17" s="1057">
        <f>'2-Total Healthcare Spending'!M13</f>
        <v>-1.581652679878607</v>
      </c>
      <c r="V17" s="964">
        <f>'3-IT Development Index'!D13</f>
        <v>8.19</v>
      </c>
      <c r="W17" s="867">
        <f>'3-IT Development Index'!J13</f>
        <v>24.692131153374007</v>
      </c>
      <c r="X17" s="964">
        <f>'4- Medical Technology from US'!D13</f>
        <v>851.18399999999997</v>
      </c>
      <c r="Y17" s="873">
        <f>'4- Medical Technology from US'!J13</f>
        <v>2.4003827248658531</v>
      </c>
      <c r="Z17" s="973">
        <f>'5- Computer Imports'!D13</f>
        <v>5477.5360000000001</v>
      </c>
      <c r="AA17" s="877">
        <f>'5- Computer Imports'!J13</f>
        <v>0.70486885297489965</v>
      </c>
      <c r="AB17" s="973">
        <f>'6-Network Readiness Index'!D13</f>
        <v>5.5</v>
      </c>
      <c r="AC17" s="1273">
        <f>'6-Network Readiness Index'!J13</f>
        <v>3.6842105263157894</v>
      </c>
      <c r="AD17" s="1277">
        <f>'7-Physicians per 1,000 People'!D13</f>
        <v>3.3740000000000001</v>
      </c>
      <c r="AE17" s="883">
        <f>'7-Physicians per 1,000 People'!I13</f>
        <v>9.1813159216474158</v>
      </c>
      <c r="AF17" s="1371">
        <f>'8-Public Health Spending %'!D13</f>
        <v>67.038753779999993</v>
      </c>
      <c r="AG17" s="873">
        <f>'8-Public Health Spending %'!J13</f>
        <v>4.0273266579723375</v>
      </c>
      <c r="AH17" s="452">
        <f t="shared" si="5"/>
        <v>71.494631624520594</v>
      </c>
      <c r="AI17" s="453">
        <f t="shared" ref="AI17:AI57" si="7">AH17*$AH$7</f>
        <v>57.195705299616478</v>
      </c>
      <c r="AJ17" s="443" t="str">
        <f>'Risk - Country'!E13</f>
        <v>A2</v>
      </c>
      <c r="AK17" s="410">
        <f>'Risk - Country'!M13</f>
        <v>28</v>
      </c>
      <c r="AL17" s="416" t="str">
        <f>'Risk - Business Climate'!B13</f>
        <v>A1</v>
      </c>
      <c r="AM17" s="416">
        <f>'Risk - Business Climate'!K13</f>
        <v>40</v>
      </c>
      <c r="AN17" s="415" t="str">
        <f>'Risk - Banking'!E13</f>
        <v>AAA</v>
      </c>
      <c r="AO17" s="410">
        <f>'Risk - Banking'!M13</f>
        <v>25</v>
      </c>
      <c r="AP17" s="458">
        <f t="shared" si="1"/>
        <v>93</v>
      </c>
      <c r="AQ17" s="460">
        <f t="shared" ref="AQ17:AQ57" si="8">AP17*$AP$7</f>
        <v>9.2999999999999972</v>
      </c>
      <c r="AR17" s="417">
        <f t="shared" si="2"/>
        <v>69.248622155331816</v>
      </c>
      <c r="AS17" s="31"/>
    </row>
    <row r="18" spans="1:45" x14ac:dyDescent="0.3">
      <c r="A18" s="295" t="s">
        <v>42</v>
      </c>
      <c r="B18" s="362" t="s">
        <v>42</v>
      </c>
      <c r="C18" s="418">
        <f>'Macro - Wealth'!E14</f>
        <v>47900</v>
      </c>
      <c r="D18" s="410">
        <f>'Macro - Wealth'!L14</f>
        <v>19.79395002192021</v>
      </c>
      <c r="E18" s="419">
        <f>'Macro - GDP Growth'!F14</f>
        <v>1.4</v>
      </c>
      <c r="F18" s="410">
        <f>'Macro - GDP Growth'!M14</f>
        <v>-2.64</v>
      </c>
      <c r="G18" s="419">
        <f>'Macro - GDP Growth Projection'!G14</f>
        <v>0.10530405342904188</v>
      </c>
      <c r="H18" s="410">
        <f>'Macro - GDP Growth Projection'!M14</f>
        <v>3.7906308570035816</v>
      </c>
      <c r="I18" s="479">
        <f>'Macro - Urban Population'!G14</f>
        <v>5620.527</v>
      </c>
      <c r="J18" s="420">
        <f>'Macro - Urban Population'!F12</f>
        <v>41.778577022362697</v>
      </c>
      <c r="K18" s="421">
        <f>('Macro - Urban Population'!G14)/1000</f>
        <v>5.6205270000000001</v>
      </c>
      <c r="L18" s="771">
        <f>'Macro - Urban Population'!N14</f>
        <v>0</v>
      </c>
      <c r="M18" s="772">
        <f>'Economy Size'!E14</f>
        <v>415.9</v>
      </c>
      <c r="N18" s="413">
        <f>'Economy Size'!L14</f>
        <v>-0.46627905082979104</v>
      </c>
      <c r="O18" s="422" t="e">
        <f>#REF!</f>
        <v>#REF!</v>
      </c>
      <c r="P18" s="445">
        <f t="shared" ref="P18:P81" si="9">D18+F18+L18+N18+H18</f>
        <v>20.478301828094001</v>
      </c>
      <c r="Q18" s="447">
        <f t="shared" si="4"/>
        <v>2.0478301828094003</v>
      </c>
      <c r="R18" s="1033">
        <f>'1-Health Spending Per Capita'!D14</f>
        <v>5580.4939433099998</v>
      </c>
      <c r="S18" s="867">
        <f>'1-Health Spending Per Capita'!J14</f>
        <v>25.712125867726765</v>
      </c>
      <c r="T18" s="964">
        <f>'2-Total Healthcare Spending'!G14</f>
        <v>47.58168539256274</v>
      </c>
      <c r="U18" s="1057">
        <f>'2-Total Healthcare Spending'!M14</f>
        <v>0.5300504433384885</v>
      </c>
      <c r="V18" s="964">
        <f>'3-IT Development Index'!D14</f>
        <v>7.69</v>
      </c>
      <c r="W18" s="867">
        <f>'3-IT Development Index'!J14</f>
        <v>20.609155117507871</v>
      </c>
      <c r="X18" s="964">
        <f>'4- Medical Technology from US'!D14</f>
        <v>52.991999999999997</v>
      </c>
      <c r="Y18" s="873">
        <f>'4- Medical Technology from US'!J14</f>
        <v>-6.4534602156977137</v>
      </c>
      <c r="Z18" s="973">
        <f>'5- Computer Imports'!D14</f>
        <v>2028.5740000000001</v>
      </c>
      <c r="AA18" s="877">
        <f>'5- Computer Imports'!J14</f>
        <v>0.26096309048305882</v>
      </c>
      <c r="AB18" s="973">
        <f>'6-Network Readiness Index'!D14</f>
        <v>5.4</v>
      </c>
      <c r="AC18" s="1273">
        <f>'6-Network Readiness Index'!J14</f>
        <v>3.4210526315789496</v>
      </c>
      <c r="AD18" s="1277">
        <f>'7-Physicians per 1,000 People'!D14</f>
        <v>5.15</v>
      </c>
      <c r="AE18" s="883">
        <f>'7-Physicians per 1,000 People'!I14</f>
        <v>18.101456554495229</v>
      </c>
      <c r="AF18" s="1371">
        <f>'8-Public Health Spending %'!D14</f>
        <v>77.863964350000003</v>
      </c>
      <c r="AG18" s="873">
        <f>'8-Public Health Spending %'!J14</f>
        <v>8.1842538860786078</v>
      </c>
      <c r="AH18" s="452">
        <f t="shared" si="5"/>
        <v>70.365597375511271</v>
      </c>
      <c r="AI18" s="453">
        <f t="shared" si="7"/>
        <v>56.292477900409018</v>
      </c>
      <c r="AJ18" s="443" t="str">
        <f>'Risk - Country'!E14</f>
        <v>A1</v>
      </c>
      <c r="AK18" s="410">
        <f>'Risk - Country'!M14</f>
        <v>35</v>
      </c>
      <c r="AL18" s="416" t="str">
        <f>'Risk - Business Climate'!B14</f>
        <v>A1</v>
      </c>
      <c r="AM18" s="416">
        <f>'Risk - Business Climate'!K14</f>
        <v>40</v>
      </c>
      <c r="AN18" s="415" t="str">
        <f>'Risk - Banking'!E14</f>
        <v>AAA</v>
      </c>
      <c r="AO18" s="410">
        <f>'Risk - Banking'!M14</f>
        <v>25</v>
      </c>
      <c r="AP18" s="458">
        <f t="shared" si="1"/>
        <v>100</v>
      </c>
      <c r="AQ18" s="460">
        <f t="shared" si="8"/>
        <v>9.9999999999999982</v>
      </c>
      <c r="AR18" s="417">
        <f t="shared" si="2"/>
        <v>68.340308083218417</v>
      </c>
      <c r="AS18" s="31"/>
    </row>
    <row r="19" spans="1:45" x14ac:dyDescent="0.3">
      <c r="A19" s="295" t="s">
        <v>43</v>
      </c>
      <c r="B19" s="362" t="s">
        <v>43</v>
      </c>
      <c r="C19" s="418">
        <f>'Macro - Wealth'!E15</f>
        <v>17700</v>
      </c>
      <c r="D19" s="410">
        <f>'Macro - Wealth'!L15</f>
        <v>1.2582200789127578</v>
      </c>
      <c r="E19" s="419">
        <f>'Macro - GDP Growth'!F15</f>
        <v>-2.4</v>
      </c>
      <c r="F19" s="410">
        <f>'Macro - GDP Growth'!M15</f>
        <v>-11.76</v>
      </c>
      <c r="G19" s="419">
        <f>'Macro - GDP Growth Projection'!G15</f>
        <v>0.1516983115432626</v>
      </c>
      <c r="H19" s="410">
        <f>'Macro - GDP Growth Projection'!M15</f>
        <v>6.3220559158947633</v>
      </c>
      <c r="I19" s="479">
        <f>'Macro - Urban Population'!G15</f>
        <v>5171.777</v>
      </c>
      <c r="J19" s="420">
        <f>'Macro - Urban Population'!F13</f>
        <v>89.289014395115004</v>
      </c>
      <c r="K19" s="421">
        <f>('Macro - Urban Population'!G15)/1000</f>
        <v>5.1717769999999996</v>
      </c>
      <c r="L19" s="771">
        <f>'Macro - Urban Population'!N15</f>
        <v>0</v>
      </c>
      <c r="M19" s="772">
        <f>'Economy Size'!E15</f>
        <v>167.9</v>
      </c>
      <c r="N19" s="413">
        <f>'Economy Size'!L15</f>
        <v>-0.11505973206781085</v>
      </c>
      <c r="O19" s="422" t="e">
        <f>#REF!</f>
        <v>#REF!</v>
      </c>
      <c r="P19" s="445">
        <f t="shared" si="9"/>
        <v>-4.2947837372602891</v>
      </c>
      <c r="Q19" s="447">
        <f t="shared" si="4"/>
        <v>-0.42947837372602893</v>
      </c>
      <c r="R19" s="1033">
        <f>'1-Health Spending Per Capita'!D15</f>
        <v>471.41439556</v>
      </c>
      <c r="S19" s="867">
        <f>'1-Health Spending Per Capita'!J15</f>
        <v>-31.397786893581873</v>
      </c>
      <c r="T19" s="964">
        <f>'2-Total Healthcare Spending'!G15</f>
        <v>4.4854547039267016</v>
      </c>
      <c r="U19" s="1057">
        <f>'2-Total Healthcare Spending'!M15</f>
        <v>45.364339589947924</v>
      </c>
      <c r="V19" s="964">
        <f>'3-IT Development Index'!D15</f>
        <v>6.28</v>
      </c>
      <c r="W19" s="867">
        <f>'3-IT Development Index'!J15</f>
        <v>9.0951626963653371</v>
      </c>
      <c r="X19" s="964">
        <f>'4- Medical Technology from US'!D15</f>
        <v>3.5670000000000002</v>
      </c>
      <c r="Y19" s="873">
        <f>'4- Medical Technology from US'!J15</f>
        <v>-9.7612751469918813</v>
      </c>
      <c r="Z19" s="973">
        <f>'5- Computer Imports'!D15</f>
        <v>51.606000000000002</v>
      </c>
      <c r="AA19" s="877">
        <f>'5- Computer Imports'!J15</f>
        <v>6.5133495285428188E-3</v>
      </c>
      <c r="AB19" s="973">
        <f>'6-Network Readiness Index'!D15</f>
        <v>4.3</v>
      </c>
      <c r="AC19" s="1273">
        <f>'6-Network Readiness Index'!J15</f>
        <v>0.5263157894736844</v>
      </c>
      <c r="AD19" s="1277">
        <f>'7-Physicians per 1,000 People'!D15</f>
        <v>3.4020000000000001</v>
      </c>
      <c r="AE19" s="883">
        <f>'7-Physicians per 1,000 People'!I15</f>
        <v>9.3219487694625833</v>
      </c>
      <c r="AF19" s="1371">
        <f>'8-Public Health Spending %'!D15</f>
        <v>20.390846010000001</v>
      </c>
      <c r="AG19" s="873">
        <f>'8-Public Health Spending %'!J15</f>
        <v>-14.999999999999991</v>
      </c>
      <c r="AH19" s="452">
        <f t="shared" si="5"/>
        <v>8.1552181542043236</v>
      </c>
      <c r="AI19" s="453">
        <f t="shared" si="7"/>
        <v>6.5241745233634596</v>
      </c>
      <c r="AJ19" s="443" t="str">
        <f>'Risk - Country'!E15</f>
        <v>C</v>
      </c>
      <c r="AK19" s="410">
        <f>'Risk - Country'!M15</f>
        <v>-6.9999999999999973</v>
      </c>
      <c r="AL19" s="416" t="str">
        <f>'Risk - Business Climate'!B15</f>
        <v>C</v>
      </c>
      <c r="AM19" s="416">
        <f>'Risk - Business Climate'!K15</f>
        <v>-10.909090909090912</v>
      </c>
      <c r="AN19" s="415" t="str">
        <f>'Risk - Banking'!E15</f>
        <v>BB+</v>
      </c>
      <c r="AO19" s="410">
        <f>'Risk - Banking'!M15</f>
        <v>-8.6538461538461551</v>
      </c>
      <c r="AP19" s="458">
        <f t="shared" si="1"/>
        <v>-26.562937062937067</v>
      </c>
      <c r="AQ19" s="460">
        <f t="shared" si="8"/>
        <v>-2.656293706293706</v>
      </c>
      <c r="AR19" s="417">
        <f t="shared" si="2"/>
        <v>3.4384024433437244</v>
      </c>
      <c r="AS19" s="31"/>
    </row>
    <row r="20" spans="1:45" ht="15.8" customHeight="1" x14ac:dyDescent="0.3">
      <c r="A20" s="295" t="s">
        <v>113</v>
      </c>
      <c r="B20" s="362" t="s">
        <v>113</v>
      </c>
      <c r="C20" s="418">
        <f>'Macro - Wealth'!E16</f>
        <v>24600</v>
      </c>
      <c r="D20" s="410">
        <f>'Macro - Wealth'!L16</f>
        <v>5.4932047347654542</v>
      </c>
      <c r="E20" s="419">
        <f>'Macro - GDP Growth'!F16</f>
        <v>0.3</v>
      </c>
      <c r="F20" s="410">
        <f>'Macro - GDP Growth'!M16</f>
        <v>-5.2799999999999994</v>
      </c>
      <c r="G20" s="419">
        <f>'Macro - GDP Growth Projection'!G16</f>
        <v>0.13185406443353945</v>
      </c>
      <c r="H20" s="410">
        <f>'Macro - GDP Growth Projection'!M16</f>
        <v>5.2392877792708843</v>
      </c>
      <c r="I20" s="479">
        <f>'Macro - Urban Population'!G16</f>
        <v>316.774</v>
      </c>
      <c r="J20" s="420">
        <f>'Macro - Urban Population'!F14</f>
        <v>65.918885854793402</v>
      </c>
      <c r="K20" s="421">
        <f>('Macro - Urban Population'!G16)/1000</f>
        <v>0.316774</v>
      </c>
      <c r="L20" s="771">
        <f>'Macro - Urban Population'!N16</f>
        <v>0</v>
      </c>
      <c r="M20" s="772">
        <f>'Economy Size'!E16</f>
        <v>9.0660000000000007</v>
      </c>
      <c r="N20" s="413">
        <f>'Economy Size'!L16</f>
        <v>26.917259323503909</v>
      </c>
      <c r="O20" s="422" t="e">
        <f>#REF!</f>
        <v>#REF!</v>
      </c>
      <c r="P20" s="445">
        <f t="shared" si="9"/>
        <v>32.36975183754025</v>
      </c>
      <c r="Q20" s="447">
        <f t="shared" si="4"/>
        <v>3.236975183754025</v>
      </c>
      <c r="R20" s="1033">
        <f>'1-Health Spending Per Capita'!D16</f>
        <v>1720.1594666999999</v>
      </c>
      <c r="S20" s="867">
        <f>'1-Health Spending Per Capita'!J16</f>
        <v>2.8050552528699524</v>
      </c>
      <c r="T20" s="964">
        <f>'2-Total Healthcare Spending'!G16</f>
        <v>0.65808312733488572</v>
      </c>
      <c r="U20" s="1057">
        <f>'2-Total Healthcare Spending'!M16</f>
        <v>49.346067949817687</v>
      </c>
      <c r="V20" s="964">
        <f>'3-IT Development Index'!D16</f>
        <v>5.98</v>
      </c>
      <c r="W20" s="867">
        <f>'3-IT Development Index'!J16</f>
        <v>6.6453770748456513</v>
      </c>
      <c r="X20" s="964">
        <f>'4- Medical Technology from US'!D16</f>
        <v>10.451000000000001</v>
      </c>
      <c r="Y20" s="873">
        <f>'4- Medical Technology from US'!J16</f>
        <v>-9.3005569277297848</v>
      </c>
      <c r="Z20" s="973">
        <f>'5- Computer Imports'!D16</f>
        <v>12.585000000000001</v>
      </c>
      <c r="AA20" s="877">
        <f>'5- Computer Imports'!J16</f>
        <v>1.491071301588123E-3</v>
      </c>
      <c r="AB20" s="973" t="str">
        <f>'6-Network Readiness Index'!D16</f>
        <v>use median</v>
      </c>
      <c r="AC20" s="1273">
        <f>'6-Network Readiness Index'!J16</f>
        <v>0</v>
      </c>
      <c r="AD20" s="1277">
        <f>'7-Physicians per 1,000 People'!D16</f>
        <v>2.7170000000000001</v>
      </c>
      <c r="AE20" s="883">
        <f>'7-Physicians per 1,000 People'!I16</f>
        <v>5.881466599698645</v>
      </c>
      <c r="AF20" s="1371">
        <f>'8-Public Health Spending %'!D16</f>
        <v>45.860312020000002</v>
      </c>
      <c r="AG20" s="873">
        <f>'8-Public Health Spending %'!J16</f>
        <v>-4.4347364278533012</v>
      </c>
      <c r="AH20" s="452">
        <f t="shared" si="5"/>
        <v>50.944164592950443</v>
      </c>
      <c r="AI20" s="453">
        <f t="shared" si="7"/>
        <v>40.755331674360356</v>
      </c>
      <c r="AJ20" s="443" t="str">
        <f>'Risk - Country'!E16</f>
        <v>na</v>
      </c>
      <c r="AK20" s="410">
        <f>'Risk - Country'!M16</f>
        <v>0</v>
      </c>
      <c r="AL20" s="416">
        <f>'Risk - Business Climate'!B16</f>
        <v>0</v>
      </c>
      <c r="AM20" s="416">
        <f>'Risk - Business Climate'!K16</f>
        <v>-3.6363636363636331</v>
      </c>
      <c r="AN20" s="415" t="str">
        <f>'Risk - Banking'!E16</f>
        <v>-</v>
      </c>
      <c r="AO20" s="410">
        <f>'Risk - Banking'!M16</f>
        <v>0</v>
      </c>
      <c r="AP20" s="458">
        <f t="shared" si="1"/>
        <v>-3.6363636363636331</v>
      </c>
      <c r="AQ20" s="460">
        <f t="shared" si="8"/>
        <v>-0.36363636363636326</v>
      </c>
      <c r="AR20" s="417">
        <f t="shared" si="2"/>
        <v>43.628670494478023</v>
      </c>
      <c r="AS20" s="31"/>
    </row>
    <row r="21" spans="1:45" x14ac:dyDescent="0.3">
      <c r="A21" s="295" t="s">
        <v>44</v>
      </c>
      <c r="B21" s="362" t="s">
        <v>44</v>
      </c>
      <c r="C21" s="418">
        <f>'Macro - Wealth'!E17</f>
        <v>50300</v>
      </c>
      <c r="D21" s="410">
        <f>'Macro - Wealth'!L17</f>
        <v>21.266988163086364</v>
      </c>
      <c r="E21" s="419">
        <f>'Macro - GDP Growth'!F17</f>
        <v>2.1</v>
      </c>
      <c r="F21" s="410">
        <f>'Macro - GDP Growth'!M17</f>
        <v>-0.95999999999999963</v>
      </c>
      <c r="G21" s="419">
        <f>'Macro - GDP Growth Projection'!G17</f>
        <v>0.12515374274191249</v>
      </c>
      <c r="H21" s="410">
        <f>'Macro - GDP Growth Projection'!M17</f>
        <v>4.8736959383353424</v>
      </c>
      <c r="I21" s="479">
        <f>'Macro - Urban Population'!G17</f>
        <v>1192.4849999999999</v>
      </c>
      <c r="J21" s="420">
        <f>'Macro - Urban Population'!F15</f>
        <v>54.354581404907897</v>
      </c>
      <c r="K21" s="421">
        <f>('Macro - Urban Population'!G17)/1000</f>
        <v>1.1924849999999998</v>
      </c>
      <c r="L21" s="771">
        <f>'Macro - Urban Population'!N17</f>
        <v>0</v>
      </c>
      <c r="M21" s="772">
        <f>'Economy Size'!E17</f>
        <v>66.37</v>
      </c>
      <c r="N21" s="413">
        <f>'Economy Size'!L17</f>
        <v>7.0372940156114492</v>
      </c>
      <c r="O21" s="422" t="e">
        <f>#REF!</f>
        <v>#REF!</v>
      </c>
      <c r="P21" s="445">
        <f t="shared" si="9"/>
        <v>32.217978117033155</v>
      </c>
      <c r="Q21" s="447">
        <f t="shared" si="4"/>
        <v>3.2217978117033157</v>
      </c>
      <c r="R21" s="1033">
        <f>'1-Health Spending Per Capita'!D17</f>
        <v>1242.8441772199999</v>
      </c>
      <c r="S21" s="867">
        <f>'1-Health Spending Per Capita'!J17</f>
        <v>-0.18623844555593116</v>
      </c>
      <c r="T21" s="964">
        <f>'2-Total Healthcare Spending'!G17</f>
        <v>1.6705205298873513</v>
      </c>
      <c r="U21" s="1057">
        <f>'2-Total Healthcare Spending'!M17</f>
        <v>48.29279924108004</v>
      </c>
      <c r="V21" s="964">
        <f>'3-IT Development Index'!D17</f>
        <v>7.46</v>
      </c>
      <c r="W21" s="867">
        <f>'3-IT Development Index'!J17</f>
        <v>18.730986141009442</v>
      </c>
      <c r="X21" s="964">
        <f>'4- Medical Technology from US'!D17</f>
        <v>5.56</v>
      </c>
      <c r="Y21" s="873">
        <f>'4- Medical Technology from US'!J17</f>
        <v>-9.6278917345878483</v>
      </c>
      <c r="Z21" s="973">
        <f>'5- Computer Imports'!D17</f>
        <v>60.05</v>
      </c>
      <c r="AA21" s="877">
        <f>'5- Computer Imports'!J17</f>
        <v>7.6001519515562057E-3</v>
      </c>
      <c r="AB21" s="973">
        <f>'6-Network Readiness Index'!D17</f>
        <v>5.0999999999999996</v>
      </c>
      <c r="AC21" s="1273">
        <f>'6-Network Readiness Index'!J17</f>
        <v>2.6315789473684199</v>
      </c>
      <c r="AD21" s="1277">
        <f>'7-Physicians per 1,000 People'!D17</f>
        <v>0.93899999999999995</v>
      </c>
      <c r="AE21" s="883">
        <f>'7-Physicians per 1,000 People'!I17</f>
        <v>-11.886422976501304</v>
      </c>
      <c r="AF21" s="1371">
        <f>'8-Public Health Spending %'!D17</f>
        <v>63.252943029999997</v>
      </c>
      <c r="AG21" s="873">
        <f>'8-Public Health Spending %'!J17</f>
        <v>2.5735591136489577</v>
      </c>
      <c r="AH21" s="452">
        <f t="shared" si="5"/>
        <v>50.535970438413329</v>
      </c>
      <c r="AI21" s="453">
        <f t="shared" si="7"/>
        <v>40.428776350730665</v>
      </c>
      <c r="AJ21" s="443" t="str">
        <f>'Risk - Country'!E17</f>
        <v>B</v>
      </c>
      <c r="AK21" s="410">
        <f>'Risk - Country'!M17</f>
        <v>7</v>
      </c>
      <c r="AL21" s="416" t="str">
        <f>'Risk - Business Climate'!B17</f>
        <v>A4</v>
      </c>
      <c r="AM21" s="416">
        <f>'Risk - Business Climate'!K17</f>
        <v>13.333333333333323</v>
      </c>
      <c r="AN21" s="415" t="str">
        <f>'Risk - Banking'!E17</f>
        <v>BBB+</v>
      </c>
      <c r="AO21" s="410">
        <f>'Risk - Banking'!M17</f>
        <v>0</v>
      </c>
      <c r="AP21" s="458">
        <f t="shared" si="1"/>
        <v>20.333333333333321</v>
      </c>
      <c r="AQ21" s="460">
        <f t="shared" si="8"/>
        <v>2.0333333333333319</v>
      </c>
      <c r="AR21" s="417">
        <f t="shared" si="2"/>
        <v>45.683907495767315</v>
      </c>
      <c r="AS21" s="31"/>
    </row>
    <row r="22" spans="1:45" ht="16.5" customHeight="1" x14ac:dyDescent="0.3">
      <c r="A22" s="295" t="s">
        <v>45</v>
      </c>
      <c r="B22" s="362" t="s">
        <v>45</v>
      </c>
      <c r="C22" s="418">
        <f>'Macro - Wealth'!E18</f>
        <v>3900</v>
      </c>
      <c r="D22" s="410">
        <f>'Macro - Wealth'!L18</f>
        <v>-55.387205387205377</v>
      </c>
      <c r="E22" s="419">
        <f>'Macro - GDP Growth'!F18</f>
        <v>6.9</v>
      </c>
      <c r="F22" s="410">
        <f>'Macro - GDP Growth'!M18</f>
        <v>20.307692307692307</v>
      </c>
      <c r="G22" s="419">
        <f>'Macro - GDP Growth Projection'!G18</f>
        <v>0.30575387635850976</v>
      </c>
      <c r="H22" s="410">
        <f>'Macro - GDP Growth Projection'!M18</f>
        <v>14.727840016910811</v>
      </c>
      <c r="I22" s="479">
        <f>'Macro - Urban Population'!G18</f>
        <v>53127.038</v>
      </c>
      <c r="J22" s="420">
        <f>'Macro - Urban Population'!F16</f>
        <v>82.801362361496302</v>
      </c>
      <c r="K22" s="421">
        <f>('Macro - Urban Population'!G18)/1000</f>
        <v>53.127037999999999</v>
      </c>
      <c r="L22" s="771">
        <f>'Macro - Urban Population'!N18</f>
        <v>0</v>
      </c>
      <c r="M22" s="772">
        <f>'Economy Size'!E18</f>
        <v>628.4</v>
      </c>
      <c r="N22" s="413">
        <f>'Economy Size'!L18</f>
        <v>-0.76722302355931049</v>
      </c>
      <c r="O22" s="422" t="e">
        <f>#REF!</f>
        <v>#REF!</v>
      </c>
      <c r="P22" s="445">
        <f t="shared" si="9"/>
        <v>-21.11889608616157</v>
      </c>
      <c r="Q22" s="447">
        <f t="shared" si="4"/>
        <v>-2.1118896086161572</v>
      </c>
      <c r="R22" s="1033">
        <f>'1-Health Spending Per Capita'!D18</f>
        <v>30.833469910000002</v>
      </c>
      <c r="S22" s="867">
        <f>'1-Health Spending Per Capita'!J18</f>
        <v>-49.22340528831193</v>
      </c>
      <c r="T22" s="964">
        <f>'2-Total Healthcare Spending'!G18</f>
        <v>4.8874925574517691</v>
      </c>
      <c r="U22" s="1057">
        <f>'2-Total Healthcare Spending'!M18</f>
        <v>44.946087666640437</v>
      </c>
      <c r="V22" s="964">
        <f>'3-IT Development Index'!D18</f>
        <v>2.35</v>
      </c>
      <c r="W22" s="867">
        <f>'3-IT Development Index'!J18</f>
        <v>-20.62547868266531</v>
      </c>
      <c r="X22" s="964">
        <f>'4- Medical Technology from US'!D18</f>
        <v>9.1910000000000007</v>
      </c>
      <c r="Y22" s="873">
        <f>'4- Medical Technology from US'!J18</f>
        <v>-9.384883620970669</v>
      </c>
      <c r="Z22" s="973">
        <f>'5- Computer Imports'!D18</f>
        <v>292.19099999999997</v>
      </c>
      <c r="AA22" s="877">
        <f>'5- Computer Imports'!J18</f>
        <v>3.7478337797215974E-2</v>
      </c>
      <c r="AB22" s="973">
        <f>'6-Network Readiness Index'!D18</f>
        <v>3.3</v>
      </c>
      <c r="AC22" s="1273">
        <f>'6-Network Readiness Index'!J18</f>
        <v>-2.5</v>
      </c>
      <c r="AD22" s="1277">
        <f>'7-Physicians per 1,000 People'!D18</f>
        <v>0.38900000000000001</v>
      </c>
      <c r="AE22" s="883">
        <f>'7-Physicians per 1,000 People'!I18</f>
        <v>-22.656657963446477</v>
      </c>
      <c r="AF22" s="1371">
        <f>'8-Public Health Spending %'!D18</f>
        <v>27.901132</v>
      </c>
      <c r="AG22" s="873">
        <f>'8-Public Health Spending %'!J18</f>
        <v>-11.884577361951889</v>
      </c>
      <c r="AH22" s="452">
        <f t="shared" si="5"/>
        <v>-71.291436912908623</v>
      </c>
      <c r="AI22" s="453">
        <f t="shared" si="7"/>
        <v>-57.033149530326902</v>
      </c>
      <c r="AJ22" s="443" t="str">
        <f>'Risk - Country'!E18</f>
        <v>C</v>
      </c>
      <c r="AK22" s="410">
        <f>'Risk - Country'!M18</f>
        <v>-6.9999999999999973</v>
      </c>
      <c r="AL22" s="416" t="str">
        <f>'Risk - Business Climate'!B18</f>
        <v>C</v>
      </c>
      <c r="AM22" s="416">
        <f>'Risk - Business Climate'!K18</f>
        <v>-10.909090909090912</v>
      </c>
      <c r="AN22" s="415" t="str">
        <f>'Risk - Banking'!E18</f>
        <v>BB-</v>
      </c>
      <c r="AO22" s="410">
        <f>'Risk - Banking'!M18</f>
        <v>-14.423076923076922</v>
      </c>
      <c r="AP22" s="458">
        <f t="shared" si="1"/>
        <v>-32.332167832167833</v>
      </c>
      <c r="AQ22" s="460">
        <f t="shared" si="8"/>
        <v>-3.2332167832167826</v>
      </c>
      <c r="AR22" s="417">
        <f t="shared" si="2"/>
        <v>-62.378255922159845</v>
      </c>
      <c r="AS22" s="31"/>
    </row>
    <row r="23" spans="1:45" x14ac:dyDescent="0.3">
      <c r="A23" s="295" t="s">
        <v>114</v>
      </c>
      <c r="B23" s="362" t="s">
        <v>114</v>
      </c>
      <c r="C23" s="418">
        <f>'Macro - Wealth'!E19</f>
        <v>17200</v>
      </c>
      <c r="D23" s="410">
        <f>'Macro - Wealth'!L19</f>
        <v>0.95133713283647581</v>
      </c>
      <c r="E23" s="419">
        <f>'Macro - GDP Growth'!F19</f>
        <v>1.7</v>
      </c>
      <c r="F23" s="410">
        <f>'Macro - GDP Growth'!M19</f>
        <v>-1.9200000000000004</v>
      </c>
      <c r="G23" s="419">
        <f>'Macro - GDP Growth Projection'!G19</f>
        <v>0.11458960465582996</v>
      </c>
      <c r="H23" s="410">
        <f>'Macro - GDP Growth Projection'!M19</f>
        <v>4.2972814214600517</v>
      </c>
      <c r="I23" s="479">
        <f>'Macro - Urban Population'!G19</f>
        <v>90.265000000000001</v>
      </c>
      <c r="J23" s="420">
        <f>'Macro - Urban Population'!F17</f>
        <v>88.719235241732306</v>
      </c>
      <c r="K23" s="421">
        <f>('Macro - Urban Population'!G19)/1000</f>
        <v>9.0264999999999998E-2</v>
      </c>
      <c r="L23" s="771">
        <f>'Macro - Urban Population'!N19</f>
        <v>0</v>
      </c>
      <c r="M23" s="772">
        <f>'Economy Size'!E19</f>
        <v>4.8040000000000003</v>
      </c>
      <c r="N23" s="413">
        <f>'Economy Size'!L19</f>
        <v>28.395836947094537</v>
      </c>
      <c r="O23" s="422" t="e">
        <f>#REF!</f>
        <v>#REF!</v>
      </c>
      <c r="P23" s="445">
        <f t="shared" si="9"/>
        <v>31.724455501391066</v>
      </c>
      <c r="Q23" s="447">
        <f t="shared" si="4"/>
        <v>3.1724455501391069</v>
      </c>
      <c r="R23" s="1033">
        <f>'1-Health Spending Per Capita'!D19</f>
        <v>1146.0416907399999</v>
      </c>
      <c r="S23" s="867">
        <f>'1-Health Spending Per Capita'!J19</f>
        <v>-4.1028042412896584</v>
      </c>
      <c r="T23" s="964">
        <f>'2-Total Healthcare Spending'!G19</f>
        <v>0.32784356230322875</v>
      </c>
      <c r="U23" s="1057">
        <f>'2-Total Healthcare Spending'!M19</f>
        <v>49.689625980524632</v>
      </c>
      <c r="V23" s="964">
        <f>'3-IT Development Index'!D19</f>
        <v>7.18</v>
      </c>
      <c r="W23" s="867">
        <f>'3-IT Development Index'!J19</f>
        <v>16.444519560924395</v>
      </c>
      <c r="X23" s="964">
        <f>'4- Medical Technology from US'!D19</f>
        <v>5.601</v>
      </c>
      <c r="Y23" s="873">
        <f>'4- Medical Technology from US'!J19</f>
        <v>-9.6251477707601705</v>
      </c>
      <c r="Z23" s="973">
        <f>'5- Computer Imports'!D19</f>
        <v>21.718</v>
      </c>
      <c r="AA23" s="877">
        <f>'5- Computer Imports'!J19</f>
        <v>2.6665528896247502E-3</v>
      </c>
      <c r="AB23" s="973" t="str">
        <f>'6-Network Readiness Index'!D19</f>
        <v>use median</v>
      </c>
      <c r="AC23" s="1273">
        <f>'6-Network Readiness Index'!J19</f>
        <v>0</v>
      </c>
      <c r="AD23" s="1277">
        <f>'7-Physicians per 1,000 People'!D19</f>
        <v>1.7849999999999999</v>
      </c>
      <c r="AE23" s="883">
        <f>'7-Physicians per 1,000 People'!I19</f>
        <v>1.2004018081366137</v>
      </c>
      <c r="AF23" s="1371">
        <f>'8-Public Health Spending %'!D19</f>
        <v>63.521753220000001</v>
      </c>
      <c r="AG23" s="873">
        <f>'8-Public Health Spending %'!J19</f>
        <v>2.6767833780434223</v>
      </c>
      <c r="AH23" s="452">
        <f t="shared" si="5"/>
        <v>56.286045268468854</v>
      </c>
      <c r="AI23" s="453">
        <f t="shared" si="7"/>
        <v>45.028836214775083</v>
      </c>
      <c r="AJ23" s="443" t="str">
        <f>'Risk - Country'!E19</f>
        <v>na</v>
      </c>
      <c r="AK23" s="410">
        <f>'Risk - Country'!M19</f>
        <v>0</v>
      </c>
      <c r="AL23" s="416">
        <f>'Risk - Business Climate'!B19</f>
        <v>0</v>
      </c>
      <c r="AM23" s="416">
        <f>'Risk - Business Climate'!K19</f>
        <v>-3.6363636363636331</v>
      </c>
      <c r="AN23" s="415" t="str">
        <f>'Risk - Banking'!E19</f>
        <v>-</v>
      </c>
      <c r="AO23" s="410">
        <f>'Risk - Banking'!M19</f>
        <v>0</v>
      </c>
      <c r="AP23" s="458">
        <f t="shared" si="1"/>
        <v>-3.6363636363636331</v>
      </c>
      <c r="AQ23" s="460">
        <f t="shared" si="8"/>
        <v>-0.36363636363636326</v>
      </c>
      <c r="AR23" s="417">
        <f t="shared" si="2"/>
        <v>47.837645401277832</v>
      </c>
      <c r="AS23" s="31"/>
    </row>
    <row r="24" spans="1:45" x14ac:dyDescent="0.3">
      <c r="A24" s="295" t="s">
        <v>135</v>
      </c>
      <c r="B24" s="362" t="s">
        <v>135</v>
      </c>
      <c r="C24" s="418">
        <f>'Macro - Wealth'!E20</f>
        <v>17500</v>
      </c>
      <c r="D24" s="410">
        <f>'Macro - Wealth'!L20</f>
        <v>1.1354669004822453</v>
      </c>
      <c r="E24" s="419">
        <f>'Macro - GDP Growth'!F20</f>
        <v>-3</v>
      </c>
      <c r="F24" s="410">
        <f>'Macro - GDP Growth'!M20</f>
        <v>-13.200000000000001</v>
      </c>
      <c r="G24" s="419">
        <f>'Macro - GDP Growth Projection'!G20</f>
        <v>0.1045817594648366</v>
      </c>
      <c r="H24" s="410">
        <f>'Macro - GDP Growth Projection'!M20</f>
        <v>3.7512200955172457</v>
      </c>
      <c r="I24" s="479">
        <f>'Macro - Urban Population'!G20</f>
        <v>7099.5889999999999</v>
      </c>
      <c r="J24" s="420">
        <f>'Macro - Urban Population'!F18</f>
        <v>33.515977944209702</v>
      </c>
      <c r="K24" s="421">
        <f>('Macro - Urban Population'!G20)/1000</f>
        <v>7.0995889999999999</v>
      </c>
      <c r="L24" s="771">
        <f>'Macro - Urban Population'!N20</f>
        <v>0</v>
      </c>
      <c r="M24" s="772">
        <f>'Economy Size'!E20</f>
        <v>165.4</v>
      </c>
      <c r="N24" s="413">
        <f>'Economy Size'!L20</f>
        <v>-0.11151921474158122</v>
      </c>
      <c r="O24" s="422" t="e">
        <f>#REF!</f>
        <v>#REF!</v>
      </c>
      <c r="P24" s="445">
        <f t="shared" si="9"/>
        <v>-8.4248322187420914</v>
      </c>
      <c r="Q24" s="447">
        <f t="shared" si="4"/>
        <v>-0.84248322187420921</v>
      </c>
      <c r="R24" s="1033">
        <f>'1-Health Spending Per Capita'!D20</f>
        <v>450.21395575999998</v>
      </c>
      <c r="S24" s="867">
        <f>'1-Health Spending Per Capita'!J20</f>
        <v>-32.255542932651672</v>
      </c>
      <c r="T24" s="964">
        <f>'2-Total Healthcare Spending'!G20</f>
        <v>4.1904154665573783</v>
      </c>
      <c r="U24" s="1057">
        <f>'2-Total Healthcare Spending'!M20</f>
        <v>45.671277674008707</v>
      </c>
      <c r="V24" s="964">
        <f>'3-IT Development Index'!D20</f>
        <v>7.26</v>
      </c>
      <c r="W24" s="867">
        <f>'3-IT Development Index'!J20</f>
        <v>17.09779572666298</v>
      </c>
      <c r="X24" s="964">
        <f>'4- Medical Technology from US'!D20</f>
        <v>5.0380000000000003</v>
      </c>
      <c r="Y24" s="873">
        <f>'4- Medical Technology from US'!J20</f>
        <v>-9.6628270789305013</v>
      </c>
      <c r="Z24" s="973">
        <f>'5- Computer Imports'!D20</f>
        <v>152.78</v>
      </c>
      <c r="AA24" s="877">
        <f>'5- Computer Imports'!J20</f>
        <v>1.9535157717310771E-2</v>
      </c>
      <c r="AB24" s="973" t="str">
        <f>'6-Network Readiness Index'!D20</f>
        <v>use median</v>
      </c>
      <c r="AC24" s="1273">
        <f>'6-Network Readiness Index'!J20</f>
        <v>0</v>
      </c>
      <c r="AD24" s="1277">
        <f>'7-Physicians per 1,000 People'!D20</f>
        <v>4.07</v>
      </c>
      <c r="AE24" s="883">
        <f>'7-Physicians per 1,000 People'!I20</f>
        <v>12.677046710195881</v>
      </c>
      <c r="AF24" s="1371">
        <f>'8-Public Health Spending %'!D20</f>
        <v>65.786540329999994</v>
      </c>
      <c r="AG24" s="873">
        <f>'8-Public Health Spending %'!J20</f>
        <v>3.5464713293811729</v>
      </c>
      <c r="AH24" s="452">
        <f t="shared" si="5"/>
        <v>37.093756586383876</v>
      </c>
      <c r="AI24" s="453">
        <f t="shared" si="7"/>
        <v>29.675005269107103</v>
      </c>
      <c r="AJ24" s="443" t="str">
        <f>'Risk - Country'!E20</f>
        <v>D</v>
      </c>
      <c r="AK24" s="410">
        <f>'Risk - Country'!M20</f>
        <v>-20.999999999999993</v>
      </c>
      <c r="AL24" s="416" t="str">
        <f>'Risk - Business Climate'!B20</f>
        <v>D</v>
      </c>
      <c r="AM24" s="416">
        <f>'Risk - Business Climate'!K20</f>
        <v>-25.454545454545453</v>
      </c>
      <c r="AN24" s="415" t="str">
        <f>'Risk - Banking'!E20</f>
        <v>B-</v>
      </c>
      <c r="AO24" s="410">
        <f>'Risk - Banking'!M20</f>
        <v>-23.076923076923077</v>
      </c>
      <c r="AP24" s="458">
        <f t="shared" si="1"/>
        <v>-69.531468531468519</v>
      </c>
      <c r="AQ24" s="460">
        <f t="shared" si="8"/>
        <v>-6.9531468531468503</v>
      </c>
      <c r="AR24" s="417">
        <f t="shared" si="2"/>
        <v>21.879375194086045</v>
      </c>
      <c r="AS24" s="31"/>
    </row>
    <row r="25" spans="1:45" x14ac:dyDescent="0.3">
      <c r="A25" s="295" t="s">
        <v>136</v>
      </c>
      <c r="B25" s="362" t="s">
        <v>136</v>
      </c>
      <c r="C25" s="418">
        <f>'Macro - Wealth'!E21</f>
        <v>44900</v>
      </c>
      <c r="D25" s="410">
        <f>'Macro - Wealth'!L21</f>
        <v>17.952652345462518</v>
      </c>
      <c r="E25" s="419">
        <f>'Macro - GDP Growth'!F21</f>
        <v>1.4</v>
      </c>
      <c r="F25" s="410">
        <f>'Macro - GDP Growth'!M21</f>
        <v>-2.64</v>
      </c>
      <c r="G25" s="419">
        <f>'Macro - GDP Growth Projection'!G21</f>
        <v>0.11485029917493088</v>
      </c>
      <c r="H25" s="410">
        <f>'Macro - GDP Growth Projection'!M21</f>
        <v>4.3115057816544313</v>
      </c>
      <c r="I25" s="479">
        <f>'Macro - Urban Population'!G21</f>
        <v>10901.223</v>
      </c>
      <c r="J25" s="420">
        <f>'Macro - Urban Population'!F19</f>
        <v>31.553907140310301</v>
      </c>
      <c r="K25" s="421">
        <f>('Macro - Urban Population'!G21)/1000</f>
        <v>10.901223</v>
      </c>
      <c r="L25" s="771">
        <f>'Macro - Urban Population'!N21</f>
        <v>0</v>
      </c>
      <c r="M25" s="772">
        <f>'Economy Size'!E21</f>
        <v>508.6</v>
      </c>
      <c r="N25" s="413">
        <f>'Economy Size'!L21</f>
        <v>-0.59756143328638622</v>
      </c>
      <c r="O25" s="422" t="e">
        <f>#REF!</f>
        <v>#REF!</v>
      </c>
      <c r="P25" s="445">
        <f t="shared" si="9"/>
        <v>19.026596693830562</v>
      </c>
      <c r="Q25" s="447">
        <f t="shared" si="4"/>
        <v>1.9026596693830564</v>
      </c>
      <c r="R25" s="1033">
        <f>'1-Health Spending Per Capita'!D21</f>
        <v>4884.0662613900004</v>
      </c>
      <c r="S25" s="867">
        <f>'1-Health Spending Per Capita'!J21</f>
        <v>21.57955181629589</v>
      </c>
      <c r="T25" s="964">
        <f>'2-Total Healthcare Spending'!G21</f>
        <v>54.430085724759948</v>
      </c>
      <c r="U25" s="1057">
        <f>'2-Total Healthcare Spending'!M21</f>
        <v>-0.10617893040311337</v>
      </c>
      <c r="V25" s="964">
        <f>'3-IT Development Index'!D21</f>
        <v>7.83</v>
      </c>
      <c r="W25" s="867">
        <f>'3-IT Development Index'!J21</f>
        <v>21.752388407550388</v>
      </c>
      <c r="X25" s="964">
        <f>'4- Medical Technology from US'!D21</f>
        <v>2965.549</v>
      </c>
      <c r="Y25" s="873">
        <f>'4- Medical Technology from US'!J21</f>
        <v>9.6325535330606016</v>
      </c>
      <c r="Z25" s="973">
        <f>'5- Computer Imports'!D21</f>
        <v>3026.5639999999999</v>
      </c>
      <c r="AA25" s="877">
        <f>'5- Computer Imports'!J21</f>
        <v>0.38941145028210333</v>
      </c>
      <c r="AB25" s="973">
        <f>'6-Network Readiness Index'!D21</f>
        <v>5.4</v>
      </c>
      <c r="AC25" s="1273">
        <f>'6-Network Readiness Index'!J21</f>
        <v>3.4210526315789496</v>
      </c>
      <c r="AD25" s="1277">
        <f>'7-Physicians per 1,000 People'!D21</f>
        <v>2.9710000000000001</v>
      </c>
      <c r="AE25" s="883">
        <f>'7-Physicians per 1,000 People'!I21</f>
        <v>7.1572074334505276</v>
      </c>
      <c r="AF25" s="1371">
        <f>'8-Public Health Spending %'!D21</f>
        <v>77.868649739999995</v>
      </c>
      <c r="AG25" s="873">
        <f>'8-Public Health Spending %'!J21</f>
        <v>8.1860530959082283</v>
      </c>
      <c r="AH25" s="452">
        <f t="shared" si="5"/>
        <v>72.012039437723573</v>
      </c>
      <c r="AI25" s="453">
        <f t="shared" si="7"/>
        <v>57.609631550178861</v>
      </c>
      <c r="AJ25" s="443" t="str">
        <f>'Risk - Country'!E21</f>
        <v>A2</v>
      </c>
      <c r="AK25" s="410">
        <f>'Risk - Country'!M21</f>
        <v>28</v>
      </c>
      <c r="AL25" s="416" t="str">
        <f>'Risk - Business Climate'!B21</f>
        <v>A1</v>
      </c>
      <c r="AM25" s="416">
        <f>'Risk - Business Climate'!K21</f>
        <v>40</v>
      </c>
      <c r="AN25" s="415" t="str">
        <f>'Risk - Banking'!E21</f>
        <v>AAA</v>
      </c>
      <c r="AO25" s="410">
        <f>'Risk - Banking'!M21</f>
        <v>25</v>
      </c>
      <c r="AP25" s="458">
        <f t="shared" si="1"/>
        <v>93</v>
      </c>
      <c r="AQ25" s="460">
        <f t="shared" si="8"/>
        <v>9.2999999999999972</v>
      </c>
      <c r="AR25" s="417">
        <f t="shared" si="2"/>
        <v>68.812291219561914</v>
      </c>
      <c r="AS25" s="31"/>
    </row>
    <row r="26" spans="1:45" x14ac:dyDescent="0.3">
      <c r="A26" s="295" t="s">
        <v>137</v>
      </c>
      <c r="B26" s="362" t="s">
        <v>137</v>
      </c>
      <c r="C26" s="418">
        <f>'Macro - Wealth'!E22</f>
        <v>8200</v>
      </c>
      <c r="D26" s="410">
        <f>'Macro - Wealth'!L22</f>
        <v>-35.117845117845107</v>
      </c>
      <c r="E26" s="419">
        <f>'Macro - GDP Growth'!F22</f>
        <v>0</v>
      </c>
      <c r="F26" s="410">
        <f>'Macro - GDP Growth'!M22</f>
        <v>0</v>
      </c>
      <c r="G26" s="419">
        <f>'Macro - GDP Growth Projection'!G22</f>
        <v>0.13560885608856099</v>
      </c>
      <c r="H26" s="410">
        <f>'Macro - GDP Growth Projection'!M22</f>
        <v>5.4441617027429698</v>
      </c>
      <c r="I26" s="479">
        <f>'Macro - Urban Population'!G22</f>
        <v>149.91399999999999</v>
      </c>
      <c r="J26" s="420">
        <f>'Macro - Urban Population'!F20</f>
        <v>76.277258746043202</v>
      </c>
      <c r="K26" s="421">
        <f>('Macro - Urban Population'!G22)/1000</f>
        <v>0.14991399999999999</v>
      </c>
      <c r="L26" s="771">
        <f>'Macro - Urban Population'!N22</f>
        <v>0</v>
      </c>
      <c r="M26" s="772">
        <f>'Economy Size'!E22</f>
        <v>3.0880000000000001</v>
      </c>
      <c r="N26" s="413">
        <f>'Economy Size'!L22</f>
        <v>28.991153512575892</v>
      </c>
      <c r="O26" s="422" t="e">
        <f>#REF!</f>
        <v>#REF!</v>
      </c>
      <c r="P26" s="445">
        <f t="shared" si="9"/>
        <v>-0.68252990252624546</v>
      </c>
      <c r="Q26" s="447">
        <f t="shared" si="4"/>
        <v>-6.8252990252624546E-2</v>
      </c>
      <c r="R26" s="1033">
        <f>'1-Health Spending Per Capita'!D22</f>
        <v>278.57920932000002</v>
      </c>
      <c r="S26" s="867">
        <f>'1-Health Spending Per Capita'!J22</f>
        <v>-39.199773413810021</v>
      </c>
      <c r="T26" s="964">
        <f>'2-Total Healthcare Spending'!G22</f>
        <v>9.4649515000144555E-2</v>
      </c>
      <c r="U26" s="1057">
        <f>'2-Total Healthcare Spending'!M22</f>
        <v>49.932224675978794</v>
      </c>
      <c r="V26" s="964">
        <f>'3-IT Development Index'!D22</f>
        <v>3.66</v>
      </c>
      <c r="W26" s="867">
        <f>'3-IT Development Index'!J22</f>
        <v>-11.03124202195559</v>
      </c>
      <c r="X26" s="964">
        <f>'4- Medical Technology from US'!D22</f>
        <v>5.4489999999999998</v>
      </c>
      <c r="Y26" s="873">
        <f>'4- Medical Technology from US'!J22</f>
        <v>-9.6353205147066898</v>
      </c>
      <c r="Z26" s="973">
        <f>'5- Computer Imports'!D22</f>
        <v>9.4009999999999998</v>
      </c>
      <c r="AA26" s="877">
        <f>'5- Computer Imports'!J22</f>
        <v>1.0812680193907484E-3</v>
      </c>
      <c r="AB26" s="973" t="str">
        <f>'6-Network Readiness Index'!D22</f>
        <v>use median</v>
      </c>
      <c r="AC26" s="1273">
        <f>'6-Network Readiness Index'!J22</f>
        <v>0</v>
      </c>
      <c r="AD26" s="1277">
        <f>'7-Physicians per 1,000 People'!D22</f>
        <v>0.76800000000000002</v>
      </c>
      <c r="AE26" s="883">
        <f>'7-Physicians per 1,000 People'!I22</f>
        <v>-15.234986945169712</v>
      </c>
      <c r="AF26" s="1371">
        <f>'8-Public Health Spending %'!D22</f>
        <v>67.018333519999999</v>
      </c>
      <c r="AG26" s="873">
        <f>'8-Public Health Spending %'!J22</f>
        <v>4.0194851906632172</v>
      </c>
      <c r="AH26" s="452">
        <f t="shared" si="5"/>
        <v>-21.14853176098061</v>
      </c>
      <c r="AI26" s="453">
        <f t="shared" si="7"/>
        <v>-16.918825408784489</v>
      </c>
      <c r="AJ26" s="443" t="str">
        <f>'Risk - Country'!E22</f>
        <v>na</v>
      </c>
      <c r="AK26" s="410">
        <f>'Risk - Country'!M22</f>
        <v>0</v>
      </c>
      <c r="AL26" s="416">
        <f>'Risk - Business Climate'!B22</f>
        <v>0</v>
      </c>
      <c r="AM26" s="416">
        <f>'Risk - Business Climate'!K22</f>
        <v>-3.6363636363636331</v>
      </c>
      <c r="AN26" s="415" t="str">
        <f>'Risk - Banking'!E22</f>
        <v>-</v>
      </c>
      <c r="AO26" s="410">
        <f>'Risk - Banking'!M22</f>
        <v>0</v>
      </c>
      <c r="AP26" s="458">
        <f t="shared" si="1"/>
        <v>-3.6363636363636331</v>
      </c>
      <c r="AQ26" s="460">
        <f t="shared" si="8"/>
        <v>-0.36363636363636326</v>
      </c>
      <c r="AR26" s="417">
        <f t="shared" si="2"/>
        <v>-17.350714762673476</v>
      </c>
      <c r="AS26" s="31"/>
    </row>
    <row r="27" spans="1:45" x14ac:dyDescent="0.3">
      <c r="A27" s="295" t="s">
        <v>138</v>
      </c>
      <c r="B27" s="362" t="s">
        <v>138</v>
      </c>
      <c r="C27" s="418">
        <f>'Macro - Wealth'!E23</f>
        <v>2200</v>
      </c>
      <c r="D27" s="410">
        <f>'Macro - Wealth'!L23</f>
        <v>-63.400673400673398</v>
      </c>
      <c r="E27" s="419">
        <f>'Macro - GDP Growth'!F23</f>
        <v>4.5999999999999996</v>
      </c>
      <c r="F27" s="410">
        <f>'Macro - GDP Growth'!M23</f>
        <v>9.6923076923076898</v>
      </c>
      <c r="G27" s="419">
        <f>'Macro - GDP Growth Projection'!G23</f>
        <v>0.28110363285708662</v>
      </c>
      <c r="H27" s="410">
        <f>'Macro - GDP Growth Projection'!M23</f>
        <v>13.382840729420423</v>
      </c>
      <c r="I27" s="479">
        <f>'Macro - Urban Population'!G23</f>
        <v>4612.2430000000004</v>
      </c>
      <c r="J27" s="420">
        <f>'Macro - Urban Population'!F21</f>
        <v>97.817768892414307</v>
      </c>
      <c r="K27" s="421">
        <f>('Macro - Urban Population'!G23)/1000</f>
        <v>4.6122430000000003</v>
      </c>
      <c r="L27" s="771">
        <f>'Macro - Urban Population'!N23</f>
        <v>0</v>
      </c>
      <c r="M27" s="772">
        <f>'Economy Size'!E23</f>
        <v>24.31</v>
      </c>
      <c r="N27" s="413">
        <f>'Economy Size'!L23</f>
        <v>21.628794449262795</v>
      </c>
      <c r="O27" s="422" t="e">
        <f>#REF!</f>
        <v>#REF!</v>
      </c>
      <c r="P27" s="445">
        <f t="shared" si="9"/>
        <v>-18.696730529682483</v>
      </c>
      <c r="Q27" s="447">
        <f t="shared" si="4"/>
        <v>-1.8696730529682484</v>
      </c>
      <c r="R27" s="1033">
        <f>'1-Health Spending Per Capita'!D23</f>
        <v>37.889448059999999</v>
      </c>
      <c r="S27" s="867">
        <f>'1-Health Spending Per Capita'!J23</f>
        <v>-48.93792499041232</v>
      </c>
      <c r="T27" s="964">
        <f>'2-Total Healthcare Spending'!G23</f>
        <v>0.4016095836064506</v>
      </c>
      <c r="U27" s="1057">
        <f>'2-Total Healthcare Spending'!M23</f>
        <v>49.612884997021965</v>
      </c>
      <c r="V27" s="964">
        <f>'3-IT Development Index'!D23</f>
        <v>1.92</v>
      </c>
      <c r="W27" s="867">
        <f>'3-IT Development Index'!J23</f>
        <v>-23.774731937707436</v>
      </c>
      <c r="X27" s="964">
        <f>'4- Medical Technology from US'!D23</f>
        <v>6.6000000000000003E-2</v>
      </c>
      <c r="Y27" s="873">
        <f>'4- Medical Technology from US'!J23</f>
        <v>-9.9955828874969086</v>
      </c>
      <c r="Z27" s="973">
        <f>'5- Computer Imports'!D23</f>
        <v>5.69</v>
      </c>
      <c r="AA27" s="877">
        <f>'5- Computer Imports'!J23</f>
        <v>6.0363611605078092E-4</v>
      </c>
      <c r="AB27" s="973">
        <f>'6-Network Readiness Index'!D23</f>
        <v>2.9</v>
      </c>
      <c r="AC27" s="1273">
        <f>'6-Network Readiness Index'!J23</f>
        <v>-3.75</v>
      </c>
      <c r="AD27" s="1277">
        <f>'7-Physicians per 1,000 People'!D23</f>
        <v>0.14599999999999999</v>
      </c>
      <c r="AE27" s="883">
        <f>'7-Physicians per 1,000 People'!I23</f>
        <v>-27.415143603133156</v>
      </c>
      <c r="AF27" s="1371">
        <f>'8-Public Health Spending %'!D23</f>
        <v>48.999804019999999</v>
      </c>
      <c r="AG27" s="873">
        <f>'8-Public Health Spending %'!J23</f>
        <v>-3.1324099303278836</v>
      </c>
      <c r="AH27" s="452">
        <f t="shared" si="5"/>
        <v>-67.392304715939687</v>
      </c>
      <c r="AI27" s="453">
        <f t="shared" si="7"/>
        <v>-53.913843772751754</v>
      </c>
      <c r="AJ27" s="443" t="str">
        <f>'Risk - Country'!E23</f>
        <v>B</v>
      </c>
      <c r="AK27" s="410">
        <f>'Risk - Country'!M23</f>
        <v>7</v>
      </c>
      <c r="AL27" s="416" t="str">
        <f>'Risk - Business Climate'!B23</f>
        <v>C</v>
      </c>
      <c r="AM27" s="416">
        <f>'Risk - Business Climate'!K23</f>
        <v>-10.909090909090912</v>
      </c>
      <c r="AN27" s="415" t="str">
        <f>'Risk - Banking'!E23</f>
        <v>-</v>
      </c>
      <c r="AO27" s="410">
        <f>'Risk - Banking'!M23</f>
        <v>0</v>
      </c>
      <c r="AP27" s="458">
        <f t="shared" si="1"/>
        <v>-3.9090909090909118</v>
      </c>
      <c r="AQ27" s="460">
        <f t="shared" si="8"/>
        <v>-0.39090909090909109</v>
      </c>
      <c r="AR27" s="417">
        <f t="shared" si="2"/>
        <v>-56.17442591662909</v>
      </c>
      <c r="AS27" s="31"/>
    </row>
    <row r="28" spans="1:45" ht="14.55" customHeight="1" x14ac:dyDescent="0.3">
      <c r="A28" s="295" t="s">
        <v>256</v>
      </c>
      <c r="B28" s="362" t="s">
        <v>256</v>
      </c>
      <c r="C28" s="418">
        <f>'Macro - Wealth'!E24</f>
        <v>85700</v>
      </c>
      <c r="D28" s="410">
        <f>'Macro - Wealth'!L24</f>
        <v>42.994300745287156</v>
      </c>
      <c r="E28" s="419">
        <f>'Macro - GDP Growth'!F24</f>
        <v>-2.5</v>
      </c>
      <c r="F28" s="410">
        <f>'Macro - GDP Growth'!M24</f>
        <v>-12</v>
      </c>
      <c r="G28" s="419" t="str">
        <f>'Macro - GDP Growth Projection'!G24</f>
        <v>use median</v>
      </c>
      <c r="H28" s="410">
        <f>'Macro - GDP Growth Projection'!M24</f>
        <v>0</v>
      </c>
      <c r="I28" s="479">
        <f>'Macro - Urban Population'!G24</f>
        <v>65.460999999999999</v>
      </c>
      <c r="J28" s="420">
        <f>'Macro - Urban Population'!F22</f>
        <v>44.1237586752924</v>
      </c>
      <c r="K28" s="421">
        <f>('Macro - Urban Population'!G24)/1000</f>
        <v>6.5461000000000005E-2</v>
      </c>
      <c r="L28" s="771">
        <f>'Macro - Urban Population'!N24</f>
        <v>0</v>
      </c>
      <c r="M28" s="772">
        <f>'Economy Size'!E24</f>
        <v>5.1980000000000004</v>
      </c>
      <c r="N28" s="413">
        <f>'Economy Size'!L24</f>
        <v>28.259150043365139</v>
      </c>
      <c r="O28" s="422" t="e">
        <f>#REF!</f>
        <v>#REF!</v>
      </c>
      <c r="P28" s="445">
        <f t="shared" si="9"/>
        <v>59.253450788652295</v>
      </c>
      <c r="Q28" s="447">
        <f t="shared" si="4"/>
        <v>5.92534507886523</v>
      </c>
      <c r="R28" s="1033" t="str">
        <f>'1-Health Spending Per Capita'!D24</f>
        <v>use mean</v>
      </c>
      <c r="S28" s="867">
        <f>'1-Health Spending Per Capita'!J24</f>
        <v>0</v>
      </c>
      <c r="T28" s="964" t="str">
        <f>'2-Total Healthcare Spending'!G24</f>
        <v>n.a.</v>
      </c>
      <c r="U28" s="1057">
        <f>'2-Total Healthcare Spending'!M24</f>
        <v>0</v>
      </c>
      <c r="V28" s="964" t="str">
        <f>'3-IT Development Index'!D24</f>
        <v>use median</v>
      </c>
      <c r="W28" s="867">
        <f>'3-IT Development Index'!J24</f>
        <v>0</v>
      </c>
      <c r="X28" s="964">
        <f>'4- Medical Technology from US'!D24</f>
        <v>4.2089999999999996</v>
      </c>
      <c r="Y28" s="873">
        <f>'4- Medical Technology from US'!J24</f>
        <v>-9.718308689007241</v>
      </c>
      <c r="Z28" s="973">
        <f>'5- Computer Imports'!D24</f>
        <v>5.859</v>
      </c>
      <c r="AA28" s="877">
        <f>'5- Computer Imports'!J24</f>
        <v>6.2538760935836773E-4</v>
      </c>
      <c r="AB28" s="973" t="str">
        <f>'6-Network Readiness Index'!D24</f>
        <v>use median</v>
      </c>
      <c r="AC28" s="1273">
        <f>'6-Network Readiness Index'!J24</f>
        <v>0</v>
      </c>
      <c r="AD28" s="1277" t="str">
        <f>'7-Physicians per 1,000 People'!D24</f>
        <v>use median</v>
      </c>
      <c r="AE28" s="883">
        <f>'7-Physicians per 1,000 People'!I24</f>
        <v>4.2396584630838783</v>
      </c>
      <c r="AF28" s="1371" t="str">
        <f>'8-Public Health Spending %'!D24</f>
        <v>use median</v>
      </c>
      <c r="AG28" s="873">
        <f>'8-Public Health Spending %'!J24</f>
        <v>0</v>
      </c>
      <c r="AH28" s="452">
        <f t="shared" si="5"/>
        <v>-5.4780248383140036</v>
      </c>
      <c r="AI28" s="453">
        <f t="shared" si="7"/>
        <v>-4.3824198706512032</v>
      </c>
      <c r="AJ28" s="443" t="str">
        <f>'Risk - Country'!E24</f>
        <v>na</v>
      </c>
      <c r="AK28" s="410">
        <f>'Risk - Country'!M24</f>
        <v>0</v>
      </c>
      <c r="AL28" s="416">
        <f>'Risk - Business Climate'!B24</f>
        <v>0</v>
      </c>
      <c r="AM28" s="416">
        <f>'Risk - Business Climate'!K24</f>
        <v>-3.6363636363636331</v>
      </c>
      <c r="AN28" s="415" t="str">
        <f>'Risk - Banking'!E24</f>
        <v>-</v>
      </c>
      <c r="AO28" s="410">
        <f>'Risk - Banking'!M24</f>
        <v>0</v>
      </c>
      <c r="AP28" s="458">
        <f t="shared" si="1"/>
        <v>-3.6363636363636331</v>
      </c>
      <c r="AQ28" s="460">
        <f t="shared" si="8"/>
        <v>-0.36363636363636326</v>
      </c>
      <c r="AR28" s="417">
        <f t="shared" si="2"/>
        <v>1.1792888445776635</v>
      </c>
      <c r="AS28" s="31"/>
    </row>
    <row r="29" spans="1:45" x14ac:dyDescent="0.3">
      <c r="A29" s="295" t="s">
        <v>35</v>
      </c>
      <c r="B29" s="362" t="s">
        <v>35</v>
      </c>
      <c r="C29" s="418">
        <f>'Macro - Wealth'!E25</f>
        <v>7200</v>
      </c>
      <c r="D29" s="410">
        <f>'Macro - Wealth'!L25</f>
        <v>-39.831649831649834</v>
      </c>
      <c r="E29" s="419">
        <f>'Macro - GDP Growth'!F25</f>
        <v>3.7</v>
      </c>
      <c r="F29" s="410">
        <f>'Macro - GDP Growth'!M25</f>
        <v>5.5384615384615374</v>
      </c>
      <c r="G29" s="419">
        <f>'Macro - GDP Growth Projection'!G25</f>
        <v>0.18404937326571608</v>
      </c>
      <c r="H29" s="410">
        <f>'Macro - GDP Growth Projection'!M25</f>
        <v>8.0872374632391288</v>
      </c>
      <c r="I29" s="479">
        <f>'Macro - Urban Population'!G25</f>
        <v>7388.0609999999997</v>
      </c>
      <c r="J29" s="420">
        <f>'Macro - Urban Population'!F23</f>
        <v>43.513737899204799</v>
      </c>
      <c r="K29" s="421">
        <f>('Macro - Urban Population'!G25)/1000</f>
        <v>7.3880609999999995</v>
      </c>
      <c r="L29" s="771">
        <f>'Macro - Urban Population'!N25</f>
        <v>0</v>
      </c>
      <c r="M29" s="772">
        <f>'Economy Size'!E25</f>
        <v>78.349999999999994</v>
      </c>
      <c r="N29" s="413">
        <f>'Economy Size'!L25</f>
        <v>2.8811795316565525</v>
      </c>
      <c r="O29" s="422" t="e">
        <f>#REF!</f>
        <v>#REF!</v>
      </c>
      <c r="P29" s="445">
        <f t="shared" si="9"/>
        <v>-23.32477129829261</v>
      </c>
      <c r="Q29" s="447">
        <f t="shared" si="4"/>
        <v>-2.332477129829261</v>
      </c>
      <c r="R29" s="1033">
        <f>'1-Health Spending Per Capita'!D25</f>
        <v>208.78419416</v>
      </c>
      <c r="S29" s="867">
        <f>'1-Health Spending Per Capita'!J25</f>
        <v>-42.023634442884422</v>
      </c>
      <c r="T29" s="964">
        <f>'2-Total Healthcare Spending'!G25</f>
        <v>2.2648207867584422</v>
      </c>
      <c r="U29" s="1057">
        <f>'2-Total Healthcare Spending'!M25</f>
        <v>47.674531027579675</v>
      </c>
      <c r="V29" s="964">
        <f>'3-IT Development Index'!D25</f>
        <v>4.0199999999999996</v>
      </c>
      <c r="W29" s="867">
        <f>'3-IT Development Index'!J25</f>
        <v>-8.3946579014552132</v>
      </c>
      <c r="X29" s="964">
        <f>'4- Medical Technology from US'!D25</f>
        <v>11.641</v>
      </c>
      <c r="Y29" s="873">
        <f>'4- Medical Technology from US'!J25</f>
        <v>-9.2209150507800626</v>
      </c>
      <c r="Z29" s="973">
        <f>'5- Computer Imports'!D25</f>
        <v>42.357999999999997</v>
      </c>
      <c r="AA29" s="877">
        <f>'5- Computer Imports'!J25</f>
        <v>5.323066628492152E-3</v>
      </c>
      <c r="AB29" s="973">
        <f>'6-Network Readiness Index'!D25</f>
        <v>3.3</v>
      </c>
      <c r="AC29" s="1273">
        <f>'6-Network Readiness Index'!J25</f>
        <v>-2.5</v>
      </c>
      <c r="AD29" s="1277">
        <f>'7-Physicians per 1,000 People'!D25</f>
        <v>0.47299999999999998</v>
      </c>
      <c r="AE29" s="883">
        <f>'7-Physicians per 1,000 People'!I25</f>
        <v>-21.011749347258487</v>
      </c>
      <c r="AF29" s="1371">
        <f>'8-Public Health Spending %'!D25</f>
        <v>72.067908529999997</v>
      </c>
      <c r="AG29" s="873">
        <f>'8-Public Health Spending %'!J25</f>
        <v>5.9585436240950536</v>
      </c>
      <c r="AH29" s="452">
        <f t="shared" si="5"/>
        <v>-29.512559024074964</v>
      </c>
      <c r="AI29" s="453">
        <f t="shared" si="7"/>
        <v>-23.610047219259972</v>
      </c>
      <c r="AJ29" s="443" t="str">
        <f>'Risk - Country'!E25</f>
        <v>C</v>
      </c>
      <c r="AK29" s="410">
        <f>'Risk - Country'!M25</f>
        <v>-6.9999999999999973</v>
      </c>
      <c r="AL29" s="416" t="str">
        <f>'Risk - Business Climate'!B25</f>
        <v>C</v>
      </c>
      <c r="AM29" s="416">
        <f>'Risk - Business Climate'!K25</f>
        <v>-10.909090909090912</v>
      </c>
      <c r="AN29" s="415" t="str">
        <f>'Risk - Banking'!E25</f>
        <v>BB-</v>
      </c>
      <c r="AO29" s="410">
        <f>'Risk - Banking'!M25</f>
        <v>-14.423076923076922</v>
      </c>
      <c r="AP29" s="458">
        <f t="shared" si="1"/>
        <v>-32.332167832167833</v>
      </c>
      <c r="AQ29" s="460">
        <f t="shared" si="8"/>
        <v>-3.2332167832167826</v>
      </c>
      <c r="AR29" s="417">
        <f t="shared" si="2"/>
        <v>-29.175741132306015</v>
      </c>
      <c r="AS29" s="31"/>
    </row>
    <row r="30" spans="1:45" ht="14.95" customHeight="1" x14ac:dyDescent="0.3">
      <c r="A30" s="295" t="s">
        <v>140</v>
      </c>
      <c r="B30" s="362" t="s">
        <v>140</v>
      </c>
      <c r="C30" s="418">
        <f>'Macro - Wealth'!E26</f>
        <v>11000</v>
      </c>
      <c r="D30" s="410">
        <f>'Macro - Wealth'!L26</f>
        <v>-21.919191919191913</v>
      </c>
      <c r="E30" s="419">
        <f>'Macro - GDP Growth'!F26</f>
        <v>3</v>
      </c>
      <c r="F30" s="410">
        <f>'Macro - GDP Growth'!M26</f>
        <v>2.307692307692307</v>
      </c>
      <c r="G30" s="419">
        <f>'Macro - GDP Growth Projection'!G26</f>
        <v>0.189757545769421</v>
      </c>
      <c r="H30" s="410">
        <f>'Macro - GDP Growth Projection'!M26</f>
        <v>8.3986943439759099</v>
      </c>
      <c r="I30" s="479">
        <f>'Macro - Urban Population'!G26</f>
        <v>1515.1959999999999</v>
      </c>
      <c r="J30" s="420">
        <f>'Macro - Urban Population'!F24</f>
        <v>100</v>
      </c>
      <c r="K30" s="421">
        <f>('Macro - Urban Population'!G26)/1000</f>
        <v>1.515196</v>
      </c>
      <c r="L30" s="771">
        <f>'Macro - Urban Population'!N26</f>
        <v>0</v>
      </c>
      <c r="M30" s="772">
        <f>'Economy Size'!E26</f>
        <v>42.53</v>
      </c>
      <c r="N30" s="413">
        <f>'Economy Size'!L26</f>
        <v>15.307892454466609</v>
      </c>
      <c r="O30" s="422" t="e">
        <f>#REF!</f>
        <v>#REF!</v>
      </c>
      <c r="P30" s="445">
        <f t="shared" si="9"/>
        <v>4.0950871869429122</v>
      </c>
      <c r="Q30" s="447">
        <f t="shared" si="4"/>
        <v>0.40950871869429123</v>
      </c>
      <c r="R30" s="1033">
        <f>'1-Health Spending Per Capita'!D26</f>
        <v>463.63992784999999</v>
      </c>
      <c r="S30" s="867">
        <f>'1-Health Spending Per Capita'!J26</f>
        <v>-31.712336812909758</v>
      </c>
      <c r="T30" s="964">
        <f>'2-Total Healthcare Spending'!G26</f>
        <v>1.773304959484576</v>
      </c>
      <c r="U30" s="1057">
        <f>'2-Total Healthcare Spending'!M26</f>
        <v>48.185869545310936</v>
      </c>
      <c r="V30" s="964">
        <f>'3-IT Development Index'!D26</f>
        <v>5.25</v>
      </c>
      <c r="W30" s="867">
        <f>'3-IT Development Index'!J26</f>
        <v>0.68423206248107504</v>
      </c>
      <c r="X30" s="964">
        <f>'4- Medical Technology from US'!D26</f>
        <v>0.95</v>
      </c>
      <c r="Y30" s="873">
        <f>'4- Medical Technology from US'!J26</f>
        <v>-9.9364203503342559</v>
      </c>
      <c r="Z30" s="973">
        <f>'5- Computer Imports'!D26</f>
        <v>45.359000000000002</v>
      </c>
      <c r="AA30" s="877">
        <f>'5- Computer Imports'!J26</f>
        <v>5.7093165185280572E-3</v>
      </c>
      <c r="AB30" s="973">
        <f>'6-Network Readiness Index'!D26</f>
        <v>3.6</v>
      </c>
      <c r="AC30" s="1273">
        <f>'6-Network Readiness Index'!J26</f>
        <v>-1.5624999999999991</v>
      </c>
      <c r="AD30" s="1277" t="str">
        <f>'7-Physicians per 1,000 People'!D26</f>
        <v>use median</v>
      </c>
      <c r="AE30" s="883">
        <f>'7-Physicians per 1,000 People'!I26</f>
        <v>4.2396584630838783</v>
      </c>
      <c r="AF30" s="1371">
        <f>'8-Public Health Spending %'!D26</f>
        <v>71.177034210000002</v>
      </c>
      <c r="AG30" s="873">
        <f>'8-Public Health Spending %'!J26</f>
        <v>5.6164440692012567</v>
      </c>
      <c r="AH30" s="452">
        <f t="shared" si="5"/>
        <v>15.520656293351664</v>
      </c>
      <c r="AI30" s="453">
        <f t="shared" si="7"/>
        <v>12.416525034681332</v>
      </c>
      <c r="AJ30" s="443" t="str">
        <f>'Risk - Country'!E26</f>
        <v>C</v>
      </c>
      <c r="AK30" s="410">
        <f>'Risk - Country'!M26</f>
        <v>-6.9999999999999973</v>
      </c>
      <c r="AL30" s="416" t="str">
        <f>'Risk - Business Climate'!B26</f>
        <v>B</v>
      </c>
      <c r="AM30" s="416">
        <f>'Risk - Business Climate'!K26</f>
        <v>4.4444444444444411</v>
      </c>
      <c r="AN30" s="415" t="str">
        <f>'Risk - Banking'!E26</f>
        <v>-</v>
      </c>
      <c r="AO30" s="410">
        <f>'Risk - Banking'!M26</f>
        <v>0</v>
      </c>
      <c r="AP30" s="458">
        <f t="shared" si="1"/>
        <v>-2.5555555555555562</v>
      </c>
      <c r="AQ30" s="460">
        <f t="shared" si="8"/>
        <v>-0.25555555555555559</v>
      </c>
      <c r="AR30" s="417">
        <f t="shared" si="2"/>
        <v>12.570478197820066</v>
      </c>
      <c r="AS30" s="31"/>
    </row>
    <row r="31" spans="1:45" x14ac:dyDescent="0.3">
      <c r="A31" s="295" t="s">
        <v>141</v>
      </c>
      <c r="B31" s="362" t="s">
        <v>141</v>
      </c>
      <c r="C31" s="418">
        <f>'Macro - Wealth'!E27</f>
        <v>16900</v>
      </c>
      <c r="D31" s="410">
        <f>'Macro - Wealth'!L27</f>
        <v>0.76720736519070609</v>
      </c>
      <c r="E31" s="419">
        <f>'Macro - GDP Growth'!F27</f>
        <v>3.1</v>
      </c>
      <c r="F31" s="410">
        <f>'Macro - GDP Growth'!M27</f>
        <v>2.7692307692307687</v>
      </c>
      <c r="G31" s="419">
        <f>'Macro - GDP Growth Projection'!G27</f>
        <v>0.20837814308393501</v>
      </c>
      <c r="H31" s="410">
        <f>'Macro - GDP Growth Projection'!M27</f>
        <v>9.4146960771523354</v>
      </c>
      <c r="I31" s="479">
        <f>'Macro - Urban Population'!G27</f>
        <v>1165.807</v>
      </c>
      <c r="J31" s="420" t="e">
        <f>'Macro - Urban Population'!#REF!</f>
        <v>#REF!</v>
      </c>
      <c r="K31" s="421">
        <f>('Macro - Urban Population'!G27)/1000</f>
        <v>1.165807</v>
      </c>
      <c r="L31" s="771">
        <f>'Macro - Urban Population'!N27</f>
        <v>0</v>
      </c>
      <c r="M31" s="772">
        <f>'Economy Size'!E27</f>
        <v>36.51</v>
      </c>
      <c r="N31" s="413">
        <f>'Economy Size'!L27</f>
        <v>17.396357328707722</v>
      </c>
      <c r="O31" s="422" t="e">
        <f>#REF!</f>
        <v>#REF!</v>
      </c>
      <c r="P31" s="445">
        <f t="shared" si="9"/>
        <v>30.347491540281531</v>
      </c>
      <c r="Q31" s="447">
        <f t="shared" si="4"/>
        <v>3.0347491540281535</v>
      </c>
      <c r="R31" s="1033" t="str">
        <f>'1-Health Spending Per Capita'!D27</f>
        <v>use mean</v>
      </c>
      <c r="S31" s="867">
        <f>'1-Health Spending Per Capita'!J27</f>
        <v>0</v>
      </c>
      <c r="T31" s="964" t="str">
        <f>'2-Total Healthcare Spending'!G27</f>
        <v>n.a.</v>
      </c>
      <c r="U31" s="1057">
        <f>'2-Total Healthcare Spending'!M27</f>
        <v>0</v>
      </c>
      <c r="V31" s="964">
        <f>'3-IT Development Index'!D27</f>
        <v>4.17</v>
      </c>
      <c r="W31" s="867">
        <f>'3-IT Development Index'!J27</f>
        <v>-7.2960811845800517</v>
      </c>
      <c r="X31" s="964">
        <f>'4- Medical Technology from US'!D27</f>
        <v>0.36799999999999999</v>
      </c>
      <c r="Y31" s="873">
        <f>'4- Medical Technology from US'!J27</f>
        <v>-9.9753712514979025</v>
      </c>
      <c r="Z31" s="973">
        <f>'5- Computer Imports'!D27</f>
        <v>38.433</v>
      </c>
      <c r="AA31" s="877">
        <f>'5- Computer Imports'!J27</f>
        <v>4.8178914140999743E-3</v>
      </c>
      <c r="AB31" s="973">
        <f>'6-Network Readiness Index'!D27</f>
        <v>3.5</v>
      </c>
      <c r="AC31" s="1273">
        <f>'6-Network Readiness Index'!J27</f>
        <v>-1.8749999999999993</v>
      </c>
      <c r="AD31" s="1277">
        <f>'7-Physicians per 1,000 People'!D27</f>
        <v>0.38400000000000001</v>
      </c>
      <c r="AE31" s="883">
        <f>'7-Physicians per 1,000 People'!I27</f>
        <v>-22.754569190600524</v>
      </c>
      <c r="AF31" s="1371">
        <f>'8-Public Health Spending %'!D27</f>
        <v>59.01483571</v>
      </c>
      <c r="AG31" s="873">
        <f>'8-Public Health Spending %'!J27</f>
        <v>0.94610774905675432</v>
      </c>
      <c r="AH31" s="452">
        <f t="shared" si="5"/>
        <v>-40.950095986207629</v>
      </c>
      <c r="AI31" s="453">
        <f t="shared" si="7"/>
        <v>-32.760076788966103</v>
      </c>
      <c r="AJ31" s="443" t="str">
        <f>'Risk - Country'!E27</f>
        <v>A4</v>
      </c>
      <c r="AK31" s="410">
        <f>'Risk - Country'!M27</f>
        <v>14</v>
      </c>
      <c r="AL31" s="416" t="str">
        <f>'Risk - Business Climate'!B27</f>
        <v>A4</v>
      </c>
      <c r="AM31" s="416">
        <f>'Risk - Business Climate'!K27</f>
        <v>13.333333333333323</v>
      </c>
      <c r="AN31" s="415" t="str">
        <f>'Risk - Banking'!E27</f>
        <v>-</v>
      </c>
      <c r="AO31" s="410">
        <f>'Risk - Banking'!M27</f>
        <v>0</v>
      </c>
      <c r="AP31" s="458">
        <f t="shared" si="1"/>
        <v>27.333333333333321</v>
      </c>
      <c r="AQ31" s="460">
        <f t="shared" si="8"/>
        <v>2.7333333333333316</v>
      </c>
      <c r="AR31" s="417">
        <f t="shared" si="2"/>
        <v>-26.991994301604617</v>
      </c>
      <c r="AS31" s="31"/>
    </row>
    <row r="32" spans="1:45" x14ac:dyDescent="0.3">
      <c r="A32" s="295" t="s">
        <v>46</v>
      </c>
      <c r="B32" s="362" t="s">
        <v>46</v>
      </c>
      <c r="C32" s="418">
        <f>'Macro - Wealth'!E28</f>
        <v>15200</v>
      </c>
      <c r="D32" s="410">
        <f>'Macro - Wealth'!L28</f>
        <v>-2.1212121212121242</v>
      </c>
      <c r="E32" s="419">
        <f>'Macro - GDP Growth'!F28</f>
        <v>-3.3</v>
      </c>
      <c r="F32" s="410">
        <f>'Macro - GDP Growth'!M28</f>
        <v>-13.92</v>
      </c>
      <c r="G32" s="419">
        <f>'Macro - GDP Growth Projection'!G28</f>
        <v>0.12781904154530854</v>
      </c>
      <c r="H32" s="410">
        <f>'Macro - GDP Growth Projection'!M28</f>
        <v>5.0191235074913916</v>
      </c>
      <c r="I32" s="479">
        <f>'Macro - Urban Population'!G28</f>
        <v>172604.19099999999</v>
      </c>
      <c r="J32" s="420">
        <f>'Macro - Urban Population'!F25</f>
        <v>68.107391600624794</v>
      </c>
      <c r="K32" s="421">
        <f>('Macro - Urban Population'!G28)/1000</f>
        <v>172.60419099999999</v>
      </c>
      <c r="L32" s="771">
        <f>'Macro - Urban Population'!N28</f>
        <v>0</v>
      </c>
      <c r="M32" s="772">
        <f>'Economy Size'!E28</f>
        <v>3135</v>
      </c>
      <c r="N32" s="413">
        <f>'Economy Size'!L28</f>
        <v>-4.3170873155301965</v>
      </c>
      <c r="O32" s="422" t="e">
        <f>#REF!</f>
        <v>#REF!</v>
      </c>
      <c r="P32" s="445">
        <f t="shared" si="9"/>
        <v>-15.33917592925093</v>
      </c>
      <c r="Q32" s="447">
        <f t="shared" si="4"/>
        <v>-1.533917592925093</v>
      </c>
      <c r="R32" s="1033">
        <f>'1-Health Spending Per Capita'!D28</f>
        <v>947.42769596999995</v>
      </c>
      <c r="S32" s="867">
        <f>'1-Health Spending Per Capita'!J28</f>
        <v>-12.138597605243552</v>
      </c>
      <c r="T32" s="964">
        <f>'2-Total Healthcare Spending'!G28</f>
        <v>191.41229447646333</v>
      </c>
      <c r="U32" s="1057">
        <f>'2-Total Healthcare Spending'!M28</f>
        <v>-2.4006825611681228</v>
      </c>
      <c r="V32" s="964">
        <f>'3-IT Development Index'!D28</f>
        <v>5.99</v>
      </c>
      <c r="W32" s="867">
        <f>'3-IT Development Index'!J28</f>
        <v>6.7270365955629732</v>
      </c>
      <c r="X32" s="964">
        <f>'4- Medical Technology from US'!D28</f>
        <v>799.32</v>
      </c>
      <c r="Y32" s="873">
        <f>'4- Medical Technology from US'!J28</f>
        <v>2.2229822728170285</v>
      </c>
      <c r="Z32" s="973">
        <f>'5- Computer Imports'!D28</f>
        <v>975.43499999999995</v>
      </c>
      <c r="AA32" s="877">
        <f>'5- Computer Imports'!J28</f>
        <v>0.12541666497738649</v>
      </c>
      <c r="AB32" s="973">
        <f>'6-Network Readiness Index'!D28</f>
        <v>4</v>
      </c>
      <c r="AC32" s="1273">
        <f>'6-Network Readiness Index'!J28</f>
        <v>-0.31249999999999895</v>
      </c>
      <c r="AD32" s="1277">
        <f>'7-Physicians per 1,000 People'!D28</f>
        <v>1.8520000000000001</v>
      </c>
      <c r="AE32" s="883">
        <f>'7-Physicians per 1,000 People'!I28</f>
        <v>1.5369161225514816</v>
      </c>
      <c r="AF32" s="1371">
        <f>'8-Public Health Spending %'!D28</f>
        <v>46.039126500000002</v>
      </c>
      <c r="AG32" s="873">
        <f>'8-Public Health Spending %'!J28</f>
        <v>-4.3605604670783649</v>
      </c>
      <c r="AH32" s="452">
        <f t="shared" si="5"/>
        <v>-8.5999889775811678</v>
      </c>
      <c r="AI32" s="453">
        <f t="shared" si="7"/>
        <v>-6.8799911820649342</v>
      </c>
      <c r="AJ32" s="443" t="str">
        <f>'Risk - Country'!E28</f>
        <v>C</v>
      </c>
      <c r="AK32" s="410">
        <f>'Risk - Country'!M28</f>
        <v>-6.9999999999999973</v>
      </c>
      <c r="AL32" s="416" t="str">
        <f>'Risk - Business Climate'!B28</f>
        <v>A4</v>
      </c>
      <c r="AM32" s="416">
        <f>'Risk - Business Climate'!K28</f>
        <v>13.333333333333323</v>
      </c>
      <c r="AN32" s="415" t="str">
        <f>'Risk - Banking'!E28</f>
        <v>BB+</v>
      </c>
      <c r="AO32" s="410">
        <f>'Risk - Banking'!M28</f>
        <v>-8.6538461538461551</v>
      </c>
      <c r="AP32" s="458">
        <f t="shared" si="1"/>
        <v>-2.3205128205128291</v>
      </c>
      <c r="AQ32" s="460">
        <f t="shared" si="8"/>
        <v>-0.23205128205128286</v>
      </c>
      <c r="AR32" s="417">
        <f t="shared" si="2"/>
        <v>-8.6459600570413091</v>
      </c>
      <c r="AS32" s="31"/>
    </row>
    <row r="33" spans="1:45" ht="16.5" customHeight="1" x14ac:dyDescent="0.3">
      <c r="A33" s="295" t="s">
        <v>261</v>
      </c>
      <c r="B33" s="362" t="s">
        <v>261</v>
      </c>
      <c r="C33" s="418">
        <f>'Macro - Wealth'!E29</f>
        <v>42300</v>
      </c>
      <c r="D33" s="410">
        <f>'Macro - Wealth'!L29</f>
        <v>16.356861025865847</v>
      </c>
      <c r="E33" s="419">
        <f>'Macro - GDP Growth'!F29</f>
        <v>1.3</v>
      </c>
      <c r="F33" s="410">
        <f>'Macro - GDP Growth'!M29</f>
        <v>-2.88</v>
      </c>
      <c r="G33" s="419" t="str">
        <f>'Macro - GDP Growth Projection'!G29</f>
        <v>use median</v>
      </c>
      <c r="H33" s="410">
        <f>'Macro - GDP Growth Projection'!M29</f>
        <v>0</v>
      </c>
      <c r="I33" s="479">
        <f>'Macro - Urban Population'!G29</f>
        <v>13.102</v>
      </c>
      <c r="J33" s="420">
        <f>'Macro - Urban Population'!F26</f>
        <v>39.615598003109199</v>
      </c>
      <c r="K33" s="421">
        <f>('Macro - Urban Population'!G29)/1000</f>
        <v>1.3102000000000001E-2</v>
      </c>
      <c r="L33" s="771">
        <f>'Macro - Urban Population'!N29</f>
        <v>0</v>
      </c>
      <c r="M33" s="772">
        <f>'Economy Size'!E29</f>
        <v>0.5</v>
      </c>
      <c r="N33" s="413">
        <f>'Economy Size'!L29</f>
        <v>29.888985255854298</v>
      </c>
      <c r="O33" s="422" t="e">
        <f>#REF!</f>
        <v>#REF!</v>
      </c>
      <c r="P33" s="445">
        <f t="shared" si="9"/>
        <v>43.365846281720145</v>
      </c>
      <c r="Q33" s="447">
        <f t="shared" si="4"/>
        <v>4.3365846281720151</v>
      </c>
      <c r="R33" s="1033" t="str">
        <f>'1-Health Spending Per Capita'!D29</f>
        <v>use mean</v>
      </c>
      <c r="S33" s="867">
        <f>'1-Health Spending Per Capita'!J29</f>
        <v>0</v>
      </c>
      <c r="T33" s="964" t="str">
        <f>'2-Total Healthcare Spending'!G29</f>
        <v>n.a.</v>
      </c>
      <c r="U33" s="1057">
        <f>'2-Total Healthcare Spending'!M29</f>
        <v>0</v>
      </c>
      <c r="V33" s="964" t="str">
        <f>'3-IT Development Index'!D29</f>
        <v>use median</v>
      </c>
      <c r="W33" s="867">
        <f>'3-IT Development Index'!J29</f>
        <v>0</v>
      </c>
      <c r="X33" s="964">
        <f>'4- Medical Technology from US'!D29</f>
        <v>3.347</v>
      </c>
      <c r="Y33" s="873">
        <f>'4- Medical Technology from US'!J29</f>
        <v>-9.7759988553355281</v>
      </c>
      <c r="Z33" s="973">
        <f>'5- Computer Imports'!D29</f>
        <v>1.829</v>
      </c>
      <c r="AA33" s="877">
        <f>'5- Computer Imports'!J29</f>
        <v>1.0669815356206766E-4</v>
      </c>
      <c r="AB33" s="973" t="str">
        <f>'6-Network Readiness Index'!D29</f>
        <v>use median</v>
      </c>
      <c r="AC33" s="1273">
        <f>'6-Network Readiness Index'!J29</f>
        <v>0</v>
      </c>
      <c r="AD33" s="1277" t="str">
        <f>'7-Physicians per 1,000 People'!D29</f>
        <v>use median</v>
      </c>
      <c r="AE33" s="883">
        <f>'7-Physicians per 1,000 People'!I29</f>
        <v>4.2396584630838783</v>
      </c>
      <c r="AF33" s="1371" t="str">
        <f>'8-Public Health Spending %'!D29</f>
        <v>use median</v>
      </c>
      <c r="AG33" s="873">
        <f>'8-Public Health Spending %'!J29</f>
        <v>0</v>
      </c>
      <c r="AH33" s="452">
        <f t="shared" si="5"/>
        <v>-5.5362336940980876</v>
      </c>
      <c r="AI33" s="453">
        <f t="shared" si="7"/>
        <v>-4.4289869552784706</v>
      </c>
      <c r="AJ33" s="443" t="str">
        <f>'Risk - Country'!E29</f>
        <v>A3</v>
      </c>
      <c r="AK33" s="410">
        <f>'Risk - Country'!M29</f>
        <v>21</v>
      </c>
      <c r="AL33" s="416" t="str">
        <f>'Risk - Business Climate'!B29</f>
        <v>A1</v>
      </c>
      <c r="AM33" s="416">
        <f>'Risk - Business Climate'!K29</f>
        <v>40</v>
      </c>
      <c r="AN33" s="415" t="str">
        <f>'Risk - Banking'!E29</f>
        <v>AAA</v>
      </c>
      <c r="AO33" s="410">
        <f>'Risk - Banking'!M29</f>
        <v>25</v>
      </c>
      <c r="AP33" s="458">
        <f t="shared" si="1"/>
        <v>86</v>
      </c>
      <c r="AQ33" s="460">
        <f t="shared" si="8"/>
        <v>8.5999999999999979</v>
      </c>
      <c r="AR33" s="417">
        <f t="shared" si="2"/>
        <v>8.5075976728935423</v>
      </c>
      <c r="AS33" s="31"/>
    </row>
    <row r="34" spans="1:45" x14ac:dyDescent="0.3">
      <c r="A34" s="295" t="s">
        <v>217</v>
      </c>
      <c r="B34" s="362" t="s">
        <v>217</v>
      </c>
      <c r="C34" s="418">
        <f>'Macro - Wealth'!E30</f>
        <v>79700</v>
      </c>
      <c r="D34" s="410">
        <f>'Macro - Wealth'!L30</f>
        <v>39.311705392371763</v>
      </c>
      <c r="E34" s="419">
        <f>'Macro - GDP Growth'!F30</f>
        <v>0.4</v>
      </c>
      <c r="F34" s="410">
        <f>'Macro - GDP Growth'!M30</f>
        <v>-5.0399999999999991</v>
      </c>
      <c r="G34" s="419">
        <f>'Macro - GDP Growth Projection'!G30</f>
        <v>0.28058956087459647</v>
      </c>
      <c r="H34" s="410">
        <f>'Macro - GDP Growth Projection'!M30</f>
        <v>13.354791251932374</v>
      </c>
      <c r="I34" s="479">
        <f>'Macro - Urban Population'!G30</f>
        <v>325.39100000000002</v>
      </c>
      <c r="J34" s="420">
        <f>'Macro - Urban Population'!F27</f>
        <v>57.187012376709902</v>
      </c>
      <c r="K34" s="421">
        <f>('Macro - Urban Population'!G30)/1000</f>
        <v>0.32539100000000004</v>
      </c>
      <c r="L34" s="771">
        <f>'Macro - Urban Population'!N30</f>
        <v>0</v>
      </c>
      <c r="M34" s="772">
        <f>'Economy Size'!E30</f>
        <v>33.729999999999997</v>
      </c>
      <c r="N34" s="413">
        <f>'Economy Size'!L30</f>
        <v>18.360797918473551</v>
      </c>
      <c r="O34" s="422" t="e">
        <f>#REF!</f>
        <v>#REF!</v>
      </c>
      <c r="P34" s="445">
        <f t="shared" si="9"/>
        <v>65.987294562777691</v>
      </c>
      <c r="Q34" s="447">
        <f t="shared" si="4"/>
        <v>6.5987294562777699</v>
      </c>
      <c r="R34" s="1033">
        <f>'1-Health Spending Per Capita'!D30</f>
        <v>957.60599801000001</v>
      </c>
      <c r="S34" s="867">
        <f>'1-Health Spending Per Capita'!J30</f>
        <v>-11.726790108576125</v>
      </c>
      <c r="T34" s="964">
        <f>'2-Total Healthcare Spending'!G30</f>
        <v>0.40526364638782203</v>
      </c>
      <c r="U34" s="1057">
        <f>'2-Total Healthcare Spending'!M30</f>
        <v>49.609083566950659</v>
      </c>
      <c r="V34" s="964">
        <f>'3-IT Development Index'!D30</f>
        <v>5.33</v>
      </c>
      <c r="W34" s="867">
        <f>'3-IT Development Index'!J30</f>
        <v>1.3375082282196591</v>
      </c>
      <c r="X34" s="964">
        <f>'4- Medical Technology from US'!D30</f>
        <v>3.6840000000000002</v>
      </c>
      <c r="Y34" s="873">
        <f>'4- Medical Technology from US'!J30</f>
        <v>-9.753444811190942</v>
      </c>
      <c r="Z34" s="973">
        <f>'5- Computer Imports'!D30</f>
        <v>29.279</v>
      </c>
      <c r="AA34" s="877">
        <f>'5- Computer Imports'!J30</f>
        <v>3.6397069777825228E-3</v>
      </c>
      <c r="AB34" s="973" t="str">
        <f>'6-Network Readiness Index'!D30</f>
        <v>use median</v>
      </c>
      <c r="AC34" s="1273">
        <f>'6-Network Readiness Index'!J30</f>
        <v>0</v>
      </c>
      <c r="AD34" s="1277">
        <f>'7-Physicians per 1,000 People'!D30</f>
        <v>1.47</v>
      </c>
      <c r="AE34" s="883">
        <f>'7-Physicians per 1,000 People'!I30</f>
        <v>-1.4882506527415142</v>
      </c>
      <c r="AF34" s="1371">
        <f>'8-Public Health Spending %'!D30</f>
        <v>93.860082629999994</v>
      </c>
      <c r="AG34" s="873">
        <f>'8-Public Health Spending %'!J30</f>
        <v>14.326831824139013</v>
      </c>
      <c r="AH34" s="452">
        <f t="shared" si="5"/>
        <v>42.308577753778536</v>
      </c>
      <c r="AI34" s="453">
        <f t="shared" si="7"/>
        <v>33.84686220302283</v>
      </c>
      <c r="AJ34" s="443" t="str">
        <f>'Risk - Country'!E30</f>
        <v>na</v>
      </c>
      <c r="AK34" s="410">
        <f>'Risk - Country'!M30</f>
        <v>0</v>
      </c>
      <c r="AL34" s="416">
        <f>'Risk - Business Climate'!B30</f>
        <v>0</v>
      </c>
      <c r="AM34" s="416">
        <f>'Risk - Business Climate'!K30</f>
        <v>-3.6363636363636331</v>
      </c>
      <c r="AN34" s="415" t="str">
        <f>'Risk - Banking'!E30</f>
        <v>-</v>
      </c>
      <c r="AO34" s="410">
        <f>'Risk - Banking'!M30</f>
        <v>0</v>
      </c>
      <c r="AP34" s="458">
        <f t="shared" si="1"/>
        <v>-3.6363636363636331</v>
      </c>
      <c r="AQ34" s="460">
        <f t="shared" si="8"/>
        <v>-0.36363636363636326</v>
      </c>
      <c r="AR34" s="417">
        <f t="shared" si="2"/>
        <v>40.081955295664244</v>
      </c>
      <c r="AS34" s="31"/>
    </row>
    <row r="35" spans="1:45" x14ac:dyDescent="0.3">
      <c r="A35" s="295" t="s">
        <v>47</v>
      </c>
      <c r="B35" s="362" t="s">
        <v>47</v>
      </c>
      <c r="C35" s="418">
        <f>'Macro - Wealth'!E31</f>
        <v>20100</v>
      </c>
      <c r="D35" s="410">
        <f>'Macro - Wealth'!L31</f>
        <v>2.7312582200789128</v>
      </c>
      <c r="E35" s="419">
        <f>'Macro - GDP Growth'!F31</f>
        <v>3</v>
      </c>
      <c r="F35" s="410">
        <f>'Macro - GDP Growth'!M31</f>
        <v>2.307692307692307</v>
      </c>
      <c r="G35" s="419">
        <f>'Macro - GDP Growth Projection'!G31</f>
        <v>0.15007331715752983</v>
      </c>
      <c r="H35" s="410">
        <f>'Macro - GDP Growth Projection'!M31</f>
        <v>6.2333908164664242</v>
      </c>
      <c r="I35" s="479">
        <f>'Macro - Urban Population'!G31</f>
        <v>5277.491</v>
      </c>
      <c r="J35" s="420">
        <f>'Macro - Urban Population'!F28</f>
        <v>85.433379000638894</v>
      </c>
      <c r="K35" s="421">
        <f>('Macro - Urban Population'!G31)/1000</f>
        <v>5.2774910000000004</v>
      </c>
      <c r="L35" s="771">
        <f>'Macro - Urban Population'!N31</f>
        <v>0</v>
      </c>
      <c r="M35" s="772">
        <f>'Economy Size'!E31</f>
        <v>143.1</v>
      </c>
      <c r="N35" s="413">
        <f>'Economy Size'!L31</f>
        <v>-7.9937800191612798E-2</v>
      </c>
      <c r="O35" s="422" t="e">
        <f>#REF!</f>
        <v>#REF!</v>
      </c>
      <c r="P35" s="445">
        <f t="shared" si="9"/>
        <v>11.192403544046032</v>
      </c>
      <c r="Q35" s="447">
        <f t="shared" si="4"/>
        <v>1.1192403544046032</v>
      </c>
      <c r="R35" s="1033">
        <f>'1-Health Spending Per Capita'!D31</f>
        <v>661.84652731999995</v>
      </c>
      <c r="S35" s="867">
        <f>'1-Health Spending Per Capita'!J31</f>
        <v>-23.693026398468245</v>
      </c>
      <c r="T35" s="964">
        <f>'2-Total Healthcare Spending'!G31</f>
        <v>4.7441145841367049</v>
      </c>
      <c r="U35" s="1057">
        <f>'2-Total Healthcare Spending'!M31</f>
        <v>45.095248031947222</v>
      </c>
      <c r="V35" s="964">
        <f>'3-IT Development Index'!D31</f>
        <v>6.69</v>
      </c>
      <c r="W35" s="867">
        <f>'3-IT Development Index'!J31</f>
        <v>12.443203045775578</v>
      </c>
      <c r="X35" s="964">
        <f>'4- Medical Technology from US'!D31</f>
        <v>5.0279999999999996</v>
      </c>
      <c r="Y35" s="873">
        <f>'4- Medical Technology from US'!J31</f>
        <v>-9.663496338400666</v>
      </c>
      <c r="Z35" s="973">
        <f>'5- Computer Imports'!D31</f>
        <v>265.35300000000001</v>
      </c>
      <c r="AA35" s="877">
        <f>'5- Computer Imports'!J31</f>
        <v>3.4024097694322401E-2</v>
      </c>
      <c r="AB35" s="973">
        <f>'6-Network Readiness Index'!D31</f>
        <v>4.0999999999999996</v>
      </c>
      <c r="AC35" s="1273">
        <f>'6-Network Readiness Index'!J31</f>
        <v>0</v>
      </c>
      <c r="AD35" s="1277">
        <f>'7-Physicians per 1,000 People'!D31</f>
        <v>3.9990000000000001</v>
      </c>
      <c r="AE35" s="883">
        <f>'7-Physicians per 1,000 People'!I31</f>
        <v>12.320441988950277</v>
      </c>
      <c r="AF35" s="1371">
        <f>'8-Public Health Spending %'!D31</f>
        <v>54.57395236</v>
      </c>
      <c r="AG35" s="873">
        <f>'8-Public Health Spending %'!J31</f>
        <v>-0.82013740842965444</v>
      </c>
      <c r="AH35" s="452">
        <f t="shared" si="5"/>
        <v>35.716257019068834</v>
      </c>
      <c r="AI35" s="453">
        <f t="shared" si="7"/>
        <v>28.57300561525507</v>
      </c>
      <c r="AJ35" s="443" t="str">
        <f>'Risk - Country'!E31</f>
        <v>A4</v>
      </c>
      <c r="AK35" s="410">
        <f>'Risk - Country'!M31</f>
        <v>14</v>
      </c>
      <c r="AL35" s="416" t="str">
        <f>'Risk - Business Climate'!B31</f>
        <v>A4</v>
      </c>
      <c r="AM35" s="416">
        <f>'Risk - Business Climate'!K31</f>
        <v>13.333333333333323</v>
      </c>
      <c r="AN35" s="415" t="str">
        <f>'Risk - Banking'!E31</f>
        <v>BBB+</v>
      </c>
      <c r="AO35" s="410">
        <f>'Risk - Banking'!M31</f>
        <v>0</v>
      </c>
      <c r="AP35" s="458">
        <f t="shared" si="1"/>
        <v>27.333333333333321</v>
      </c>
      <c r="AQ35" s="460">
        <f t="shared" si="8"/>
        <v>2.7333333333333316</v>
      </c>
      <c r="AR35" s="417">
        <f t="shared" si="2"/>
        <v>32.425579302993008</v>
      </c>
      <c r="AS35" s="31"/>
    </row>
    <row r="36" spans="1:45" x14ac:dyDescent="0.3">
      <c r="A36" s="295" t="s">
        <v>144</v>
      </c>
      <c r="B36" s="362" t="s">
        <v>144</v>
      </c>
      <c r="C36" s="418">
        <f>'Macro - Wealth'!E32</f>
        <v>1800</v>
      </c>
      <c r="D36" s="410">
        <f>'Macro - Wealth'!L32</f>
        <v>-65.286195286195294</v>
      </c>
      <c r="E36" s="419">
        <f>'Macro - GDP Growth'!F32</f>
        <v>5.2</v>
      </c>
      <c r="F36" s="410">
        <f>'Macro - GDP Growth'!M32</f>
        <v>12.461538461538462</v>
      </c>
      <c r="G36" s="419">
        <f>'Macro - GDP Growth Projection'!G32</f>
        <v>0.2854654755885162</v>
      </c>
      <c r="H36" s="410">
        <f>'Macro - GDP Growth Projection'!M32</f>
        <v>13.62083737905105</v>
      </c>
      <c r="I36" s="479">
        <f>'Macro - Urban Population'!G32</f>
        <v>5055.9049999999997</v>
      </c>
      <c r="J36" s="420">
        <f>'Macro - Urban Population'!F29</f>
        <v>45.872137805475802</v>
      </c>
      <c r="K36" s="421">
        <f>('Macro - Urban Population'!G32)/1000</f>
        <v>5.0559050000000001</v>
      </c>
      <c r="L36" s="771">
        <f>'Macro - Urban Population'!N32</f>
        <v>0</v>
      </c>
      <c r="M36" s="772">
        <f>'Economy Size'!E32</f>
        <v>32.99</v>
      </c>
      <c r="N36" s="413">
        <f>'Economy Size'!L32</f>
        <v>18.617519514310494</v>
      </c>
      <c r="O36" s="422" t="e">
        <f>#REF!</f>
        <v>#REF!</v>
      </c>
      <c r="P36" s="445">
        <f t="shared" si="9"/>
        <v>-20.58629993129529</v>
      </c>
      <c r="Q36" s="447">
        <f t="shared" si="4"/>
        <v>-2.0586299931295291</v>
      </c>
      <c r="R36" s="1033">
        <f>'1-Health Spending Per Capita'!D32</f>
        <v>35.195998660000001</v>
      </c>
      <c r="S36" s="867">
        <f>'1-Health Spending Per Capita'!J32</f>
        <v>-49.046900205576435</v>
      </c>
      <c r="T36" s="964">
        <f>'2-Total Healthcare Spending'!G32</f>
        <v>0.61310074619771593</v>
      </c>
      <c r="U36" s="1057">
        <f>'2-Total Healthcare Spending'!M32</f>
        <v>49.392864457312221</v>
      </c>
      <c r="V36" s="964">
        <f>'3-IT Development Index'!D32</f>
        <v>1.8</v>
      </c>
      <c r="W36" s="867">
        <f>'3-IT Development Index'!J32</f>
        <v>-24.653593311207565</v>
      </c>
      <c r="X36" s="964">
        <f>'4- Medical Technology from US'!D32</f>
        <v>1.36</v>
      </c>
      <c r="Y36" s="873">
        <f>'4- Medical Technology from US'!J32</f>
        <v>-9.9089807120574598</v>
      </c>
      <c r="Z36" s="973">
        <f>'5- Computer Imports'!D32</f>
        <v>10.263999999999999</v>
      </c>
      <c r="AA36" s="877">
        <f>'5- Computer Imports'!J32</f>
        <v>1.1923422130265318E-3</v>
      </c>
      <c r="AB36" s="973" t="str">
        <f>'6-Network Readiness Index'!D32</f>
        <v>use median</v>
      </c>
      <c r="AC36" s="1273">
        <f>'6-Network Readiness Index'!J32</f>
        <v>0</v>
      </c>
      <c r="AD36" s="1277">
        <f>'7-Physicians per 1,000 People'!D32</f>
        <v>4.7E-2</v>
      </c>
      <c r="AE36" s="883">
        <f>'7-Physicians per 1,000 People'!I32</f>
        <v>-29.35378590078329</v>
      </c>
      <c r="AF36" s="1371">
        <f>'8-Public Health Spending %'!D32</f>
        <v>52.295082319999999</v>
      </c>
      <c r="AG36" s="873">
        <f>'8-Public Health Spending %'!J32</f>
        <v>-1.7654600394504723</v>
      </c>
      <c r="AH36" s="452">
        <f t="shared" si="5"/>
        <v>-65.334663369549972</v>
      </c>
      <c r="AI36" s="453">
        <f t="shared" si="7"/>
        <v>-52.267730695639983</v>
      </c>
      <c r="AJ36" s="443" t="str">
        <f>'Risk - Country'!E32</f>
        <v>C</v>
      </c>
      <c r="AK36" s="410">
        <f>'Risk - Country'!M32</f>
        <v>-6.9999999999999973</v>
      </c>
      <c r="AL36" s="416" t="str">
        <f>'Risk - Business Climate'!B32</f>
        <v>C</v>
      </c>
      <c r="AM36" s="416">
        <f>'Risk - Business Climate'!K32</f>
        <v>-10.909090909090912</v>
      </c>
      <c r="AN36" s="415" t="str">
        <f>'Risk - Banking'!E32</f>
        <v>-</v>
      </c>
      <c r="AO36" s="410">
        <f>'Risk - Banking'!M32</f>
        <v>0</v>
      </c>
      <c r="AP36" s="458">
        <f t="shared" si="1"/>
        <v>-17.90909090909091</v>
      </c>
      <c r="AQ36" s="460">
        <f t="shared" si="8"/>
        <v>-1.7909090909090906</v>
      </c>
      <c r="AR36" s="417">
        <f t="shared" si="2"/>
        <v>-56.117269779678601</v>
      </c>
      <c r="AS36" s="31"/>
    </row>
    <row r="37" spans="1:45" x14ac:dyDescent="0.3">
      <c r="A37" s="295" t="s">
        <v>145</v>
      </c>
      <c r="B37" s="362" t="s">
        <v>145</v>
      </c>
      <c r="C37" s="418">
        <f>'Macro - Wealth'!E33</f>
        <v>3700</v>
      </c>
      <c r="D37" s="410">
        <f>'Macro - Wealth'!L33</f>
        <v>-56.329966329966325</v>
      </c>
      <c r="E37" s="419">
        <f>'Macro - GDP Growth'!F33</f>
        <v>7</v>
      </c>
      <c r="F37" s="410">
        <f>'Macro - GDP Growth'!M33</f>
        <v>20.769230769230763</v>
      </c>
      <c r="G37" s="419">
        <f>'Macro - GDP Growth Projection'!G33</f>
        <v>0.29424734104494982</v>
      </c>
      <c r="H37" s="410">
        <f>'Macro - GDP Growth Projection'!M33</f>
        <v>14.100005172304604</v>
      </c>
      <c r="I37" s="479">
        <f>'Macro - Urban Population'!G33</f>
        <v>3160.902</v>
      </c>
      <c r="J37" s="420">
        <f>'Macro - Urban Population'!F30</f>
        <v>76.887324110064895</v>
      </c>
      <c r="K37" s="421">
        <f>('Macro - Urban Population'!G33)/1000</f>
        <v>3.1609020000000001</v>
      </c>
      <c r="L37" s="771">
        <f>'Macro - Urban Population'!N33</f>
        <v>0</v>
      </c>
      <c r="M37" s="772">
        <f>'Economy Size'!E33</f>
        <v>58.94</v>
      </c>
      <c r="N37" s="413">
        <f>'Economy Size'!L33</f>
        <v>9.6149176062445836</v>
      </c>
      <c r="O37" s="422" t="e">
        <f>#REF!</f>
        <v>#REF!</v>
      </c>
      <c r="P37" s="445">
        <f t="shared" si="9"/>
        <v>-11.84581278218638</v>
      </c>
      <c r="Q37" s="447">
        <f t="shared" si="4"/>
        <v>-1.184581278218638</v>
      </c>
      <c r="R37" s="1033">
        <f>'1-Health Spending Per Capita'!D33</f>
        <v>61.284751280000002</v>
      </c>
      <c r="S37" s="867">
        <f>'1-Health Spending Per Capita'!J33</f>
        <v>-47.99136620143738</v>
      </c>
      <c r="T37" s="964">
        <f>'2-Total Healthcare Spending'!G33</f>
        <v>0.94429199460508573</v>
      </c>
      <c r="U37" s="1057">
        <f>'2-Total Healthcare Spending'!M33</f>
        <v>49.048316362115621</v>
      </c>
      <c r="V37" s="964">
        <f>'3-IT Development Index'!D33</f>
        <v>3.12</v>
      </c>
      <c r="W37" s="867">
        <f>'3-IT Development Index'!J33</f>
        <v>-14.986118202706162</v>
      </c>
      <c r="X37" s="964">
        <f>'4- Medical Technology from US'!D33</f>
        <v>0.69799999999999995</v>
      </c>
      <c r="Y37" s="873">
        <f>'4- Medical Technology from US'!J33</f>
        <v>-9.953285688982433</v>
      </c>
      <c r="Z37" s="973">
        <f>'5- Computer Imports'!D33</f>
        <v>76.042000000000002</v>
      </c>
      <c r="AA37" s="877">
        <f>'5- Computer Imports'!J33</f>
        <v>9.6584352709344762E-3</v>
      </c>
      <c r="AB37" s="973">
        <f>'6-Network Readiness Index'!D33</f>
        <v>3.4</v>
      </c>
      <c r="AC37" s="1273">
        <f>'6-Network Readiness Index'!J33</f>
        <v>-2.1874999999999996</v>
      </c>
      <c r="AD37" s="1277">
        <f>'7-Physicians per 1,000 People'!D33</f>
        <v>0.16800000000000001</v>
      </c>
      <c r="AE37" s="883">
        <f>'7-Physicians per 1,000 People'!I33</f>
        <v>-26.984334203655351</v>
      </c>
      <c r="AF37" s="1371">
        <f>'8-Public Health Spending %'!D33</f>
        <v>22</v>
      </c>
      <c r="AG37" s="873">
        <f>'8-Public Health Spending %'!J33</f>
        <v>-14.332489498372418</v>
      </c>
      <c r="AH37" s="452">
        <f t="shared" si="5"/>
        <v>-67.377118997767184</v>
      </c>
      <c r="AI37" s="453">
        <f t="shared" si="7"/>
        <v>-53.901695198213751</v>
      </c>
      <c r="AJ37" s="443" t="str">
        <f>'Risk - Country'!E33</f>
        <v>C</v>
      </c>
      <c r="AK37" s="410">
        <f>'Risk - Country'!M33</f>
        <v>-6.9999999999999973</v>
      </c>
      <c r="AL37" s="416" t="str">
        <f>'Risk - Business Climate'!B33</f>
        <v>D</v>
      </c>
      <c r="AM37" s="416">
        <f>'Risk - Business Climate'!K33</f>
        <v>-25.454545454545453</v>
      </c>
      <c r="AN37" s="415" t="str">
        <f>'Risk - Banking'!E33</f>
        <v>-</v>
      </c>
      <c r="AO37" s="410">
        <f>'Risk - Banking'!M33</f>
        <v>0</v>
      </c>
      <c r="AP37" s="458">
        <f t="shared" si="1"/>
        <v>-32.454545454545453</v>
      </c>
      <c r="AQ37" s="460">
        <f t="shared" si="8"/>
        <v>-3.2454545454545447</v>
      </c>
      <c r="AR37" s="417">
        <f t="shared" si="2"/>
        <v>-58.331731021886931</v>
      </c>
      <c r="AS37" s="31"/>
    </row>
    <row r="38" spans="1:45" x14ac:dyDescent="0.3">
      <c r="A38" s="295" t="s">
        <v>146</v>
      </c>
      <c r="B38" s="362" t="s">
        <v>146</v>
      </c>
      <c r="C38" s="418">
        <f>'Macro - Wealth'!E34</f>
        <v>3300</v>
      </c>
      <c r="D38" s="410">
        <f>'Macro - Wealth'!L34</f>
        <v>-58.215488215488215</v>
      </c>
      <c r="E38" s="419">
        <f>'Macro - GDP Growth'!F34</f>
        <v>4.8</v>
      </c>
      <c r="F38" s="410">
        <f>'Macro - GDP Growth'!M34</f>
        <v>10.615384615384613</v>
      </c>
      <c r="G38" s="419">
        <f>'Macro - GDP Growth Projection'!G34</f>
        <v>0.2238425216164838</v>
      </c>
      <c r="H38" s="410">
        <f>'Macro - GDP Growth Projection'!M34</f>
        <v>10.258484014036565</v>
      </c>
      <c r="I38" s="479">
        <f>'Macro - Urban Population'!G34</f>
        <v>12280.662</v>
      </c>
      <c r="J38" s="420">
        <f>'Macro - Urban Population'!F31</f>
        <v>73.625732038429703</v>
      </c>
      <c r="K38" s="421">
        <f>('Macro - Urban Population'!G34)/1000</f>
        <v>12.280662</v>
      </c>
      <c r="L38" s="771">
        <f>'Macro - Urban Population'!N34</f>
        <v>0</v>
      </c>
      <c r="M38" s="772">
        <f>'Economy Size'!E34</f>
        <v>77.239999999999995</v>
      </c>
      <c r="N38" s="413">
        <f>'Economy Size'!L34</f>
        <v>3.2662619254119702</v>
      </c>
      <c r="O38" s="422" t="e">
        <f>#REF!</f>
        <v>#REF!</v>
      </c>
      <c r="P38" s="445">
        <f t="shared" si="9"/>
        <v>-34.075357660655072</v>
      </c>
      <c r="Q38" s="447">
        <f t="shared" si="4"/>
        <v>-3.4075357660655072</v>
      </c>
      <c r="R38" s="1033">
        <f>'1-Health Spending Per Capita'!D34</f>
        <v>58.652202699999997</v>
      </c>
      <c r="S38" s="867">
        <f>'1-Health Spending Per Capita'!J34</f>
        <v>-48.097877408937876</v>
      </c>
      <c r="T38" s="964">
        <f>'2-Total Healthcare Spending'!G34</f>
        <v>1.3383630294007063</v>
      </c>
      <c r="U38" s="1057">
        <f>'2-Total Healthcare Spending'!M34</f>
        <v>48.638352557021427</v>
      </c>
      <c r="V38" s="964">
        <f>'3-IT Development Index'!D34</f>
        <v>2.16</v>
      </c>
      <c r="W38" s="867">
        <f>'3-IT Development Index'!J34</f>
        <v>-22.017009190707178</v>
      </c>
      <c r="X38" s="964">
        <f>'4- Medical Technology from US'!D34</f>
        <v>0.19600000000000001</v>
      </c>
      <c r="Y38" s="873">
        <f>'4- Medical Technology from US'!J34</f>
        <v>-9.9868825143847531</v>
      </c>
      <c r="Z38" s="973">
        <f>'5- Computer Imports'!D34</f>
        <v>17.484999999999999</v>
      </c>
      <c r="AA38" s="877">
        <f>'5- Computer Imports'!J34</f>
        <v>2.1217359004471474E-3</v>
      </c>
      <c r="AB38" s="973">
        <f>'6-Network Readiness Index'!D34</f>
        <v>3</v>
      </c>
      <c r="AC38" s="1273">
        <f>'6-Network Readiness Index'!J34</f>
        <v>-3.4374999999999996</v>
      </c>
      <c r="AD38" s="1277">
        <f>'7-Physicians per 1,000 People'!D34</f>
        <v>8.3000000000000004E-2</v>
      </c>
      <c r="AE38" s="883">
        <f>'7-Physicians per 1,000 People'!I34</f>
        <v>-28.648825065274149</v>
      </c>
      <c r="AF38" s="1371">
        <f>'8-Public Health Spending %'!D34</f>
        <v>22.87302171</v>
      </c>
      <c r="AG38" s="873">
        <f>'8-Public Health Spending %'!J34</f>
        <v>-13.970341957990742</v>
      </c>
      <c r="AH38" s="452">
        <f t="shared" si="5"/>
        <v>-77.51796184437282</v>
      </c>
      <c r="AI38" s="453">
        <f t="shared" si="7"/>
        <v>-62.014369475498256</v>
      </c>
      <c r="AJ38" s="443" t="str">
        <f>'Risk - Country'!E34</f>
        <v>C</v>
      </c>
      <c r="AK38" s="410">
        <f>'Risk - Country'!M34</f>
        <v>-6.9999999999999973</v>
      </c>
      <c r="AL38" s="416" t="str">
        <f>'Risk - Business Climate'!B34</f>
        <v>C</v>
      </c>
      <c r="AM38" s="416">
        <f>'Risk - Business Climate'!K34</f>
        <v>-10.909090909090912</v>
      </c>
      <c r="AN38" s="415" t="str">
        <f>'Risk - Banking'!E34</f>
        <v>BB+</v>
      </c>
      <c r="AO38" s="410">
        <f>'Risk - Banking'!M34</f>
        <v>-8.6538461538461551</v>
      </c>
      <c r="AP38" s="458">
        <f t="shared" si="1"/>
        <v>-26.562937062937067</v>
      </c>
      <c r="AQ38" s="460">
        <f t="shared" si="8"/>
        <v>-2.656293706293706</v>
      </c>
      <c r="AR38" s="417">
        <f t="shared" si="2"/>
        <v>-68.078198947857473</v>
      </c>
      <c r="AS38" s="31"/>
    </row>
    <row r="39" spans="1:45" x14ac:dyDescent="0.3">
      <c r="A39" s="295" t="s">
        <v>48</v>
      </c>
      <c r="B39" s="362" t="s">
        <v>48</v>
      </c>
      <c r="C39" s="418">
        <f>'Macro - Wealth'!E35</f>
        <v>46200</v>
      </c>
      <c r="D39" s="410">
        <f>'Macro - Wealth'!L35</f>
        <v>18.75054800526085</v>
      </c>
      <c r="E39" s="419">
        <f>'Macro - GDP Growth'!F35</f>
        <v>1.2</v>
      </c>
      <c r="F39" s="410">
        <f>'Macro - GDP Growth'!M35</f>
        <v>-3.12</v>
      </c>
      <c r="G39" s="419">
        <f>'Macro - GDP Growth Projection'!G35</f>
        <v>0.12669161565625156</v>
      </c>
      <c r="H39" s="410">
        <f>'Macro - GDP Growth Projection'!M35</f>
        <v>4.9576074004642017</v>
      </c>
      <c r="I39" s="479">
        <f>'Macro - Urban Population'!G35</f>
        <v>29005.8</v>
      </c>
      <c r="J39" s="420">
        <f>'Macro - Urban Population'!F32</f>
        <v>29.0242063329184</v>
      </c>
      <c r="K39" s="421">
        <f>('Macro - Urban Population'!G35)/1000</f>
        <v>29.005800000000001</v>
      </c>
      <c r="L39" s="771">
        <f>'Macro - Urban Population'!N35</f>
        <v>0</v>
      </c>
      <c r="M39" s="772">
        <f>'Economy Size'!E35</f>
        <v>1674</v>
      </c>
      <c r="N39" s="413">
        <f>'Economy Size'!L35</f>
        <v>-2.2480089900815949</v>
      </c>
      <c r="O39" s="422" t="e">
        <f>#REF!</f>
        <v>#REF!</v>
      </c>
      <c r="P39" s="445">
        <f t="shared" si="9"/>
        <v>18.340146415643456</v>
      </c>
      <c r="Q39" s="447">
        <f t="shared" si="4"/>
        <v>1.8340146415643457</v>
      </c>
      <c r="R39" s="1033">
        <f>'1-Health Spending Per Capita'!D35</f>
        <v>5291.7461304799999</v>
      </c>
      <c r="S39" s="867">
        <f>'1-Health Spending Per Capita'!J35</f>
        <v>23.998707878052784</v>
      </c>
      <c r="T39" s="964">
        <f>'2-Total Healthcare Spending'!G35</f>
        <v>187.98786309733904</v>
      </c>
      <c r="U39" s="1057">
        <f>'2-Total Healthcare Spending'!M35</f>
        <v>-2.343322044760122</v>
      </c>
      <c r="V39" s="964">
        <f>'3-IT Development Index'!D35</f>
        <v>7.62</v>
      </c>
      <c r="W39" s="867">
        <f>'3-IT Development Index'!J35</f>
        <v>20.037538472486606</v>
      </c>
      <c r="X39" s="964">
        <f>'4- Medical Technology from US'!D35</f>
        <v>1969.1</v>
      </c>
      <c r="Y39" s="873">
        <f>'4- Medical Technology from US'!J35</f>
        <v>6.2242066442051538</v>
      </c>
      <c r="Z39" s="973">
        <f>'5- Computer Imports'!D35</f>
        <v>7800.8850000000002</v>
      </c>
      <c r="AA39" s="877">
        <f>'5- Computer Imports'!J35</f>
        <v>1.0039002744227603</v>
      </c>
      <c r="AB39" s="973">
        <f>'6-Network Readiness Index'!D35</f>
        <v>5.6</v>
      </c>
      <c r="AC39" s="1273">
        <f>'6-Network Readiness Index'!J35</f>
        <v>3.947368421052631</v>
      </c>
      <c r="AD39" s="1277">
        <f>'7-Physicians per 1,000 People'!D35</f>
        <v>2.4769999999999999</v>
      </c>
      <c r="AE39" s="883">
        <f>'7-Physicians per 1,000 People'!I35</f>
        <v>4.6760421898543436</v>
      </c>
      <c r="AF39" s="1371">
        <f>'8-Public Health Spending %'!D35</f>
        <v>70.930415049999993</v>
      </c>
      <c r="AG39" s="873">
        <f>'8-Public Health Spending %'!J35</f>
        <v>5.5217412553809151</v>
      </c>
      <c r="AH39" s="452">
        <f t="shared" si="5"/>
        <v>63.066183090695077</v>
      </c>
      <c r="AI39" s="453">
        <f t="shared" si="7"/>
        <v>50.452946472556064</v>
      </c>
      <c r="AJ39" s="443" t="str">
        <f>'Risk - Country'!E35</f>
        <v>A3</v>
      </c>
      <c r="AK39" s="410">
        <f>'Risk - Country'!M35</f>
        <v>21</v>
      </c>
      <c r="AL39" s="416" t="str">
        <f>'Risk - Business Climate'!B35</f>
        <v>A1</v>
      </c>
      <c r="AM39" s="416">
        <f>'Risk - Business Climate'!K35</f>
        <v>40</v>
      </c>
      <c r="AN39" s="415" t="str">
        <f>'Risk - Banking'!E35</f>
        <v>AAA</v>
      </c>
      <c r="AO39" s="410">
        <f>'Risk - Banking'!M35</f>
        <v>25</v>
      </c>
      <c r="AP39" s="458">
        <f t="shared" si="1"/>
        <v>86</v>
      </c>
      <c r="AQ39" s="460">
        <f t="shared" si="8"/>
        <v>8.5999999999999979</v>
      </c>
      <c r="AR39" s="417">
        <f t="shared" si="2"/>
        <v>60.88696111412041</v>
      </c>
      <c r="AS39" s="31"/>
    </row>
    <row r="40" spans="1:45" ht="15.8" customHeight="1" x14ac:dyDescent="0.3">
      <c r="A40" s="295" t="s">
        <v>260</v>
      </c>
      <c r="B40" s="362" t="s">
        <v>260</v>
      </c>
      <c r="C40" s="418">
        <f>'Macro - Wealth'!E36</f>
        <v>43800</v>
      </c>
      <c r="D40" s="410">
        <f>'Macro - Wealth'!L36</f>
        <v>17.277509864094696</v>
      </c>
      <c r="E40" s="419">
        <f>'Macro - GDP Growth'!F36</f>
        <v>1.7</v>
      </c>
      <c r="F40" s="410">
        <f>'Macro - GDP Growth'!M36</f>
        <v>-1.9200000000000004</v>
      </c>
      <c r="G40" s="419" t="str">
        <f>'Macro - GDP Growth Projection'!G36</f>
        <v>use median</v>
      </c>
      <c r="H40" s="410">
        <f>'Macro - GDP Growth Projection'!M36</f>
        <v>0</v>
      </c>
      <c r="I40" s="479">
        <f>'Macro - Urban Population'!G36</f>
        <v>59.225999999999999</v>
      </c>
      <c r="J40" s="420" t="e">
        <f>'Macro - Urban Population'!#REF!</f>
        <v>#REF!</v>
      </c>
      <c r="K40" s="421">
        <f>('Macro - Urban Population'!G36)/1000</f>
        <v>5.9226000000000001E-2</v>
      </c>
      <c r="L40" s="771">
        <f>'Macro - Urban Population'!N36</f>
        <v>0</v>
      </c>
      <c r="M40" s="772">
        <f>'Economy Size'!E36</f>
        <v>2.5070000000000001</v>
      </c>
      <c r="N40" s="413">
        <f>'Economy Size'!L36</f>
        <v>29.19271465741544</v>
      </c>
      <c r="O40" s="422" t="e">
        <f>#REF!</f>
        <v>#REF!</v>
      </c>
      <c r="P40" s="445">
        <f t="shared" si="9"/>
        <v>44.550224521510138</v>
      </c>
      <c r="Q40" s="447">
        <f t="shared" ref="Q40:Q70" si="10">P40*$P$7</f>
        <v>4.455022452151014</v>
      </c>
      <c r="R40" s="1033" t="str">
        <f>'1-Health Spending Per Capita'!D36</f>
        <v>use mean</v>
      </c>
      <c r="S40" s="867">
        <f>'1-Health Spending Per Capita'!J36</f>
        <v>0</v>
      </c>
      <c r="T40" s="964" t="str">
        <f>'2-Total Healthcare Spending'!G36</f>
        <v>n.a.</v>
      </c>
      <c r="U40" s="1057">
        <f>'2-Total Healthcare Spending'!M36</f>
        <v>0</v>
      </c>
      <c r="V40" s="964" t="str">
        <f>'3-IT Development Index'!D36</f>
        <v>use median</v>
      </c>
      <c r="W40" s="867">
        <f>'3-IT Development Index'!J36</f>
        <v>0</v>
      </c>
      <c r="X40" s="964">
        <f>'4- Medical Technology from US'!D36</f>
        <v>2.073</v>
      </c>
      <c r="Y40" s="873">
        <f>'4- Medical Technology from US'!J36</f>
        <v>-9.8612625118346422</v>
      </c>
      <c r="Z40" s="973">
        <f>'5- Computer Imports'!D36</f>
        <v>8.6010000000000009</v>
      </c>
      <c r="AA40" s="877">
        <f>'5- Computer Imports'!J36</f>
        <v>9.7830237059743828E-4</v>
      </c>
      <c r="AB40" s="973" t="str">
        <f>'6-Network Readiness Index'!D36</f>
        <v>use median</v>
      </c>
      <c r="AC40" s="1273">
        <f>'6-Network Readiness Index'!J36</f>
        <v>0</v>
      </c>
      <c r="AD40" s="1277" t="str">
        <f>'7-Physicians per 1,000 People'!D36</f>
        <v>use median</v>
      </c>
      <c r="AE40" s="883">
        <f>'7-Physicians per 1,000 People'!I36</f>
        <v>4.2396584630838783</v>
      </c>
      <c r="AF40" s="1371" t="str">
        <f>'8-Public Health Spending %'!D36</f>
        <v>use median</v>
      </c>
      <c r="AG40" s="873">
        <f>'8-Public Health Spending %'!J36</f>
        <v>0</v>
      </c>
      <c r="AH40" s="452">
        <f t="shared" si="5"/>
        <v>-5.6206257463801661</v>
      </c>
      <c r="AI40" s="453">
        <f t="shared" si="7"/>
        <v>-4.4965005971041334</v>
      </c>
      <c r="AJ40" s="443" t="str">
        <f>'Risk - Country'!E36</f>
        <v>A3</v>
      </c>
      <c r="AK40" s="410">
        <f>'Risk - Country'!M36</f>
        <v>21</v>
      </c>
      <c r="AL40" s="416" t="str">
        <f>'Risk - Business Climate'!B36</f>
        <v>A1</v>
      </c>
      <c r="AM40" s="416">
        <f>'Risk - Business Climate'!K36</f>
        <v>40</v>
      </c>
      <c r="AN40" s="415" t="str">
        <f>'Risk - Banking'!E36</f>
        <v>-</v>
      </c>
      <c r="AO40" s="410">
        <f>'Risk - Banking'!M36</f>
        <v>0</v>
      </c>
      <c r="AP40" s="458">
        <f t="shared" ref="AP40:AP71" si="11">AK40+AM40+AO40</f>
        <v>61</v>
      </c>
      <c r="AQ40" s="460">
        <f t="shared" si="8"/>
        <v>6.0999999999999988</v>
      </c>
      <c r="AR40" s="417">
        <f t="shared" ref="AR40:AR71" si="12">SUM(Q40,AI40,AQ40)</f>
        <v>6.0585218550468793</v>
      </c>
      <c r="AS40" s="31"/>
    </row>
    <row r="41" spans="1:45" x14ac:dyDescent="0.3">
      <c r="A41" s="295" t="s">
        <v>49</v>
      </c>
      <c r="B41" s="362" t="s">
        <v>49</v>
      </c>
      <c r="C41" s="418">
        <f>'Macro - Wealth'!E37</f>
        <v>24000</v>
      </c>
      <c r="D41" s="410">
        <f>'Macro - Wealth'!L37</f>
        <v>5.1249451994739141</v>
      </c>
      <c r="E41" s="419">
        <f>'Macro - GDP Growth'!F37</f>
        <v>1.7</v>
      </c>
      <c r="F41" s="410">
        <f>'Macro - GDP Growth'!M37</f>
        <v>-1.9200000000000004</v>
      </c>
      <c r="G41" s="419">
        <f>'Macro - GDP Growth Projection'!G37</f>
        <v>0.1525021877830684</v>
      </c>
      <c r="H41" s="410">
        <f>'Macro - GDP Growth Projection'!M37</f>
        <v>6.3659180777312923</v>
      </c>
      <c r="I41" s="479">
        <f>'Macro - Urban Population'!G37</f>
        <v>15881.066000000001</v>
      </c>
      <c r="J41" s="420" t="e">
        <f>'Macro - Urban Population'!#REF!</f>
        <v>#REF!</v>
      </c>
      <c r="K41" s="421">
        <f>('Macro - Urban Population'!G37)/1000</f>
        <v>15.881066000000001</v>
      </c>
      <c r="L41" s="771">
        <f>'Macro - Urban Population'!N37</f>
        <v>0</v>
      </c>
      <c r="M41" s="772">
        <f>'Economy Size'!E37</f>
        <v>436.1</v>
      </c>
      <c r="N41" s="413">
        <f>'Economy Size'!L37</f>
        <v>-0.49488643082572659</v>
      </c>
      <c r="O41" s="422" t="e">
        <f>#REF!</f>
        <v>#REF!</v>
      </c>
      <c r="P41" s="445">
        <f t="shared" si="9"/>
        <v>9.0759768463794792</v>
      </c>
      <c r="Q41" s="447">
        <f>P41*$P$7</f>
        <v>0.90759768463794799</v>
      </c>
      <c r="R41" s="1033">
        <f>'1-Health Spending Per Capita'!D37</f>
        <v>1137.3562653199999</v>
      </c>
      <c r="S41" s="867">
        <f>'1-Health Spending Per Capita'!J37</f>
        <v>-4.454210918517898</v>
      </c>
      <c r="T41" s="964">
        <f>'2-Total Healthcare Spending'!G37</f>
        <v>20.214086184574132</v>
      </c>
      <c r="U41" s="1057">
        <f>'2-Total Healthcare Spending'!M37</f>
        <v>29.00137697313237</v>
      </c>
      <c r="V41" s="964">
        <f>'3-IT Development Index'!D37</f>
        <v>6.35</v>
      </c>
      <c r="W41" s="867">
        <f>'3-IT Development Index'!J37</f>
        <v>9.6667793413865919</v>
      </c>
      <c r="X41" s="964">
        <f>'4- Medical Technology from US'!D37</f>
        <v>162.57599999999999</v>
      </c>
      <c r="Y41" s="873">
        <f>'4- Medical Technology from US'!J37</f>
        <v>4.5003840004738664E-2</v>
      </c>
      <c r="Z41" s="973">
        <f>'5- Computer Imports'!D37</f>
        <v>1076.711</v>
      </c>
      <c r="AA41" s="877">
        <f>'5- Computer Imports'!J37</f>
        <v>0.1384516012863756</v>
      </c>
      <c r="AB41" s="973">
        <f>'6-Network Readiness Index'!D37</f>
        <v>4.5999999999999996</v>
      </c>
      <c r="AC41" s="1273">
        <f>'6-Network Readiness Index'!J37</f>
        <v>1.3157894736842115</v>
      </c>
      <c r="AD41" s="1277">
        <f>'7-Physicians per 1,000 People'!D37</f>
        <v>1.0329999999999999</v>
      </c>
      <c r="AE41" s="883">
        <f>'7-Physicians per 1,000 People'!I37</f>
        <v>-10.045691906005224</v>
      </c>
      <c r="AF41" s="1371">
        <f>'8-Public Health Spending %'!D37</f>
        <v>49.465448600000002</v>
      </c>
      <c r="AG41" s="873">
        <f>'8-Public Health Spending %'!J37</f>
        <v>-2.9392508858190598</v>
      </c>
      <c r="AH41" s="452">
        <f t="shared" si="5"/>
        <v>22.728247519152106</v>
      </c>
      <c r="AI41" s="453">
        <f t="shared" si="7"/>
        <v>18.182598015321684</v>
      </c>
      <c r="AJ41" s="443" t="str">
        <f>'Risk - Country'!E37</f>
        <v>A3</v>
      </c>
      <c r="AK41" s="410">
        <f>'Risk - Country'!M37</f>
        <v>21</v>
      </c>
      <c r="AL41" s="416" t="str">
        <f>'Risk - Business Climate'!B37</f>
        <v>A2</v>
      </c>
      <c r="AM41" s="416">
        <f>'Risk - Business Climate'!K37</f>
        <v>31.111111111111114</v>
      </c>
      <c r="AN41" s="415" t="str">
        <f>'Risk - Banking'!E37</f>
        <v>AA+</v>
      </c>
      <c r="AO41" s="410">
        <f>'Risk - Banking'!M37</f>
        <v>22.5</v>
      </c>
      <c r="AP41" s="458">
        <f t="shared" si="11"/>
        <v>74.611111111111114</v>
      </c>
      <c r="AQ41" s="460">
        <f t="shared" si="8"/>
        <v>7.4611111111111095</v>
      </c>
      <c r="AR41" s="417">
        <f t="shared" si="12"/>
        <v>26.551306811070742</v>
      </c>
      <c r="AS41" s="31"/>
    </row>
    <row r="42" spans="1:45" x14ac:dyDescent="0.3">
      <c r="A42" s="294" t="s">
        <v>50</v>
      </c>
      <c r="B42" s="363" t="s">
        <v>50</v>
      </c>
      <c r="C42" s="418">
        <f>'Macro - Wealth'!E38</f>
        <v>15400</v>
      </c>
      <c r="D42" s="410">
        <f>'Macro - Wealth'!L38</f>
        <v>-1.1784511784511773</v>
      </c>
      <c r="E42" s="419">
        <f>'Macro - GDP Growth'!F38</f>
        <v>6.6</v>
      </c>
      <c r="F42" s="410">
        <f>'Macro - GDP Growth'!M38</f>
        <v>18.92307692307692</v>
      </c>
      <c r="G42" s="419">
        <f>'Macro - GDP Growth Projection'!G38</f>
        <v>0.27030050472072775</v>
      </c>
      <c r="H42" s="410">
        <f>'Macro - GDP Growth Projection'!M38</f>
        <v>12.793386120372398</v>
      </c>
      <c r="I42" s="479">
        <f>'Macro - Urban Population'!G38</f>
        <v>758359.97499999998</v>
      </c>
      <c r="J42" s="420">
        <f>'Macro - Urban Population'!F33</f>
        <v>20.514321205430601</v>
      </c>
      <c r="K42" s="421">
        <f>('Macro - Urban Population'!G38)/1000</f>
        <v>758.35997499999996</v>
      </c>
      <c r="L42" s="771">
        <f>'Macro - Urban Population'!N38</f>
        <v>0</v>
      </c>
      <c r="M42" s="772">
        <f>'Economy Size'!E38</f>
        <v>21270</v>
      </c>
      <c r="N42" s="413">
        <f>'Economy Size'!L38</f>
        <v>-30.000000000000004</v>
      </c>
      <c r="O42" s="422" t="e">
        <f>#REF!</f>
        <v>#REF!</v>
      </c>
      <c r="P42" s="445">
        <f t="shared" si="9"/>
        <v>0.53801186499813802</v>
      </c>
      <c r="Q42" s="447">
        <f t="shared" si="10"/>
        <v>5.3801186499813802E-2</v>
      </c>
      <c r="R42" s="1033">
        <f>'1-Health Spending Per Capita'!D38</f>
        <v>419.73424055999999</v>
      </c>
      <c r="S42" s="867">
        <f>'1-Health Spending Per Capita'!J38</f>
        <v>-33.48873243383963</v>
      </c>
      <c r="T42" s="964">
        <f>'2-Total Healthcare Spending'!G38</f>
        <v>585.01879990826353</v>
      </c>
      <c r="U42" s="1057">
        <f>'2-Total Healthcare Spending'!M38</f>
        <v>-8.9937398934748813</v>
      </c>
      <c r="V42" s="964">
        <f>'3-IT Development Index'!D38</f>
        <v>5.19</v>
      </c>
      <c r="W42" s="867">
        <f>'3-IT Development Index'!J38</f>
        <v>0.19427493817714084</v>
      </c>
      <c r="X42" s="964">
        <f>'4- Medical Technology from US'!D38</f>
        <v>1907.7660000000001</v>
      </c>
      <c r="Y42" s="873">
        <f>'4- Medical Technology from US'!J38</f>
        <v>6.0144141228808721</v>
      </c>
      <c r="Z42" s="973">
        <f>'5- Computer Imports'!D38</f>
        <v>25847.707999999999</v>
      </c>
      <c r="AA42" s="877">
        <f>'5- Computer Imports'!J38</f>
        <v>3.3266538229890501</v>
      </c>
      <c r="AB42" s="973">
        <f>'6-Network Readiness Index'!D38</f>
        <v>4.2</v>
      </c>
      <c r="AC42" s="1273">
        <f>'6-Network Readiness Index'!J38</f>
        <v>0.2631578947368422</v>
      </c>
      <c r="AD42" s="1277">
        <f>'7-Physicians per 1,000 People'!D38</f>
        <v>1.49</v>
      </c>
      <c r="AE42" s="883">
        <f>'7-Physicians per 1,000 People'!I38</f>
        <v>-1.0966057441253274</v>
      </c>
      <c r="AF42" s="1371">
        <f>'8-Public Health Spending %'!D38</f>
        <v>55.786720809999998</v>
      </c>
      <c r="AG42" s="873">
        <f>'8-Public Health Spending %'!J38</f>
        <v>-0.31705586281723636</v>
      </c>
      <c r="AH42" s="452">
        <f t="shared" si="5"/>
        <v>-34.097633155473169</v>
      </c>
      <c r="AI42" s="453">
        <f t="shared" si="7"/>
        <v>-27.278106524378536</v>
      </c>
      <c r="AJ42" s="443" t="str">
        <f>'Risk - Country'!E38</f>
        <v>B</v>
      </c>
      <c r="AK42" s="410">
        <f>'Risk - Country'!M38</f>
        <v>7</v>
      </c>
      <c r="AL42" s="416" t="str">
        <f>'Risk - Business Climate'!B38</f>
        <v>B</v>
      </c>
      <c r="AM42" s="416">
        <f>'Risk - Business Climate'!K38</f>
        <v>4.4444444444444411</v>
      </c>
      <c r="AN42" s="415" t="str">
        <f>'Risk - Banking'!E38</f>
        <v>A+</v>
      </c>
      <c r="AO42" s="410">
        <f>'Risk - Banking'!M38</f>
        <v>11.25</v>
      </c>
      <c r="AP42" s="458">
        <f t="shared" si="11"/>
        <v>22.694444444444443</v>
      </c>
      <c r="AQ42" s="460">
        <f t="shared" si="8"/>
        <v>2.2694444444444439</v>
      </c>
      <c r="AR42" s="417">
        <f t="shared" si="12"/>
        <v>-24.954860893434279</v>
      </c>
      <c r="AS42" s="31"/>
    </row>
    <row r="43" spans="1:45" ht="14" customHeight="1" x14ac:dyDescent="0.3">
      <c r="A43" s="295" t="s">
        <v>268</v>
      </c>
      <c r="B43" s="362" t="s">
        <v>268</v>
      </c>
      <c r="C43" s="418">
        <f>'Macro - Wealth'!E39</f>
        <v>47800</v>
      </c>
      <c r="D43" s="410">
        <f>'Macro - Wealth'!L39</f>
        <v>19.732573432704953</v>
      </c>
      <c r="E43" s="419">
        <f>'Macro - GDP Growth'!F39</f>
        <v>1</v>
      </c>
      <c r="F43" s="410">
        <f>'Macro - GDP Growth'!M39</f>
        <v>-3.5999999999999996</v>
      </c>
      <c r="G43" s="419">
        <f>'Macro - GDP Growth Projection'!G39</f>
        <v>0.13348688078351686</v>
      </c>
      <c r="H43" s="410">
        <f>'Macro - GDP Growth Projection'!M39</f>
        <v>5.3283796710891327</v>
      </c>
      <c r="I43" s="479">
        <f>'Macro - Urban Population'!G39</f>
        <v>0</v>
      </c>
      <c r="J43" s="420">
        <f>'Macro - Urban Population'!F34</f>
        <v>53.818572471829199</v>
      </c>
      <c r="K43" s="421">
        <f>('Macro - Urban Population'!G39)/1000</f>
        <v>0</v>
      </c>
      <c r="L43" s="771">
        <f>'Macro - Urban Population'!N39</f>
        <v>0</v>
      </c>
      <c r="M43" s="772">
        <f>'Economy Size'!E39</f>
        <v>1125</v>
      </c>
      <c r="N43" s="413">
        <f>'Economy Size'!L39</f>
        <v>-1.4705113852415661</v>
      </c>
      <c r="O43" s="422" t="e">
        <f>#REF!</f>
        <v>#REF!</v>
      </c>
      <c r="P43" s="445">
        <f t="shared" si="9"/>
        <v>19.990441718552518</v>
      </c>
      <c r="Q43" s="447">
        <f t="shared" si="10"/>
        <v>1.9990441718552519</v>
      </c>
      <c r="R43" s="1033" t="str">
        <f>'1-Health Spending Per Capita'!D39</f>
        <v>use mean</v>
      </c>
      <c r="S43" s="867">
        <f>'1-Health Spending Per Capita'!J39</f>
        <v>0</v>
      </c>
      <c r="T43" s="964" t="str">
        <f>'2-Total Healthcare Spending'!G39</f>
        <v>n.a.</v>
      </c>
      <c r="U43" s="1057">
        <f>'2-Total Healthcare Spending'!M39</f>
        <v>0</v>
      </c>
      <c r="V43" s="964" t="str">
        <f>'3-IT Development Index'!D39</f>
        <v>use median</v>
      </c>
      <c r="W43" s="867">
        <f>'3-IT Development Index'!J39</f>
        <v>0</v>
      </c>
      <c r="X43" s="964">
        <f>'4- Medical Technology from US'!D39</f>
        <v>215.31299999999999</v>
      </c>
      <c r="Y43" s="873">
        <f>'4- Medical Technology from US'!J39</f>
        <v>0.22539038249469023</v>
      </c>
      <c r="Z43" s="973">
        <f>'5- Computer Imports'!D39</f>
        <v>3009.37</v>
      </c>
      <c r="AA43" s="877">
        <f>'5- Computer Imports'!J39</f>
        <v>0.38719846107541311</v>
      </c>
      <c r="AB43" s="973">
        <f>'6-Network Readiness Index'!D39</f>
        <v>5.5</v>
      </c>
      <c r="AC43" s="1273">
        <f>'6-Network Readiness Index'!J39</f>
        <v>3.6842105263157894</v>
      </c>
      <c r="AD43" s="1277" t="str">
        <f>'7-Physicians per 1,000 People'!D39</f>
        <v>use median</v>
      </c>
      <c r="AE43" s="883">
        <f>'7-Physicians per 1,000 People'!I39</f>
        <v>4.2396584630838783</v>
      </c>
      <c r="AF43" s="1371" t="str">
        <f>'8-Public Health Spending %'!D39</f>
        <v>use median</v>
      </c>
      <c r="AG43" s="873">
        <f>'8-Public Health Spending %'!J39</f>
        <v>0</v>
      </c>
      <c r="AH43" s="452">
        <f t="shared" si="5"/>
        <v>8.53645783296977</v>
      </c>
      <c r="AI43" s="453">
        <f t="shared" si="7"/>
        <v>6.8291662663758164</v>
      </c>
      <c r="AJ43" s="443" t="str">
        <f>'Risk - Country'!E39</f>
        <v>A3</v>
      </c>
      <c r="AK43" s="410">
        <f>'Risk - Country'!M39</f>
        <v>21</v>
      </c>
      <c r="AL43" s="416" t="str">
        <f>'Risk - Business Climate'!B39</f>
        <v>A2</v>
      </c>
      <c r="AM43" s="416">
        <f>'Risk - Business Climate'!K39</f>
        <v>31.111111111111114</v>
      </c>
      <c r="AN43" s="415" t="str">
        <f>'Risk - Banking'!E39</f>
        <v>AA+</v>
      </c>
      <c r="AO43" s="410">
        <f>'Risk - Banking'!M39</f>
        <v>22.5</v>
      </c>
      <c r="AP43" s="458">
        <f t="shared" si="11"/>
        <v>74.611111111111114</v>
      </c>
      <c r="AQ43" s="460">
        <f t="shared" si="8"/>
        <v>7.4611111111111095</v>
      </c>
      <c r="AR43" s="417">
        <f t="shared" si="12"/>
        <v>16.289321549342176</v>
      </c>
      <c r="AS43" s="31"/>
    </row>
    <row r="44" spans="1:45" x14ac:dyDescent="0.3">
      <c r="A44" s="295" t="s">
        <v>51</v>
      </c>
      <c r="B44" s="362" t="s">
        <v>51</v>
      </c>
      <c r="C44" s="418">
        <f>'Macro - Wealth'!E40</f>
        <v>14200</v>
      </c>
      <c r="D44" s="410">
        <f>'Macro - Wealth'!L40</f>
        <v>-6.8350168350168339</v>
      </c>
      <c r="E44" s="419">
        <f>'Macro - GDP Growth'!F40</f>
        <v>2.2000000000000002</v>
      </c>
      <c r="F44" s="410">
        <f>'Macro - GDP Growth'!M40</f>
        <v>-0.71999999999999931</v>
      </c>
      <c r="G44" s="419">
        <f>'Macro - GDP Growth Projection'!G40</f>
        <v>0.17755442955713469</v>
      </c>
      <c r="H44" s="410">
        <f>'Macro - GDP Growth Projection'!M40</f>
        <v>7.7328517282735572</v>
      </c>
      <c r="I44" s="479">
        <f>'Macro - Urban Population'!G40</f>
        <v>37265.201999999997</v>
      </c>
      <c r="J44" s="420">
        <f>'Macro - Urban Population'!F35</f>
        <v>81.649595555006599</v>
      </c>
      <c r="K44" s="421">
        <f>('Macro - Urban Population'!G40)/1000</f>
        <v>37.265201999999995</v>
      </c>
      <c r="L44" s="771">
        <f>'Macro - Urban Population'!N40</f>
        <v>0</v>
      </c>
      <c r="M44" s="772">
        <f>'Economy Size'!E40</f>
        <v>690.4</v>
      </c>
      <c r="N44" s="413">
        <f>'Economy Size'!L40</f>
        <v>-0.85502785324980557</v>
      </c>
      <c r="O44" s="422" t="e">
        <f>#REF!</f>
        <v>#REF!</v>
      </c>
      <c r="P44" s="445">
        <f t="shared" si="9"/>
        <v>-0.67719295999308038</v>
      </c>
      <c r="Q44" s="447">
        <f t="shared" si="10"/>
        <v>-6.7719295999308038E-2</v>
      </c>
      <c r="R44" s="1033">
        <f>'1-Health Spending Per Capita'!D40</f>
        <v>569.18529029000001</v>
      </c>
      <c r="S44" s="867">
        <f>'1-Health Spending Per Capita'!J40</f>
        <v>-27.442039928374363</v>
      </c>
      <c r="T44" s="964">
        <f>'2-Total Healthcare Spending'!G40</f>
        <v>27.850068913414354</v>
      </c>
      <c r="U44" s="1057">
        <f>'2-Total Healthcare Spending'!M40</f>
        <v>21.057437280197394</v>
      </c>
      <c r="V44" s="964">
        <f>'3-IT Development Index'!D40</f>
        <v>5.16</v>
      </c>
      <c r="W44" s="867">
        <f>'3-IT Development Index'!J40</f>
        <v>-4.5474853204001964E-2</v>
      </c>
      <c r="X44" s="964">
        <f>'4- Medical Technology from US'!D40</f>
        <v>216.58500000000001</v>
      </c>
      <c r="Y44" s="873">
        <f>'4- Medical Technology from US'!J40</f>
        <v>0.229741249666642</v>
      </c>
      <c r="Z44" s="973">
        <f>'5- Computer Imports'!D40</f>
        <v>1065.5440000000001</v>
      </c>
      <c r="AA44" s="877">
        <f>'5- Computer Imports'!J40</f>
        <v>0.13701432953628198</v>
      </c>
      <c r="AB44" s="973">
        <f>'6-Network Readiness Index'!D40</f>
        <v>4.0999999999999996</v>
      </c>
      <c r="AC44" s="1273">
        <f>'6-Network Readiness Index'!J40</f>
        <v>0</v>
      </c>
      <c r="AD44" s="1277">
        <f>'7-Physicians per 1,000 People'!D40</f>
        <v>1.5680000000000001</v>
      </c>
      <c r="AE44" s="883">
        <f>'7-Physicians per 1,000 People'!I40</f>
        <v>0.11049723756906052</v>
      </c>
      <c r="AF44" s="1371">
        <f>'8-Public Health Spending %'!D40</f>
        <v>75.124550339999999</v>
      </c>
      <c r="AG44" s="873">
        <f>'8-Public Health Spending %'!J40</f>
        <v>7.1323071721012186</v>
      </c>
      <c r="AH44" s="452">
        <f t="shared" si="5"/>
        <v>1.1794824874922316</v>
      </c>
      <c r="AI44" s="453">
        <f t="shared" si="7"/>
        <v>0.94358598999378529</v>
      </c>
      <c r="AJ44" s="443" t="str">
        <f>'Risk - Country'!E40</f>
        <v>A4</v>
      </c>
      <c r="AK44" s="410">
        <f>'Risk - Country'!M40</f>
        <v>14</v>
      </c>
      <c r="AL44" s="416" t="str">
        <f>'Risk - Business Climate'!B40</f>
        <v>A4</v>
      </c>
      <c r="AM44" s="416">
        <f>'Risk - Business Climate'!K40</f>
        <v>13.333333333333323</v>
      </c>
      <c r="AN44" s="415" t="str">
        <f>'Risk - Banking'!E40</f>
        <v>BBB+</v>
      </c>
      <c r="AO44" s="410">
        <f>'Risk - Banking'!M40</f>
        <v>0</v>
      </c>
      <c r="AP44" s="458">
        <f t="shared" si="11"/>
        <v>27.333333333333321</v>
      </c>
      <c r="AQ44" s="460">
        <f t="shared" si="8"/>
        <v>2.7333333333333316</v>
      </c>
      <c r="AR44" s="417">
        <f t="shared" si="12"/>
        <v>3.6092000273278089</v>
      </c>
      <c r="AS44" s="31"/>
    </row>
    <row r="45" spans="1:45" ht="16.5" customHeight="1" x14ac:dyDescent="0.3">
      <c r="A45" s="295" t="s">
        <v>267</v>
      </c>
      <c r="B45" s="362" t="s">
        <v>267</v>
      </c>
      <c r="C45" s="418">
        <f>'Macro - Wealth'!E41</f>
        <v>6800</v>
      </c>
      <c r="D45" s="410">
        <f>'Macro - Wealth'!L41</f>
        <v>-41.717171717171716</v>
      </c>
      <c r="E45" s="419">
        <f>'Macro - GDP Growth'!F41</f>
        <v>1.7</v>
      </c>
      <c r="F45" s="410">
        <f>'Macro - GDP Growth'!M41</f>
        <v>-1.9200000000000004</v>
      </c>
      <c r="G45" s="419">
        <f>'Macro - GDP Growth Projection'!G41</f>
        <v>0.21171627405495488</v>
      </c>
      <c r="H45" s="410">
        <f>'Macro - GDP Growth Projection'!M41</f>
        <v>9.5968356076325154</v>
      </c>
      <c r="I45" s="479">
        <f>'Macro - Urban Population'!G41</f>
        <v>2961.1370000000002</v>
      </c>
      <c r="J45" s="420">
        <f>'Macro - Urban Population'!F199</f>
        <v>0</v>
      </c>
      <c r="K45" s="421">
        <f>('Macro - Urban Population'!G41)/1000</f>
        <v>2.9611370000000004</v>
      </c>
      <c r="L45" s="771">
        <f>'Macro - Urban Population'!N41</f>
        <v>0</v>
      </c>
      <c r="M45" s="772">
        <f>'Economy Size'!E41</f>
        <v>30.27</v>
      </c>
      <c r="N45" s="413">
        <f>'Economy Size'!L41</f>
        <v>19.561144839549005</v>
      </c>
      <c r="O45" s="422" t="e">
        <f>#REF!</f>
        <v>#REF!</v>
      </c>
      <c r="P45" s="445">
        <f t="shared" si="9"/>
        <v>-14.479191269990197</v>
      </c>
      <c r="Q45" s="447">
        <f t="shared" si="10"/>
        <v>-1.4479191269990199</v>
      </c>
      <c r="R45" s="1033">
        <f>'1-Health Spending Per Capita'!D41</f>
        <v>161.63860055000001</v>
      </c>
      <c r="S45" s="867">
        <f>'1-Health Spending Per Capita'!J41</f>
        <v>-43.931114571410241</v>
      </c>
      <c r="T45" s="964">
        <f>'2-Total Healthcare Spending'!G41</f>
        <v>0.73684475463562671</v>
      </c>
      <c r="U45" s="1057">
        <f>'2-Total Healthcare Spending'!M41</f>
        <v>49.264129888979575</v>
      </c>
      <c r="V45" s="964">
        <f>'3-IT Development Index'!D41</f>
        <v>1.5</v>
      </c>
      <c r="W45" s="867">
        <f>'3-IT Development Index'!J41</f>
        <v>-26.850746744957878</v>
      </c>
      <c r="X45" s="964">
        <f>'4- Medical Technology from US'!D41</f>
        <v>0.02</v>
      </c>
      <c r="Y45" s="873">
        <f>'4- Medical Technology from US'!J41</f>
        <v>-9.9986614810596706</v>
      </c>
      <c r="Z45" s="973">
        <f>'5- Computer Imports'!D41</f>
        <v>14.621</v>
      </c>
      <c r="AA45" s="877">
        <f>'5- Computer Imports'!J41</f>
        <v>1.7531188777670974E-3</v>
      </c>
      <c r="AB45" s="973" t="str">
        <f>'6-Network Readiness Index'!D41</f>
        <v>use median</v>
      </c>
      <c r="AC45" s="1273">
        <f>'6-Network Readiness Index'!J41</f>
        <v>0</v>
      </c>
      <c r="AD45" s="1277">
        <f>'7-Physicians per 1,000 People'!D41</f>
        <v>0.108</v>
      </c>
      <c r="AE45" s="883">
        <f>'7-Physicians per 1,000 People'!I41</f>
        <v>-28.159268929503913</v>
      </c>
      <c r="AF45" s="1371">
        <f>'8-Public Health Spending %'!D41</f>
        <v>81.762463870000005</v>
      </c>
      <c r="AG45" s="873">
        <f>'8-Public Health Spending %'!J41</f>
        <v>9.6812944007784694</v>
      </c>
      <c r="AH45" s="452">
        <f t="shared" si="5"/>
        <v>-49.992614318295892</v>
      </c>
      <c r="AI45" s="453">
        <f t="shared" si="7"/>
        <v>-39.994091454636717</v>
      </c>
      <c r="AJ45" s="443" t="str">
        <f>'Risk - Country'!E41</f>
        <v>C</v>
      </c>
      <c r="AK45" s="410">
        <f>'Risk - Country'!M41</f>
        <v>-6.9999999999999973</v>
      </c>
      <c r="AL45" s="416" t="str">
        <f>'Risk - Business Climate'!B41</f>
        <v>D</v>
      </c>
      <c r="AM45" s="416">
        <f>'Risk - Business Climate'!K41</f>
        <v>-25.454545454545453</v>
      </c>
      <c r="AN45" s="415" t="str">
        <f>'Risk - Banking'!E41</f>
        <v>B+</v>
      </c>
      <c r="AO45" s="410">
        <f>'Risk - Banking'!M41</f>
        <v>-17.307692307692307</v>
      </c>
      <c r="AP45" s="458">
        <f t="shared" si="11"/>
        <v>-49.76223776223776</v>
      </c>
      <c r="AQ45" s="460">
        <f t="shared" si="8"/>
        <v>-4.9762237762237751</v>
      </c>
      <c r="AR45" s="417">
        <f t="shared" si="12"/>
        <v>-46.418234357859511</v>
      </c>
      <c r="AS45" s="31"/>
    </row>
    <row r="46" spans="1:45" x14ac:dyDescent="0.3">
      <c r="A46" s="295" t="s">
        <v>52</v>
      </c>
      <c r="B46" s="362" t="s">
        <v>52</v>
      </c>
      <c r="C46" s="418">
        <f>'Macro - Wealth'!E42</f>
        <v>16100</v>
      </c>
      <c r="D46" s="410">
        <f>'Macro - Wealth'!L42</f>
        <v>0.27619465146865446</v>
      </c>
      <c r="E46" s="419">
        <f>'Macro - GDP Growth'!F42</f>
        <v>4.3</v>
      </c>
      <c r="F46" s="410">
        <f>'Macro - GDP Growth'!M42</f>
        <v>8.3076923076923066</v>
      </c>
      <c r="G46" s="419">
        <f>'Macro - GDP Growth Projection'!G42</f>
        <v>0.19620895070003833</v>
      </c>
      <c r="H46" s="410">
        <f>'Macro - GDP Growth Projection'!M42</f>
        <v>8.7507044583786886</v>
      </c>
      <c r="I46" s="479">
        <f>'Macro - Urban Population'!G42</f>
        <v>3748.518</v>
      </c>
      <c r="J46" s="420">
        <f>'Macro - Urban Population'!F36</f>
        <v>100</v>
      </c>
      <c r="K46" s="421">
        <f>('Macro - Urban Population'!G42)/1000</f>
        <v>3.7485180000000002</v>
      </c>
      <c r="L46" s="771">
        <f>'Macro - Urban Population'!N42</f>
        <v>0</v>
      </c>
      <c r="M46" s="772">
        <f>'Economy Size'!E42</f>
        <v>79.260000000000005</v>
      </c>
      <c r="N46" s="413">
        <f>'Economy Size'!L42</f>
        <v>2.5654813529921947</v>
      </c>
      <c r="O46" s="422" t="e">
        <f>#REF!</f>
        <v>#REF!</v>
      </c>
      <c r="P46" s="445">
        <f t="shared" si="9"/>
        <v>19.900072770531846</v>
      </c>
      <c r="Q46" s="447">
        <f t="shared" si="10"/>
        <v>1.9900072770531847</v>
      </c>
      <c r="R46" s="1033">
        <f>'1-Health Spending Per Capita'!D42</f>
        <v>970.00203197999997</v>
      </c>
      <c r="S46" s="867">
        <f>'1-Health Spending Per Capita'!J42</f>
        <v>-11.225254616926478</v>
      </c>
      <c r="T46" s="964">
        <f>'2-Total Healthcare Spending'!G42</f>
        <v>4.7896323834194048</v>
      </c>
      <c r="U46" s="1057">
        <f>'2-Total Healthcare Spending'!M42</f>
        <v>45.047894513048966</v>
      </c>
      <c r="V46" s="964">
        <f>'3-IT Development Index'!D42</f>
        <v>6.3</v>
      </c>
      <c r="W46" s="867">
        <f>'3-IT Development Index'!J42</f>
        <v>9.2584817377999791</v>
      </c>
      <c r="X46" s="964">
        <f>'4- Medical Technology from US'!D42</f>
        <v>254.971</v>
      </c>
      <c r="Y46" s="873">
        <f>'4- Medical Technology from US'!J42</f>
        <v>0.36104029625668849</v>
      </c>
      <c r="Z46" s="973">
        <f>'5- Computer Imports'!D42</f>
        <v>252.452</v>
      </c>
      <c r="AA46" s="877">
        <f>'5- Computer Imports'!J42</f>
        <v>3.2363647900469285E-2</v>
      </c>
      <c r="AB46" s="973">
        <f>'6-Network Readiness Index'!D42</f>
        <v>4.5</v>
      </c>
      <c r="AC46" s="1273">
        <f>'6-Network Readiness Index'!J42</f>
        <v>1.0526315789473688</v>
      </c>
      <c r="AD46" s="1277">
        <f>'7-Physicians per 1,000 People'!D42</f>
        <v>1.1499999999999999</v>
      </c>
      <c r="AE46" s="883">
        <f>'7-Physicians per 1,000 People'!I42</f>
        <v>-7.7545691906005239</v>
      </c>
      <c r="AF46" s="1371">
        <f>'8-Public Health Spending %'!D42</f>
        <v>72.667453260000002</v>
      </c>
      <c r="AG46" s="873">
        <f>'8-Public Health Spending %'!J42</f>
        <v>6.188771368533712</v>
      </c>
      <c r="AH46" s="452">
        <f t="shared" si="5"/>
        <v>42.961359334960179</v>
      </c>
      <c r="AI46" s="453">
        <f t="shared" si="7"/>
        <v>34.369087467968143</v>
      </c>
      <c r="AJ46" s="443" t="str">
        <f>'Risk - Country'!E42</f>
        <v>A4</v>
      </c>
      <c r="AK46" s="410">
        <f>'Risk - Country'!M42</f>
        <v>14</v>
      </c>
      <c r="AL46" s="416" t="str">
        <f>'Risk - Business Climate'!B42</f>
        <v>A3</v>
      </c>
      <c r="AM46" s="416">
        <f>'Risk - Business Climate'!K42</f>
        <v>22.222222222222239</v>
      </c>
      <c r="AN46" s="415" t="str">
        <f>'Risk - Banking'!E42</f>
        <v>BB+</v>
      </c>
      <c r="AO46" s="410">
        <f>'Risk - Banking'!M42</f>
        <v>-8.6538461538461551</v>
      </c>
      <c r="AP46" s="458">
        <f t="shared" si="11"/>
        <v>27.568376068376089</v>
      </c>
      <c r="AQ46" s="460">
        <f t="shared" si="8"/>
        <v>2.7568376068376081</v>
      </c>
      <c r="AR46" s="417">
        <f t="shared" si="12"/>
        <v>39.115932351858937</v>
      </c>
      <c r="AS46" s="31"/>
    </row>
    <row r="47" spans="1:45" ht="18" customHeight="1" x14ac:dyDescent="0.3">
      <c r="A47" s="295" t="s">
        <v>150</v>
      </c>
      <c r="B47" s="362" t="s">
        <v>150</v>
      </c>
      <c r="C47" s="418">
        <f>'Macro - Wealth'!E43</f>
        <v>3600</v>
      </c>
      <c r="D47" s="410">
        <f>'Macro - Wealth'!L43</f>
        <v>-56.801346801346803</v>
      </c>
      <c r="E47" s="419">
        <f>'Macro - GDP Growth'!F43</f>
        <v>8</v>
      </c>
      <c r="F47" s="410">
        <f>'Macro - GDP Growth'!M43</f>
        <v>25.384615384615383</v>
      </c>
      <c r="G47" s="419">
        <f>'Macro - GDP Growth Projection'!G43</f>
        <v>0.31075119672114049</v>
      </c>
      <c r="H47" s="410">
        <f>'Macro - GDP Growth Projection'!M43</f>
        <v>15.000510440093912</v>
      </c>
      <c r="I47" s="479">
        <f>'Macro - Urban Population'!G43</f>
        <v>11126.22</v>
      </c>
      <c r="J47" s="420" t="e">
        <f>'Macro - Urban Population'!#REF!</f>
        <v>#REF!</v>
      </c>
      <c r="K47" s="421">
        <f>('Macro - Urban Population'!G43)/1000</f>
        <v>11.12622</v>
      </c>
      <c r="L47" s="771">
        <f>'Macro - Urban Population'!N43</f>
        <v>0</v>
      </c>
      <c r="M47" s="772">
        <f>'Economy Size'!E43</f>
        <v>87.12</v>
      </c>
      <c r="N47" s="413">
        <f>'Economy Size'!L43</f>
        <v>-6.5853622267872912E-4</v>
      </c>
      <c r="O47" s="422" t="e">
        <f>#REF!</f>
        <v>#REF!</v>
      </c>
      <c r="P47" s="445">
        <f t="shared" si="9"/>
        <v>-16.416879512860188</v>
      </c>
      <c r="Q47" s="447">
        <f t="shared" si="10"/>
        <v>-1.641687951286019</v>
      </c>
      <c r="R47" s="1033">
        <f>'1-Health Spending Per Capita'!D43</f>
        <v>88.370297609999994</v>
      </c>
      <c r="S47" s="867">
        <f>'1-Health Spending Per Capita'!J43</f>
        <v>-46.895502570529956</v>
      </c>
      <c r="T47" s="964">
        <f>'2-Total Healthcare Spending'!G43</f>
        <v>1.8385240700887899</v>
      </c>
      <c r="U47" s="1057">
        <f>'2-Total Healthcare Spending'!M43</f>
        <v>48.11802016693165</v>
      </c>
      <c r="V47" s="964">
        <f>'3-IT Development Index'!D43</f>
        <v>2.86</v>
      </c>
      <c r="W47" s="867">
        <f>'3-IT Development Index'!J43</f>
        <v>-16.890317845289772</v>
      </c>
      <c r="X47" s="964">
        <f>'4- Medical Technology from US'!D43</f>
        <v>0.156</v>
      </c>
      <c r="Y47" s="873">
        <f>'4- Medical Technology from US'!J43</f>
        <v>-9.9895595522654155</v>
      </c>
      <c r="Z47" s="973">
        <f>'5- Computer Imports'!D43</f>
        <v>48.273000000000003</v>
      </c>
      <c r="AA47" s="877">
        <f>'5- Computer Imports'!J43</f>
        <v>6.0843688942576902E-3</v>
      </c>
      <c r="AB47" s="973">
        <f>'6-Network Readiness Index'!D43</f>
        <v>3.4</v>
      </c>
      <c r="AC47" s="1273">
        <f>'6-Network Readiness Index'!J43</f>
        <v>-2.1874999999999996</v>
      </c>
      <c r="AD47" s="1277">
        <f>'7-Physicians per 1,000 People'!D43</f>
        <v>0.14299999999999999</v>
      </c>
      <c r="AE47" s="883">
        <f>'7-Physicians per 1,000 People'!I43</f>
        <v>-27.473890339425587</v>
      </c>
      <c r="AF47" s="1371">
        <f>'8-Public Health Spending %'!D43</f>
        <v>29.364208519999998</v>
      </c>
      <c r="AG47" s="873">
        <f>'8-Public Health Spending %'!J43</f>
        <v>-11.277662829313082</v>
      </c>
      <c r="AH47" s="452">
        <f t="shared" si="5"/>
        <v>-66.590328600997907</v>
      </c>
      <c r="AI47" s="453">
        <f t="shared" si="7"/>
        <v>-53.27226288079833</v>
      </c>
      <c r="AJ47" s="443" t="str">
        <f>'Risk - Country'!E43</f>
        <v>B</v>
      </c>
      <c r="AK47" s="410">
        <f>'Risk - Country'!M43</f>
        <v>7</v>
      </c>
      <c r="AL47" s="416" t="str">
        <f>'Risk - Business Climate'!B43</f>
        <v>C</v>
      </c>
      <c r="AM47" s="416">
        <f>'Risk - Business Climate'!K43</f>
        <v>-10.909090909090912</v>
      </c>
      <c r="AN47" s="415" t="str">
        <f>'Risk - Banking'!E43</f>
        <v>BBB-</v>
      </c>
      <c r="AO47" s="410">
        <f>'Risk - Banking'!M43</f>
        <v>-5.7692307692307674</v>
      </c>
      <c r="AP47" s="458">
        <f t="shared" si="11"/>
        <v>-9.6783216783216801</v>
      </c>
      <c r="AQ47" s="460">
        <f t="shared" si="8"/>
        <v>-0.96783216783216774</v>
      </c>
      <c r="AR47" s="417">
        <f t="shared" si="12"/>
        <v>-55.881782999916517</v>
      </c>
      <c r="AS47" s="31"/>
    </row>
    <row r="48" spans="1:45" x14ac:dyDescent="0.3">
      <c r="A48" s="295" t="s">
        <v>151</v>
      </c>
      <c r="B48" s="362" t="s">
        <v>151</v>
      </c>
      <c r="C48" s="418">
        <f>'Macro - Wealth'!E44</f>
        <v>22400</v>
      </c>
      <c r="D48" s="410">
        <f>'Macro - Wealth'!L44</f>
        <v>4.1429197720298108</v>
      </c>
      <c r="E48" s="419">
        <f>'Macro - GDP Growth'!F44</f>
        <v>1.9</v>
      </c>
      <c r="F48" s="410">
        <f>'Macro - GDP Growth'!M44</f>
        <v>-1.44</v>
      </c>
      <c r="G48" s="419">
        <f>'Macro - GDP Growth Projection'!G44</f>
        <v>0.14597124172549647</v>
      </c>
      <c r="H48" s="410">
        <f>'Macro - GDP Growth Projection'!M44</f>
        <v>6.009567934838576</v>
      </c>
      <c r="I48" s="479">
        <f>'Macro - Urban Population'!G44</f>
        <v>2505.8249999999998</v>
      </c>
      <c r="J48" s="420" t="e">
        <f>'Macro - Urban Population'!#REF!</f>
        <v>#REF!</v>
      </c>
      <c r="K48" s="421">
        <f>('Macro - Urban Population'!G44)/1000</f>
        <v>2.5058249999999997</v>
      </c>
      <c r="L48" s="771">
        <f>'Macro - Urban Population'!N44</f>
        <v>0</v>
      </c>
      <c r="M48" s="772">
        <f>'Economy Size'!E44</f>
        <v>94.24</v>
      </c>
      <c r="N48" s="413">
        <f>'Economy Size'!L44</f>
        <v>-1.0741929567780712E-2</v>
      </c>
      <c r="O48" s="422" t="e">
        <f>#REF!</f>
        <v>#REF!</v>
      </c>
      <c r="P48" s="445">
        <f t="shared" si="9"/>
        <v>8.7017457773006051</v>
      </c>
      <c r="Q48" s="447">
        <f t="shared" si="10"/>
        <v>0.87017457773006057</v>
      </c>
      <c r="R48" s="1033">
        <f>'1-Health Spending Per Capita'!D44</f>
        <v>1050.33439069</v>
      </c>
      <c r="S48" s="867">
        <f>'1-Health Spending Per Capita'!J44</f>
        <v>-7.9750595046428394</v>
      </c>
      <c r="T48" s="964">
        <f>'2-Total Healthcare Spending'!G44</f>
        <v>4.4870747317408703</v>
      </c>
      <c r="U48" s="1057">
        <f>'2-Total Healthcare Spending'!M44</f>
        <v>45.36265422688286</v>
      </c>
      <c r="V48" s="964">
        <f>'3-IT Development Index'!D44</f>
        <v>7.04</v>
      </c>
      <c r="W48" s="867">
        <f>'3-IT Development Index'!J44</f>
        <v>15.301286270881876</v>
      </c>
      <c r="X48" s="964">
        <f>'4- Medical Technology from US'!D44</f>
        <v>4.2409999999999997</v>
      </c>
      <c r="Y48" s="873">
        <f>'4- Medical Technology from US'!J44</f>
        <v>-9.7161670587027089</v>
      </c>
      <c r="Z48" s="973">
        <f>'5- Computer Imports'!D44</f>
        <v>207.21199999999999</v>
      </c>
      <c r="AA48" s="877">
        <f>'5- Computer Imports'!J44</f>
        <v>2.6540940461207592E-2</v>
      </c>
      <c r="AB48" s="973">
        <f>'6-Network Readiness Index'!D44</f>
        <v>4.3</v>
      </c>
      <c r="AC48" s="1273">
        <f>'6-Network Readiness Index'!J44</f>
        <v>0.5263157894736844</v>
      </c>
      <c r="AD48" s="1277">
        <f>'7-Physicians per 1,000 People'!D44</f>
        <v>3.1259999999999999</v>
      </c>
      <c r="AE48" s="883">
        <f>'7-Physicians per 1,000 People'!I44</f>
        <v>7.9357106981416372</v>
      </c>
      <c r="AF48" s="1371">
        <f>'8-Public Health Spending %'!D44</f>
        <v>81.900000000000006</v>
      </c>
      <c r="AG48" s="873">
        <f>'8-Public Health Spending %'!J44</f>
        <v>9.7341088638273252</v>
      </c>
      <c r="AH48" s="452">
        <f t="shared" si="5"/>
        <v>61.195390226323042</v>
      </c>
      <c r="AI48" s="453">
        <f t="shared" si="7"/>
        <v>48.956312181058436</v>
      </c>
      <c r="AJ48" s="443" t="str">
        <f>'Risk - Country'!E44</f>
        <v>B</v>
      </c>
      <c r="AK48" s="410">
        <f>'Risk - Country'!M44</f>
        <v>7</v>
      </c>
      <c r="AL48" s="416" t="str">
        <f>'Risk - Business Climate'!B44</f>
        <v>A3</v>
      </c>
      <c r="AM48" s="416">
        <f>'Risk - Business Climate'!K44</f>
        <v>22.222222222222239</v>
      </c>
      <c r="AN48" s="415" t="str">
        <f>'Risk - Banking'!E44</f>
        <v>BBB-</v>
      </c>
      <c r="AO48" s="410">
        <f>'Risk - Banking'!M44</f>
        <v>-5.7692307692307674</v>
      </c>
      <c r="AP48" s="458">
        <f t="shared" si="11"/>
        <v>23.452991452991473</v>
      </c>
      <c r="AQ48" s="460">
        <f t="shared" si="8"/>
        <v>2.3452991452991467</v>
      </c>
      <c r="AR48" s="417">
        <f t="shared" si="12"/>
        <v>52.171785904087642</v>
      </c>
      <c r="AS48" s="31"/>
    </row>
    <row r="49" spans="1:54" x14ac:dyDescent="0.3">
      <c r="A49" s="295" t="s">
        <v>152</v>
      </c>
      <c r="B49" s="362" t="s">
        <v>152</v>
      </c>
      <c r="C49" s="418">
        <f>'Macro - Wealth'!E45</f>
        <v>11600</v>
      </c>
      <c r="D49" s="410">
        <f>'Macro - Wealth'!L45</f>
        <v>-19.090909090909093</v>
      </c>
      <c r="E49" s="419">
        <f>'Macro - GDP Growth'!F45</f>
        <v>1.3</v>
      </c>
      <c r="F49" s="410">
        <f>'Macro - GDP Growth'!M45</f>
        <v>-2.88</v>
      </c>
      <c r="G49" s="419" t="str">
        <f>'Macro - GDP Growth Projection'!G45</f>
        <v>use median</v>
      </c>
      <c r="H49" s="410">
        <f>'Macro - GDP Growth Projection'!M45</f>
        <v>0</v>
      </c>
      <c r="I49" s="479">
        <f>'Macro - Urban Population'!G45</f>
        <v>8665.7160000000003</v>
      </c>
      <c r="J49" s="420" t="e">
        <f>'Macro - Urban Population'!#REF!</f>
        <v>#REF!</v>
      </c>
      <c r="K49" s="421">
        <f>('Macro - Urban Population'!G45)/1000</f>
        <v>8.6657159999999998</v>
      </c>
      <c r="L49" s="771">
        <f>'Macro - Urban Population'!N45</f>
        <v>0</v>
      </c>
      <c r="M49" s="772">
        <f>'Economy Size'!E45</f>
        <v>128.5</v>
      </c>
      <c r="N49" s="413">
        <f>'Economy Size'!L45</f>
        <v>-5.9261179006431713E-2</v>
      </c>
      <c r="O49" s="422" t="e">
        <f>#REF!</f>
        <v>#REF!</v>
      </c>
      <c r="P49" s="445">
        <f t="shared" si="9"/>
        <v>-22.030170269915523</v>
      </c>
      <c r="Q49" s="447">
        <f t="shared" si="10"/>
        <v>-2.2030170269915526</v>
      </c>
      <c r="R49" s="1033">
        <f>'1-Health Spending Per Capita'!D45</f>
        <v>816.62353690999998</v>
      </c>
      <c r="S49" s="867">
        <f>'1-Health Spending Per Capita'!J45</f>
        <v>-17.430849012648828</v>
      </c>
      <c r="T49" s="964">
        <f>'2-Total Healthcare Spending'!G45</f>
        <v>9.1940353027843145</v>
      </c>
      <c r="U49" s="1057">
        <f>'2-Total Healthcare Spending'!M45</f>
        <v>40.465863304063276</v>
      </c>
      <c r="V49" s="964">
        <f>'3-IT Development Index'!D45</f>
        <v>2.73</v>
      </c>
      <c r="W49" s="867">
        <f>'3-IT Development Index'!J45</f>
        <v>-17.842417666581575</v>
      </c>
      <c r="X49" s="964">
        <f>'4- Medical Technology from US'!D45</f>
        <v>4.359</v>
      </c>
      <c r="Y49" s="873">
        <f>'4- Medical Technology from US'!J45</f>
        <v>-9.7082697969547542</v>
      </c>
      <c r="Z49" s="973">
        <f>'5- Computer Imports'!D45</f>
        <v>46.145000000000003</v>
      </c>
      <c r="AA49" s="877">
        <f>'5- Computer Imports'!J45</f>
        <v>5.810480268467485E-3</v>
      </c>
      <c r="AB49" s="973" t="str">
        <f>'6-Network Readiness Index'!D45</f>
        <v>use median</v>
      </c>
      <c r="AC49" s="1273">
        <f>'6-Network Readiness Index'!J45</f>
        <v>0</v>
      </c>
      <c r="AD49" s="1277">
        <f>'7-Physicians per 1,000 People'!D45</f>
        <v>7.5190000000000001</v>
      </c>
      <c r="AE49" s="883">
        <f>'7-Physicians per 1,000 People'!I45</f>
        <v>30</v>
      </c>
      <c r="AF49" s="1371">
        <f>'8-Public Health Spending %'!D45</f>
        <v>95.613105200000007</v>
      </c>
      <c r="AG49" s="873">
        <f>'8-Public Health Spending %'!J45</f>
        <v>14.999999999999991</v>
      </c>
      <c r="AH49" s="452">
        <f t="shared" si="5"/>
        <v>40.490137308146579</v>
      </c>
      <c r="AI49" s="453">
        <f t="shared" si="7"/>
        <v>32.392109846517265</v>
      </c>
      <c r="AJ49" s="443" t="str">
        <f>'Risk - Country'!E45</f>
        <v>E</v>
      </c>
      <c r="AK49" s="410">
        <f>'Risk - Country'!M45</f>
        <v>-35</v>
      </c>
      <c r="AL49" s="416" t="str">
        <f>'Risk - Business Climate'!B45</f>
        <v>D</v>
      </c>
      <c r="AM49" s="416">
        <f>'Risk - Business Climate'!K45</f>
        <v>-25.454545454545453</v>
      </c>
      <c r="AN49" s="415" t="str">
        <f>'Risk - Banking'!E45</f>
        <v>-</v>
      </c>
      <c r="AO49" s="410">
        <f>'Risk - Banking'!M45</f>
        <v>0</v>
      </c>
      <c r="AP49" s="458">
        <f t="shared" si="11"/>
        <v>-60.454545454545453</v>
      </c>
      <c r="AQ49" s="460">
        <f t="shared" si="8"/>
        <v>-6.0454545454545441</v>
      </c>
      <c r="AR49" s="417">
        <f t="shared" si="12"/>
        <v>24.143638274071169</v>
      </c>
      <c r="AS49" s="31"/>
    </row>
    <row r="50" spans="1:54" x14ac:dyDescent="0.3">
      <c r="A50" s="295" t="s">
        <v>53</v>
      </c>
      <c r="B50" s="362" t="s">
        <v>53</v>
      </c>
      <c r="C50" s="418">
        <f>'Macro - Wealth'!E46</f>
        <v>34400</v>
      </c>
      <c r="D50" s="410">
        <f>'Macro - Wealth'!L46</f>
        <v>11.50811047786059</v>
      </c>
      <c r="E50" s="419">
        <f>'Macro - GDP Growth'!F46</f>
        <v>2.8</v>
      </c>
      <c r="F50" s="410">
        <f>'Macro - GDP Growth'!M46</f>
        <v>1.384615384615383</v>
      </c>
      <c r="G50" s="419">
        <f>'Macro - GDP Growth Projection'!G46</f>
        <v>0.13681536037050143</v>
      </c>
      <c r="H50" s="410">
        <f>'Macro - GDP Growth Projection'!M46</f>
        <v>5.5099925899498361</v>
      </c>
      <c r="I50" s="479">
        <f>'Macro - Urban Population'!G46</f>
        <v>772.76900000000001</v>
      </c>
      <c r="J50" s="420">
        <f>'Macro - Urban Population'!F37</f>
        <v>89.355658970348699</v>
      </c>
      <c r="K50" s="421">
        <f>('Macro - Urban Population'!G46)/1000</f>
        <v>0.77276900000000004</v>
      </c>
      <c r="L50" s="771">
        <f>'Macro - Urban Population'!N46</f>
        <v>0</v>
      </c>
      <c r="M50" s="772">
        <f>'Economy Size'!E46</f>
        <v>29.26</v>
      </c>
      <c r="N50" s="413">
        <f>'Economy Size'!L46</f>
        <v>19.911535125758888</v>
      </c>
      <c r="O50" s="422" t="e">
        <f>#REF!</f>
        <v>#REF!</v>
      </c>
      <c r="P50" s="445">
        <f t="shared" si="9"/>
        <v>38.314253578184697</v>
      </c>
      <c r="Q50" s="447">
        <f t="shared" si="10"/>
        <v>3.8314253578184698</v>
      </c>
      <c r="R50" s="1033">
        <f>'1-Health Spending Per Capita'!D46</f>
        <v>1819.11299603</v>
      </c>
      <c r="S50" s="867">
        <f>'1-Health Spending Per Capita'!J46</f>
        <v>3.392241544028376</v>
      </c>
      <c r="T50" s="964">
        <f>'2-Total Healthcare Spending'!G46</f>
        <v>2.0975427929763599</v>
      </c>
      <c r="U50" s="1057">
        <f>'2-Total Healthcare Spending'!M46</f>
        <v>47.84855529423249</v>
      </c>
      <c r="V50" s="964">
        <f>'3-IT Development Index'!D46</f>
        <v>6.53</v>
      </c>
      <c r="W50" s="867">
        <f>'3-IT Development Index'!J46</f>
        <v>11.13665071429841</v>
      </c>
      <c r="X50" s="964">
        <f>'4- Medical Technology from US'!D46</f>
        <v>1.867</v>
      </c>
      <c r="Y50" s="873">
        <f>'4- Medical Technology from US'!J46</f>
        <v>-9.8750492569200574</v>
      </c>
      <c r="Z50" s="973">
        <f>'5- Computer Imports'!D46</f>
        <v>59.68</v>
      </c>
      <c r="AA50" s="877">
        <f>'5- Computer Imports'!J46</f>
        <v>7.552530338989301E-3</v>
      </c>
      <c r="AB50" s="973">
        <f>'6-Network Readiness Index'!D46</f>
        <v>4.5999999999999996</v>
      </c>
      <c r="AC50" s="1273">
        <f>'6-Network Readiness Index'!J46</f>
        <v>1.3157894736842115</v>
      </c>
      <c r="AD50" s="1277">
        <f>'7-Physicians per 1,000 People'!D46</f>
        <v>2.496</v>
      </c>
      <c r="AE50" s="883">
        <f>'7-Physicians per 1,000 People'!I46</f>
        <v>4.7714716223003517</v>
      </c>
      <c r="AF50" s="1371">
        <f>'8-Public Health Spending %'!D46</f>
        <v>45.22522893</v>
      </c>
      <c r="AG50" s="873">
        <f>'8-Public Health Spending %'!J46</f>
        <v>-4.698182086016252</v>
      </c>
      <c r="AH50" s="452">
        <f t="shared" si="5"/>
        <v>53.899029835946521</v>
      </c>
      <c r="AI50" s="453">
        <f t="shared" si="7"/>
        <v>43.119223868757217</v>
      </c>
      <c r="AJ50" s="443" t="str">
        <f>'Risk - Country'!E46</f>
        <v>B</v>
      </c>
      <c r="AK50" s="410">
        <f>'Risk - Country'!M46</f>
        <v>7</v>
      </c>
      <c r="AL50" s="416" t="str">
        <f>'Risk - Business Climate'!B46</f>
        <v>A3</v>
      </c>
      <c r="AM50" s="416">
        <f>'Risk - Business Climate'!K46</f>
        <v>22.222222222222239</v>
      </c>
      <c r="AN50" s="415" t="str">
        <f>'Risk - Banking'!E46</f>
        <v>-</v>
      </c>
      <c r="AO50" s="410">
        <f>'Risk - Banking'!M46</f>
        <v>0</v>
      </c>
      <c r="AP50" s="458">
        <f t="shared" si="11"/>
        <v>29.222222222222239</v>
      </c>
      <c r="AQ50" s="460">
        <f t="shared" si="8"/>
        <v>2.9222222222222234</v>
      </c>
      <c r="AR50" s="417">
        <f t="shared" si="12"/>
        <v>49.872871448797909</v>
      </c>
      <c r="AS50" s="31"/>
    </row>
    <row r="51" spans="1:54" ht="17.350000000000001" customHeight="1" x14ac:dyDescent="0.3">
      <c r="A51" s="295" t="s">
        <v>54</v>
      </c>
      <c r="B51" s="362" t="s">
        <v>54</v>
      </c>
      <c r="C51" s="418">
        <f>'Macro - Wealth'!E47</f>
        <v>33200</v>
      </c>
      <c r="D51" s="410">
        <f>'Macro - Wealth'!L47</f>
        <v>10.771591407277509</v>
      </c>
      <c r="E51" s="419">
        <f>'Macro - GDP Growth'!F47</f>
        <v>2.5</v>
      </c>
      <c r="F51" s="410">
        <f>'Macro - GDP Growth'!M47</f>
        <v>0</v>
      </c>
      <c r="G51" s="419">
        <f>'Macro - GDP Growth Projection'!G47</f>
        <v>0.13859420223024529</v>
      </c>
      <c r="H51" s="410">
        <f>'Macro - GDP Growth Projection'!M47</f>
        <v>5.6070521193526783</v>
      </c>
      <c r="I51" s="479">
        <f>'Macro - Urban Population'!G47</f>
        <v>7842.5450000000001</v>
      </c>
      <c r="J51" s="420">
        <f>'Macro - Urban Population'!F38</f>
        <v>54.410157114205496</v>
      </c>
      <c r="K51" s="421">
        <f>('Macro - Urban Population'!G47)/1000</f>
        <v>7.8425450000000003</v>
      </c>
      <c r="L51" s="771">
        <f>'Macro - Urban Population'!N47</f>
        <v>0</v>
      </c>
      <c r="M51" s="772">
        <f>'Economy Size'!E47</f>
        <v>350.9</v>
      </c>
      <c r="N51" s="413">
        <f>'Economy Size'!L47</f>
        <v>-0.37422560034782043</v>
      </c>
      <c r="O51" s="422" t="e">
        <f>#REF!</f>
        <v>#REF!</v>
      </c>
      <c r="P51" s="445">
        <f t="shared" si="9"/>
        <v>16.004417926282365</v>
      </c>
      <c r="Q51" s="447">
        <f t="shared" si="10"/>
        <v>1.6004417926282366</v>
      </c>
      <c r="R51" s="1033">
        <f>'1-Health Spending Per Capita'!D47</f>
        <v>1378.52120249</v>
      </c>
      <c r="S51" s="867">
        <f>'1-Health Spending Per Capita'!J47</f>
        <v>0.77778743698162267</v>
      </c>
      <c r="T51" s="964">
        <f>'2-Total Healthcare Spending'!G47</f>
        <v>14.805962862665366</v>
      </c>
      <c r="U51" s="1057">
        <f>'2-Total Healthcare Spending'!M47</f>
        <v>34.627608336770301</v>
      </c>
      <c r="V51" s="964">
        <f>'3-IT Development Index'!D47</f>
        <v>7.25</v>
      </c>
      <c r="W51" s="867">
        <f>'3-IT Development Index'!J47</f>
        <v>17.016136205945656</v>
      </c>
      <c r="X51" s="964">
        <f>'4- Medical Technology from US'!D47</f>
        <v>31.213999999999999</v>
      </c>
      <c r="Y51" s="873">
        <f>'4- Medical Technology from US'!J47</f>
        <v>-7.9109734898246602</v>
      </c>
      <c r="Z51" s="973">
        <f>'5- Computer Imports'!D47</f>
        <v>5540.4160000000002</v>
      </c>
      <c r="AA51" s="877">
        <f>'5- Computer Imports'!J47</f>
        <v>0.71296195297005394</v>
      </c>
      <c r="AB51" s="973">
        <f>'6-Network Readiness Index'!D47</f>
        <v>4.7</v>
      </c>
      <c r="AC51" s="1273">
        <f>'6-Network Readiness Index'!J47</f>
        <v>1.5789473684210535</v>
      </c>
      <c r="AD51" s="1277">
        <f>'7-Physicians per 1,000 People'!D47</f>
        <v>3.677</v>
      </c>
      <c r="AE51" s="883">
        <f>'7-Physicians per 1,000 People'!I47</f>
        <v>10.703164239075841</v>
      </c>
      <c r="AF51" s="1371">
        <f>'8-Public Health Spending %'!D47</f>
        <v>84.537190190000004</v>
      </c>
      <c r="AG51" s="873">
        <f>'8-Public Health Spending %'!J47</f>
        <v>10.746801193054299</v>
      </c>
      <c r="AH51" s="452">
        <f t="shared" si="5"/>
        <v>68.252433243394165</v>
      </c>
      <c r="AI51" s="453">
        <f t="shared" si="7"/>
        <v>54.601946594715336</v>
      </c>
      <c r="AJ51" s="443" t="str">
        <f>'Risk - Country'!E47</f>
        <v>A2</v>
      </c>
      <c r="AK51" s="410">
        <f>'Risk - Country'!M47</f>
        <v>28</v>
      </c>
      <c r="AL51" s="416" t="str">
        <f>'Risk - Business Climate'!B47</f>
        <v>A2</v>
      </c>
      <c r="AM51" s="416">
        <f>'Risk - Business Climate'!K47</f>
        <v>31.111111111111114</v>
      </c>
      <c r="AN51" s="415" t="str">
        <f>'Risk - Banking'!E47</f>
        <v>BBB-</v>
      </c>
      <c r="AO51" s="410">
        <f>'Risk - Banking'!M47</f>
        <v>-5.7692307692307674</v>
      </c>
      <c r="AP51" s="458">
        <f t="shared" si="11"/>
        <v>53.341880341880348</v>
      </c>
      <c r="AQ51" s="460">
        <f t="shared" si="8"/>
        <v>5.3341880341880339</v>
      </c>
      <c r="AR51" s="417">
        <f t="shared" si="12"/>
        <v>61.536576421531606</v>
      </c>
      <c r="AS51" s="31"/>
    </row>
    <row r="52" spans="1:54" ht="14.3" customHeight="1" x14ac:dyDescent="0.3">
      <c r="A52" s="295" t="s">
        <v>232</v>
      </c>
      <c r="B52" s="362" t="s">
        <v>327</v>
      </c>
      <c r="C52" s="418">
        <f>'Macro - Wealth'!E48</f>
        <v>1800</v>
      </c>
      <c r="D52" s="410">
        <f>'Macro - Wealth'!L48</f>
        <v>-65.286195286195294</v>
      </c>
      <c r="E52" s="419">
        <f>'Macro - GDP Growth'!F48</f>
        <v>1</v>
      </c>
      <c r="F52" s="410">
        <f>'Macro - GDP Growth'!M48</f>
        <v>-3.5999999999999996</v>
      </c>
      <c r="G52" s="419" t="str">
        <f>'Macro - GDP Growth Projection'!G48</f>
        <v>use median</v>
      </c>
      <c r="H52" s="410">
        <f>'Macro - GDP Growth Projection'!M48</f>
        <v>0</v>
      </c>
      <c r="I52" s="479">
        <f>'Macro - Urban Population'!G48</f>
        <v>15194.922</v>
      </c>
      <c r="J52" s="420">
        <f>'Macro - Urban Population'!F75</f>
        <v>100</v>
      </c>
      <c r="K52" s="421">
        <f>('Macro - Urban Population'!G48)/1000</f>
        <v>15.194922</v>
      </c>
      <c r="L52" s="771">
        <f>'Macro - Urban Population'!N48</f>
        <v>0</v>
      </c>
      <c r="M52" s="772">
        <f>'Economy Size'!E48</f>
        <v>40</v>
      </c>
      <c r="N52" s="413">
        <f>'Economy Size'!L48</f>
        <v>16.185602775368608</v>
      </c>
      <c r="O52" s="422" t="e">
        <f>#REF!</f>
        <v>#REF!</v>
      </c>
      <c r="P52" s="445">
        <f t="shared" si="9"/>
        <v>-52.700592510826681</v>
      </c>
      <c r="Q52" s="447">
        <f t="shared" si="10"/>
        <v>-5.2700592510826683</v>
      </c>
      <c r="R52" s="1033" t="str">
        <f>'1-Health Spending Per Capita'!D48</f>
        <v>use mean</v>
      </c>
      <c r="S52" s="867">
        <f>'1-Health Spending Per Capita'!J48</f>
        <v>0</v>
      </c>
      <c r="T52" s="964" t="str">
        <f>'2-Total Healthcare Spending'!G48</f>
        <v>n.a.</v>
      </c>
      <c r="U52" s="1057">
        <f>'2-Total Healthcare Spending'!M48</f>
        <v>0</v>
      </c>
      <c r="V52" s="964" t="str">
        <f>'3-IT Development Index'!D48</f>
        <v>use median</v>
      </c>
      <c r="W52" s="867">
        <f>'3-IT Development Index'!J48</f>
        <v>0</v>
      </c>
      <c r="X52" s="964">
        <f>'4- Medical Technology from US'!D48</f>
        <v>0.108</v>
      </c>
      <c r="Y52" s="873">
        <f>'4- Medical Technology from US'!J48</f>
        <v>-9.99277199772221</v>
      </c>
      <c r="Z52" s="973">
        <f>'5- Computer Imports'!D48</f>
        <v>51.905999999999999</v>
      </c>
      <c r="AA52" s="877">
        <f>'5- Computer Imports'!J48</f>
        <v>6.551961646840309E-3</v>
      </c>
      <c r="AB52" s="973" t="str">
        <f>'6-Network Readiness Index'!D48</f>
        <v>use median</v>
      </c>
      <c r="AC52" s="1273">
        <f>'6-Network Readiness Index'!J48</f>
        <v>0</v>
      </c>
      <c r="AD52" s="1277">
        <f>'7-Physicians per 1,000 People'!D48</f>
        <v>2.7770000000000001</v>
      </c>
      <c r="AE52" s="883">
        <f>'7-Physicians per 1,000 People'!I48</f>
        <v>6.1828227021597195</v>
      </c>
      <c r="AF52" s="1371" t="str">
        <f>'8-Public Health Spending %'!D48</f>
        <v>use median</v>
      </c>
      <c r="AG52" s="873">
        <f>'8-Public Health Spending %'!J48</f>
        <v>0</v>
      </c>
      <c r="AH52" s="452">
        <f t="shared" si="5"/>
        <v>-3.8033973339156502</v>
      </c>
      <c r="AI52" s="453">
        <f t="shared" si="7"/>
        <v>-3.0427178671325201</v>
      </c>
      <c r="AJ52" s="443" t="str">
        <f>'Risk - Country'!E48</f>
        <v>E</v>
      </c>
      <c r="AK52" s="410">
        <f>'Risk - Country'!M48</f>
        <v>-35</v>
      </c>
      <c r="AL52" s="416" t="str">
        <f>'Risk - Business Climate'!B48</f>
        <v>E</v>
      </c>
      <c r="AM52" s="416">
        <f>'Risk - Business Climate'!K48</f>
        <v>-40</v>
      </c>
      <c r="AN52" s="415" t="str">
        <f>'Risk - Banking'!E48</f>
        <v>AA+</v>
      </c>
      <c r="AO52" s="410">
        <f>'Risk - Banking'!M48</f>
        <v>22.5</v>
      </c>
      <c r="AP52" s="458">
        <f t="shared" si="11"/>
        <v>-52.5</v>
      </c>
      <c r="AQ52" s="460">
        <f t="shared" si="8"/>
        <v>-5.2499999999999991</v>
      </c>
      <c r="AR52" s="417">
        <f t="shared" si="12"/>
        <v>-13.562777118215187</v>
      </c>
      <c r="AS52" s="31"/>
    </row>
    <row r="53" spans="1:54" ht="15.8" customHeight="1" x14ac:dyDescent="0.3">
      <c r="A53" s="295" t="s">
        <v>244</v>
      </c>
      <c r="B53" s="362" t="s">
        <v>328</v>
      </c>
      <c r="C53" s="418">
        <f>'Macro - Wealth'!E49</f>
        <v>800</v>
      </c>
      <c r="D53" s="410">
        <f>'Macro - Wealth'!L49</f>
        <v>-70</v>
      </c>
      <c r="E53" s="419">
        <f>'Macro - GDP Growth'!F50</f>
        <v>1</v>
      </c>
      <c r="F53" s="410">
        <f>'Macro - GDP Growth'!M50</f>
        <v>-3.5999999999999996</v>
      </c>
      <c r="G53" s="419">
        <f>'Macro - GDP Growth Projection'!G49</f>
        <v>0.190908957866854</v>
      </c>
      <c r="H53" s="410">
        <f>'Macro - GDP Growth Projection'!M49</f>
        <v>8.4615192183251526</v>
      </c>
      <c r="I53" s="479">
        <f>'Macro - Urban Population'!G49</f>
        <v>29114.79</v>
      </c>
      <c r="J53" s="420">
        <f>'Macro - Urban Population'!F99</f>
        <v>100</v>
      </c>
      <c r="K53" s="421">
        <f>('Macro - Urban Population'!G49)/1000</f>
        <v>29.114789999999999</v>
      </c>
      <c r="L53" s="771">
        <f>'Macro - Urban Population'!N49</f>
        <v>0</v>
      </c>
      <c r="M53" s="772">
        <f>'Economy Size'!E49</f>
        <v>66.010000000000005</v>
      </c>
      <c r="N53" s="413">
        <f>'Economy Size'!L49</f>
        <v>7.1621856027753665</v>
      </c>
      <c r="O53" s="422" t="e">
        <f>#REF!</f>
        <v>#REF!</v>
      </c>
      <c r="P53" s="445">
        <f t="shared" si="9"/>
        <v>-57.976295178899477</v>
      </c>
      <c r="Q53" s="447">
        <f t="shared" si="10"/>
        <v>-5.7976295178899484</v>
      </c>
      <c r="R53" s="1033">
        <f>'1-Health Spending Per Capita'!D49</f>
        <v>11.63902687</v>
      </c>
      <c r="S53" s="867">
        <f>'1-Health Spending Per Capita'!J49</f>
        <v>-50</v>
      </c>
      <c r="T53" s="964">
        <f>'2-Total Healthcare Spending'!G49</f>
        <v>0.8072842771083707</v>
      </c>
      <c r="U53" s="1057">
        <f>'2-Total Healthcare Spending'!M49</f>
        <v>49.190849561038391</v>
      </c>
      <c r="V53" s="964" t="str">
        <f>'3-IT Development Index'!D49</f>
        <v>use median</v>
      </c>
      <c r="W53" s="867">
        <f>'3-IT Development Index'!J49</f>
        <v>0</v>
      </c>
      <c r="X53" s="964">
        <f>'4- Medical Technology from US'!D49</f>
        <v>2.3E-2</v>
      </c>
      <c r="Y53" s="873">
        <f>'4- Medical Technology from US'!J49</f>
        <v>-9.998460703218619</v>
      </c>
      <c r="Z53" s="973">
        <f>'5- Computer Imports'!D49</f>
        <v>18.777999999999999</v>
      </c>
      <c r="AA53" s="877">
        <f>'5- Computer Imports'!J49</f>
        <v>2.2881541303093351E-3</v>
      </c>
      <c r="AB53" s="973" t="str">
        <f>'6-Network Readiness Index'!D49</f>
        <v>use median</v>
      </c>
      <c r="AC53" s="1273">
        <f>'6-Network Readiness Index'!J49</f>
        <v>0</v>
      </c>
      <c r="AD53" s="1277">
        <f>'7-Physicians per 1,000 People'!D49</f>
        <v>9.0999999999999998E-2</v>
      </c>
      <c r="AE53" s="883">
        <f>'7-Physicians per 1,000 People'!I49</f>
        <v>-28.492167101827679</v>
      </c>
      <c r="AF53" s="1371">
        <f>'8-Public Health Spending %'!D49</f>
        <v>36.928609080000001</v>
      </c>
      <c r="AG53" s="873">
        <f>'8-Public Health Spending %'!J49</f>
        <v>-8.1397923435198045</v>
      </c>
      <c r="AH53" s="452">
        <f t="shared" si="5"/>
        <v>-47.437282433397399</v>
      </c>
      <c r="AI53" s="453">
        <f t="shared" si="7"/>
        <v>-37.949825946717922</v>
      </c>
      <c r="AJ53" s="443" t="str">
        <f>'Risk - Country'!E49</f>
        <v>D</v>
      </c>
      <c r="AK53" s="410">
        <f>'Risk - Country'!M49</f>
        <v>-20.999999999999993</v>
      </c>
      <c r="AL53" s="416" t="str">
        <f>'Risk - Business Climate'!B49</f>
        <v>E</v>
      </c>
      <c r="AM53" s="416">
        <f>'Risk - Business Climate'!K49</f>
        <v>-40</v>
      </c>
      <c r="AN53" s="415" t="str">
        <f>'Risk - Banking'!E49</f>
        <v>-</v>
      </c>
      <c r="AO53" s="410">
        <f>'Risk - Banking'!M49</f>
        <v>0</v>
      </c>
      <c r="AP53" s="458">
        <f t="shared" si="11"/>
        <v>-60.999999999999993</v>
      </c>
      <c r="AQ53" s="460">
        <f t="shared" si="8"/>
        <v>-6.0999999999999979</v>
      </c>
      <c r="AR53" s="417">
        <f t="shared" si="12"/>
        <v>-49.847455464607862</v>
      </c>
      <c r="AS53" s="31"/>
    </row>
    <row r="54" spans="1:54" x14ac:dyDescent="0.3">
      <c r="A54" s="295" t="s">
        <v>55</v>
      </c>
      <c r="B54" s="362" t="s">
        <v>55</v>
      </c>
      <c r="C54" s="418">
        <f>'Macro - Wealth'!E50</f>
        <v>46600</v>
      </c>
      <c r="D54" s="410">
        <f>'Macro - Wealth'!L50</f>
        <v>18.996054362121878</v>
      </c>
      <c r="E54" s="419">
        <f>'Macro - GDP Growth'!F51</f>
        <v>1.5</v>
      </c>
      <c r="F54" s="410">
        <f>'Macro - GDP Growth'!M51</f>
        <v>-2.4</v>
      </c>
      <c r="G54" s="419">
        <f>'Macro - GDP Growth Projection'!G50</f>
        <v>0.12420785804816213</v>
      </c>
      <c r="H54" s="410">
        <f>'Macro - GDP Growth Projection'!M50</f>
        <v>4.8220853228430931</v>
      </c>
      <c r="I54" s="479">
        <f>'Macro - Urban Population'!G50</f>
        <v>4935.2629999999999</v>
      </c>
      <c r="J54" s="420">
        <f>'Macro - Urban Population'!F40</f>
        <v>76.160690603781703</v>
      </c>
      <c r="K54" s="421">
        <f>('Macro - Urban Population'!G50)/1000</f>
        <v>4.935263</v>
      </c>
      <c r="L54" s="771">
        <f>'Macro - Urban Population'!N50</f>
        <v>0</v>
      </c>
      <c r="M54" s="772">
        <f>'Economy Size'!E50</f>
        <v>264.8</v>
      </c>
      <c r="N54" s="413">
        <f>'Economy Size'!L50</f>
        <v>-0.25229018363247169</v>
      </c>
      <c r="O54" s="422" t="e">
        <f>#REF!</f>
        <v>#REF!</v>
      </c>
      <c r="P54" s="445">
        <f t="shared" si="9"/>
        <v>21.165849501332502</v>
      </c>
      <c r="Q54" s="447">
        <f t="shared" si="10"/>
        <v>2.1165849501332503</v>
      </c>
      <c r="R54" s="1033">
        <f>'1-Health Spending Per Capita'!D50</f>
        <v>6463.2432180100004</v>
      </c>
      <c r="S54" s="867">
        <f>'1-Health Spending Per Capita'!J50</f>
        <v>30.950324809628825</v>
      </c>
      <c r="T54" s="964">
        <f>'2-Total Healthcare Spending'!G50</f>
        <v>36.453880986328521</v>
      </c>
      <c r="U54" s="1057">
        <f>'2-Total Healthcare Spending'!M50</f>
        <v>12.106635967036629</v>
      </c>
      <c r="V54" s="964">
        <f>'3-IT Development Index'!D50</f>
        <v>8.74</v>
      </c>
      <c r="W54" s="867">
        <f>'3-IT Development Index'!J50</f>
        <v>29.183404792826774</v>
      </c>
      <c r="X54" s="964">
        <f>'4- Medical Technology from US'!D50</f>
        <v>82.855999999999995</v>
      </c>
      <c r="Y54" s="873">
        <f>'4- Medical Technology from US'!J50</f>
        <v>-4.4547837339947476</v>
      </c>
      <c r="Z54" s="973">
        <f>'5- Computer Imports'!D50</f>
        <v>1794.644</v>
      </c>
      <c r="AA54" s="877">
        <f>'5- Computer Imports'!J50</f>
        <v>0.23085464770528505</v>
      </c>
      <c r="AB54" s="973">
        <f>'6-Network Readiness Index'!D50</f>
        <v>5.6</v>
      </c>
      <c r="AC54" s="1273">
        <f>'6-Network Readiness Index'!J50</f>
        <v>3.947368421052631</v>
      </c>
      <c r="AD54" s="1277">
        <f>'7-Physicians per 1,000 People'!D50</f>
        <v>3.6480000000000001</v>
      </c>
      <c r="AE54" s="883">
        <f>'7-Physicians per 1,000 People'!I50</f>
        <v>10.557508789552989</v>
      </c>
      <c r="AF54" s="1371">
        <f>'8-Public Health Spending %'!D50</f>
        <v>84.764188720000007</v>
      </c>
      <c r="AG54" s="873">
        <f>'8-Public Health Spending %'!J50</f>
        <v>10.833969600910692</v>
      </c>
      <c r="AH54" s="452">
        <f t="shared" si="5"/>
        <v>93.355283294719072</v>
      </c>
      <c r="AI54" s="453">
        <f t="shared" si="7"/>
        <v>74.684226635775261</v>
      </c>
      <c r="AJ54" s="443" t="str">
        <f>'Risk - Country'!E50</f>
        <v>A2</v>
      </c>
      <c r="AK54" s="410">
        <f>'Risk - Country'!M50</f>
        <v>28</v>
      </c>
      <c r="AL54" s="416" t="str">
        <f>'Risk - Business Climate'!B50</f>
        <v>A1</v>
      </c>
      <c r="AM54" s="416">
        <f>'Risk - Business Climate'!K50</f>
        <v>40</v>
      </c>
      <c r="AN54" s="415" t="str">
        <f>'Risk - Banking'!E50</f>
        <v>AAA</v>
      </c>
      <c r="AO54" s="410">
        <f>'Risk - Banking'!M50</f>
        <v>25</v>
      </c>
      <c r="AP54" s="458">
        <f t="shared" si="11"/>
        <v>93</v>
      </c>
      <c r="AQ54" s="460">
        <f t="shared" si="8"/>
        <v>9.2999999999999972</v>
      </c>
      <c r="AR54" s="417">
        <f t="shared" si="12"/>
        <v>86.100811585908502</v>
      </c>
      <c r="AS54" s="31"/>
    </row>
    <row r="55" spans="1:54" x14ac:dyDescent="0.3">
      <c r="A55" s="295" t="s">
        <v>115</v>
      </c>
      <c r="B55" s="362" t="s">
        <v>115</v>
      </c>
      <c r="C55" s="418">
        <f>'Macro - Wealth'!E51</f>
        <v>11400</v>
      </c>
      <c r="D55" s="410">
        <f>'Macro - Wealth'!L51</f>
        <v>-20.033670033670031</v>
      </c>
      <c r="E55" s="419">
        <f>'Macro - GDP Growth'!F52</f>
        <v>5.9</v>
      </c>
      <c r="F55" s="410">
        <f>'Macro - GDP Growth'!M52</f>
        <v>15.692307692307695</v>
      </c>
      <c r="G55" s="419">
        <f>'Macro - GDP Growth Projection'!G51</f>
        <v>0.13459268004722549</v>
      </c>
      <c r="H55" s="410">
        <f>'Macro - GDP Growth Projection'!M51</f>
        <v>5.3887157574937001</v>
      </c>
      <c r="I55" s="479">
        <f>'Macro - Urban Population'!G51</f>
        <v>50.1</v>
      </c>
      <c r="J55" s="420" t="e">
        <f>'Macro - Urban Population'!#REF!</f>
        <v>#REF!</v>
      </c>
      <c r="K55" s="421">
        <f>('Macro - Urban Population'!G51)/1000</f>
        <v>5.0099999999999999E-2</v>
      </c>
      <c r="L55" s="771">
        <f>'Macro - Urban Population'!N51</f>
        <v>0</v>
      </c>
      <c r="M55" s="772">
        <f>'Economy Size'!E51</f>
        <v>0.81200000000000006</v>
      </c>
      <c r="N55" s="413">
        <f>'Economy Size'!L51</f>
        <v>29.780745880312232</v>
      </c>
      <c r="O55" s="422" t="e">
        <f>#REF!</f>
        <v>#REF!</v>
      </c>
      <c r="P55" s="445">
        <f t="shared" si="9"/>
        <v>30.828099296443597</v>
      </c>
      <c r="Q55" s="447">
        <f t="shared" si="10"/>
        <v>3.0828099296443598</v>
      </c>
      <c r="R55" s="1033">
        <f>'1-Health Spending Per Capita'!D51</f>
        <v>407.81283009999999</v>
      </c>
      <c r="S55" s="867">
        <f>'1-Health Spending Per Capita'!J51</f>
        <v>-33.97106496621921</v>
      </c>
      <c r="T55" s="964">
        <f>'2-Total Healthcare Spending'!G51</f>
        <v>2.9501587942264096E-2</v>
      </c>
      <c r="U55" s="1057">
        <f>'2-Total Healthcare Spending'!M51</f>
        <v>50</v>
      </c>
      <c r="V55" s="964">
        <f>'3-IT Development Index'!D51</f>
        <v>5.71</v>
      </c>
      <c r="W55" s="867">
        <f>'3-IT Development Index'!J51</f>
        <v>4.4405700154779293</v>
      </c>
      <c r="X55" s="964">
        <f>'4- Medical Technology from US'!D51</f>
        <v>1.831</v>
      </c>
      <c r="Y55" s="873">
        <f>'4- Medical Technology from US'!J51</f>
        <v>-9.8774585910126547</v>
      </c>
      <c r="Z55" s="973">
        <f>'5- Computer Imports'!D51</f>
        <v>1.411</v>
      </c>
      <c r="AA55" s="877">
        <f>'5- Computer Imports'!J51</f>
        <v>5.289860206756311E-5</v>
      </c>
      <c r="AB55" s="973" t="str">
        <f>'6-Network Readiness Index'!D51</f>
        <v>use median</v>
      </c>
      <c r="AC55" s="1273">
        <f>'6-Network Readiness Index'!J51</f>
        <v>0</v>
      </c>
      <c r="AD55" s="1277">
        <f>'7-Physicians per 1,000 People'!D51</f>
        <v>1.78</v>
      </c>
      <c r="AE55" s="883">
        <f>'7-Physicians per 1,000 People'!I51</f>
        <v>1.175288799598192</v>
      </c>
      <c r="AF55" s="1371">
        <f>'8-Public Health Spending %'!D51</f>
        <v>68.685524139999998</v>
      </c>
      <c r="AG55" s="873">
        <f>'8-Public Health Spending %'!J51</f>
        <v>4.6596935300674964</v>
      </c>
      <c r="AH55" s="452">
        <f t="shared" si="5"/>
        <v>16.427081686513823</v>
      </c>
      <c r="AI55" s="453">
        <f t="shared" si="7"/>
        <v>13.14166534921106</v>
      </c>
      <c r="AJ55" s="443" t="str">
        <f>'Risk - Country'!E51</f>
        <v>na</v>
      </c>
      <c r="AK55" s="410">
        <f>'Risk - Country'!M51</f>
        <v>0</v>
      </c>
      <c r="AL55" s="416">
        <f>'Risk - Business Climate'!B51</f>
        <v>0</v>
      </c>
      <c r="AM55" s="416">
        <f>'Risk - Business Climate'!K51</f>
        <v>-3.6363636363636331</v>
      </c>
      <c r="AN55" s="415" t="str">
        <f>'Risk - Banking'!E51</f>
        <v>-</v>
      </c>
      <c r="AO55" s="410">
        <f>'Risk - Banking'!M51</f>
        <v>0</v>
      </c>
      <c r="AP55" s="458">
        <f t="shared" si="11"/>
        <v>-3.6363636363636331</v>
      </c>
      <c r="AQ55" s="460">
        <f t="shared" si="8"/>
        <v>-0.36363636363636326</v>
      </c>
      <c r="AR55" s="417">
        <f t="shared" si="12"/>
        <v>15.860838915219055</v>
      </c>
      <c r="AS55" s="31"/>
    </row>
    <row r="56" spans="1:54" ht="18.7" customHeight="1" x14ac:dyDescent="0.3">
      <c r="A56" s="295" t="s">
        <v>116</v>
      </c>
      <c r="B56" s="362" t="s">
        <v>116</v>
      </c>
      <c r="C56" s="418">
        <f>'Macro - Wealth'!E52</f>
        <v>15900</v>
      </c>
      <c r="D56" s="410">
        <f>'Macro - Wealth'!L52</f>
        <v>0.15344147303814207</v>
      </c>
      <c r="E56" s="419">
        <f>'Macro - GDP Growth'!F53</f>
        <v>-2.2999999999999998</v>
      </c>
      <c r="F56" s="410">
        <f>'Macro - GDP Growth'!M53</f>
        <v>-11.52</v>
      </c>
      <c r="G56" s="419">
        <f>'Macro - GDP Growth Projection'!G52</f>
        <v>0.23389022849925367</v>
      </c>
      <c r="H56" s="410">
        <f>'Macro - GDP Growth Projection'!M52</f>
        <v>10.806720326487495</v>
      </c>
      <c r="I56" s="479">
        <f>'Macro - Urban Population'!G52</f>
        <v>8219.0169999999998</v>
      </c>
      <c r="J56" s="420">
        <f>'Macro - Urban Population'!F41</f>
        <v>64.957243395660996</v>
      </c>
      <c r="K56" s="421">
        <f>('Macro - Urban Population'!G52)/1000</f>
        <v>8.2190169999999991</v>
      </c>
      <c r="L56" s="771">
        <f>'Macro - Urban Population'!N52</f>
        <v>0</v>
      </c>
      <c r="M56" s="772">
        <f>'Economy Size'!E52</f>
        <v>160.9</v>
      </c>
      <c r="N56" s="413">
        <f>'Economy Size'!L52</f>
        <v>-0.10514628355436785</v>
      </c>
      <c r="O56" s="422" t="e">
        <f>#REF!</f>
        <v>#REF!</v>
      </c>
      <c r="P56" s="445">
        <f t="shared" si="9"/>
        <v>-0.66498448402872867</v>
      </c>
      <c r="Q56" s="447">
        <f t="shared" si="10"/>
        <v>-6.6498448402872876E-2</v>
      </c>
      <c r="R56" s="1033">
        <f>'1-Health Spending Per Capita'!D52</f>
        <v>268.99431729999998</v>
      </c>
      <c r="S56" s="867">
        <f>'1-Health Spending Per Capita'!J52</f>
        <v>-39.587571926083669</v>
      </c>
      <c r="T56" s="964">
        <f>'2-Total Healthcare Spending'!G52</f>
        <v>2.8322287931131043</v>
      </c>
      <c r="U56" s="1057">
        <f>'2-Total Healthcare Spending'!M52</f>
        <v>47.084239621242965</v>
      </c>
      <c r="V56" s="964">
        <f>'3-IT Development Index'!D52</f>
        <v>4.3</v>
      </c>
      <c r="W56" s="867">
        <f>'3-IT Development Index'!J52</f>
        <v>-6.3439813632882487</v>
      </c>
      <c r="X56" s="964">
        <f>'4- Medical Technology from US'!D52</f>
        <v>251.07</v>
      </c>
      <c r="Y56" s="873">
        <f>'4- Medical Technology from US'!J52</f>
        <v>0.34769695283075791</v>
      </c>
      <c r="Z56" s="973">
        <f>'5- Computer Imports'!D52</f>
        <v>93.052999999999997</v>
      </c>
      <c r="AA56" s="877">
        <f>'5- Computer Imports'!J52</f>
        <v>1.1847871085463228E-2</v>
      </c>
      <c r="AB56" s="973">
        <f>'6-Network Readiness Index'!D52</f>
        <v>3.6</v>
      </c>
      <c r="AC56" s="1273">
        <f>'6-Network Readiness Index'!J52</f>
        <v>-1.5624999999999991</v>
      </c>
      <c r="AD56" s="1277">
        <f>'7-Physicians per 1,000 People'!D52</f>
        <v>1.494</v>
      </c>
      <c r="AE56" s="883">
        <f>'7-Physicians per 1,000 People'!I52</f>
        <v>-1.018276762402089</v>
      </c>
      <c r="AF56" s="1371">
        <f>'8-Public Health Spending %'!D52</f>
        <v>66.899553470000001</v>
      </c>
      <c r="AG56" s="873">
        <f>'8-Public Health Spending %'!J52</f>
        <v>3.9738731426750551</v>
      </c>
      <c r="AH56" s="452">
        <f t="shared" si="5"/>
        <v>2.9053275360602342</v>
      </c>
      <c r="AI56" s="453">
        <f t="shared" si="7"/>
        <v>2.3242620288481874</v>
      </c>
      <c r="AJ56" s="443" t="str">
        <f>'Risk - Country'!E52</f>
        <v>B</v>
      </c>
      <c r="AK56" s="410">
        <f>'Risk - Country'!M52</f>
        <v>7</v>
      </c>
      <c r="AL56" s="416" t="str">
        <f>'Risk - Business Climate'!B52</f>
        <v>C</v>
      </c>
      <c r="AM56" s="416">
        <f>'Risk - Business Climate'!K52</f>
        <v>-10.909090909090912</v>
      </c>
      <c r="AN56" s="415" t="str">
        <f>'Risk - Banking'!E52</f>
        <v>BB-</v>
      </c>
      <c r="AO56" s="410">
        <f>'Risk - Banking'!M52</f>
        <v>-14.423076923076922</v>
      </c>
      <c r="AP56" s="458">
        <f t="shared" si="11"/>
        <v>-18.332167832167833</v>
      </c>
      <c r="AQ56" s="460">
        <f t="shared" si="8"/>
        <v>-1.8332167832167829</v>
      </c>
      <c r="AR56" s="417">
        <f t="shared" si="12"/>
        <v>0.42454679722853172</v>
      </c>
      <c r="AS56" s="31"/>
    </row>
    <row r="57" spans="1:54" s="144" customFormat="1" x14ac:dyDescent="0.3">
      <c r="A57" s="295" t="s">
        <v>56</v>
      </c>
      <c r="B57" s="362" t="s">
        <v>56</v>
      </c>
      <c r="C57" s="418">
        <f>'Macro - Wealth'!E53</f>
        <v>11000</v>
      </c>
      <c r="D57" s="410">
        <f>'Macro - Wealth'!L53</f>
        <v>-21.919191919191913</v>
      </c>
      <c r="E57" s="419">
        <f>'Macro - GDP Growth'!F54</f>
        <v>3.8</v>
      </c>
      <c r="F57" s="410">
        <f>'Macro - GDP Growth'!M54</f>
        <v>6</v>
      </c>
      <c r="G57" s="419">
        <f>'Macro - GDP Growth Projection'!G53</f>
        <v>8.3545921821599062E-2</v>
      </c>
      <c r="H57" s="410">
        <f>'Macro - GDP Growth Projection'!M53</f>
        <v>2.6034348154130345</v>
      </c>
      <c r="I57" s="479">
        <f>'Macro - Urban Population'!G53</f>
        <v>10151.516</v>
      </c>
      <c r="J57" s="420" t="e">
        <f>'Macro - Urban Population'!#REF!</f>
        <v>#REF!</v>
      </c>
      <c r="K57" s="421">
        <f>('Macro - Urban Population'!G53)/1000</f>
        <v>10.151515999999999</v>
      </c>
      <c r="L57" s="771">
        <f>'Macro - Urban Population'!N53</f>
        <v>0</v>
      </c>
      <c r="M57" s="772">
        <f>'Economy Size'!E53</f>
        <v>182.4</v>
      </c>
      <c r="N57" s="413">
        <f>'Economy Size'!L53</f>
        <v>-0.13559473255994275</v>
      </c>
      <c r="O57" s="423"/>
      <c r="P57" s="445">
        <f t="shared" si="9"/>
        <v>-13.451351836338823</v>
      </c>
      <c r="Q57" s="447">
        <f>P57*$P$7</f>
        <v>-1.3451351836338823</v>
      </c>
      <c r="R57" s="1033">
        <f>'1-Health Spending Per Capita'!D53</f>
        <v>579.19244451999998</v>
      </c>
      <c r="S57" s="867">
        <f>'1-Health Spending Per Capita'!J53</f>
        <v>-27.037156961055665</v>
      </c>
      <c r="T57" s="964">
        <f>'2-Total Healthcare Spending'!G53</f>
        <v>9.2569727833555699</v>
      </c>
      <c r="U57" s="1057">
        <f>'2-Total Healthcare Spending'!M53</f>
        <v>40.400387573193044</v>
      </c>
      <c r="V57" s="964">
        <f>'3-IT Development Index'!D53</f>
        <v>4.5599999999999996</v>
      </c>
      <c r="W57" s="867">
        <f>'3-IT Development Index'!J53</f>
        <v>-4.4397817207046408</v>
      </c>
      <c r="X57" s="964">
        <f>'4- Medical Technology from US'!D53</f>
        <v>48.360999999999997</v>
      </c>
      <c r="Y57" s="873">
        <f>'4- Medical Technology from US'!J53</f>
        <v>-6.7633942763314669</v>
      </c>
      <c r="Z57" s="973">
        <f>'5- Computer Imports'!D53</f>
        <v>199.05799999999999</v>
      </c>
      <c r="AA57" s="877">
        <f>'5- Computer Imports'!J53</f>
        <v>2.5491463085881783E-2</v>
      </c>
      <c r="AB57" s="973">
        <f>'6-Network Readiness Index'!D53</f>
        <v>3.9</v>
      </c>
      <c r="AC57" s="1273">
        <f>'6-Network Readiness Index'!J53</f>
        <v>-0.62499999999999933</v>
      </c>
      <c r="AD57" s="1277">
        <f>'7-Physicians per 1,000 People'!D53</f>
        <v>1.665</v>
      </c>
      <c r="AE57" s="883">
        <f>'7-Physicians per 1,000 People'!I53</f>
        <v>0.59768960321446452</v>
      </c>
      <c r="AF57" s="1371">
        <f>'8-Public Health Spending %'!D53</f>
        <v>49.209836809999999</v>
      </c>
      <c r="AG57" s="873">
        <f>'8-Public Health Spending %'!J53</f>
        <v>-3.0452839660743725</v>
      </c>
      <c r="AH57" s="452">
        <f t="shared" si="5"/>
        <v>-0.88704828467275454</v>
      </c>
      <c r="AI57" s="453">
        <f t="shared" si="7"/>
        <v>-0.70963862773820363</v>
      </c>
      <c r="AJ57" s="443" t="str">
        <f>'Risk - Country'!E53</f>
        <v>C</v>
      </c>
      <c r="AK57" s="410">
        <f>'Risk - Country'!M53</f>
        <v>-6.9999999999999973</v>
      </c>
      <c r="AL57" s="416" t="str">
        <f>'Risk - Business Climate'!B53</f>
        <v>B</v>
      </c>
      <c r="AM57" s="416">
        <f>'Risk - Business Climate'!K53</f>
        <v>4.4444444444444411</v>
      </c>
      <c r="AN57" s="415" t="str">
        <f>'Risk - Banking'!E53</f>
        <v>B</v>
      </c>
      <c r="AO57" s="410">
        <f>'Risk - Banking'!M53</f>
        <v>-20.19230769230769</v>
      </c>
      <c r="AP57" s="458">
        <f t="shared" si="11"/>
        <v>-22.747863247863247</v>
      </c>
      <c r="AQ57" s="460">
        <f t="shared" si="8"/>
        <v>-2.2747863247863243</v>
      </c>
      <c r="AR57" s="417">
        <f t="shared" si="12"/>
        <v>-4.3295601361584097</v>
      </c>
      <c r="AS57" s="174"/>
      <c r="AT57" s="147"/>
      <c r="AU57" s="147"/>
      <c r="AV57" s="147"/>
      <c r="AW57" s="147"/>
      <c r="AX57" s="147"/>
      <c r="AY57" s="147"/>
      <c r="AZ57" s="147"/>
      <c r="BA57" s="147"/>
      <c r="BB57" s="147"/>
    </row>
    <row r="58" spans="1:54" x14ac:dyDescent="0.3">
      <c r="A58" s="295" t="s">
        <v>57</v>
      </c>
      <c r="B58" s="362" t="s">
        <v>57</v>
      </c>
      <c r="C58" s="418">
        <f>'Macro - Wealth'!E54</f>
        <v>12100</v>
      </c>
      <c r="D58" s="410">
        <f>'Macro - Wealth'!L54</f>
        <v>-16.73400673400673</v>
      </c>
      <c r="E58" s="419">
        <f>'Macro - GDP Growth'!F54</f>
        <v>3.8</v>
      </c>
      <c r="F58" s="410">
        <f>'Macro - GDP Growth'!M54</f>
        <v>6</v>
      </c>
      <c r="G58" s="419">
        <f>'Macro - GDP Growth Projection'!G54</f>
        <v>0.24061514215333124</v>
      </c>
      <c r="H58" s="410">
        <f>'Macro - GDP Growth Projection'!M54</f>
        <v>11.173653986702515</v>
      </c>
      <c r="I58" s="479">
        <f>'Macro - Urban Population'!G54</f>
        <v>35914.137999999999</v>
      </c>
      <c r="J58" s="420">
        <f>'Macro - Urban Population'!F42</f>
        <v>75.915431203046694</v>
      </c>
      <c r="K58" s="421">
        <f>('Macro - Urban Population'!G54)/1000</f>
        <v>35.914138000000001</v>
      </c>
      <c r="L58" s="771">
        <f>'Macro - Urban Population'!N54</f>
        <v>0</v>
      </c>
      <c r="M58" s="772">
        <f>'Economy Size'!E54</f>
        <v>1105</v>
      </c>
      <c r="N58" s="413">
        <f>'Economy Size'!L54</f>
        <v>-1.4421872466317291</v>
      </c>
      <c r="O58" s="422" t="e">
        <f>#REF!</f>
        <v>#REF!</v>
      </c>
      <c r="P58" s="445">
        <f t="shared" si="9"/>
        <v>-1.0025399939359438</v>
      </c>
      <c r="Q58" s="447">
        <f t="shared" si="10"/>
        <v>-0.10025399939359439</v>
      </c>
      <c r="R58" s="1033">
        <f>'1-Health Spending Per Capita'!D54</f>
        <v>177.76836062999999</v>
      </c>
      <c r="S58" s="867">
        <f>'1-Health Spending Per Capita'!J54</f>
        <v>-43.278514943860678</v>
      </c>
      <c r="T58" s="964">
        <f>'2-Total Healthcare Spending'!G54</f>
        <v>14.823523890311684</v>
      </c>
      <c r="U58" s="1057">
        <f>'2-Total Healthcare Spending'!M54</f>
        <v>34.60933907798303</v>
      </c>
      <c r="V58" s="964">
        <f>'3-IT Development Index'!D54</f>
        <v>4.4400000000000004</v>
      </c>
      <c r="W58" s="867">
        <f>'3-IT Development Index'!J54</f>
        <v>-5.318643094204762</v>
      </c>
      <c r="X58" s="964">
        <f>'4- Medical Technology from US'!D54</f>
        <v>36.209000000000003</v>
      </c>
      <c r="Y58" s="873">
        <f>'4- Medical Technology from US'!J54</f>
        <v>-7.5766783844768728</v>
      </c>
      <c r="Z58" s="973">
        <f>'5- Computer Imports'!D54</f>
        <v>147.79300000000001</v>
      </c>
      <c r="AA58" s="877">
        <f>'5- Computer Imports'!J54</f>
        <v>1.8893295604145474E-2</v>
      </c>
      <c r="AB58" s="973">
        <f>'6-Network Readiness Index'!D54</f>
        <v>3.7</v>
      </c>
      <c r="AC58" s="1273">
        <f>'6-Network Readiness Index'!J54</f>
        <v>-1.2499999999999987</v>
      </c>
      <c r="AD58" s="1277">
        <f>'7-Physicians per 1,000 People'!D54</f>
        <v>0.81399999999999995</v>
      </c>
      <c r="AE58" s="883">
        <f>'7-Physicians per 1,000 People'!I54</f>
        <v>-14.334203655352484</v>
      </c>
      <c r="AF58" s="1371">
        <f>'8-Public Health Spending %'!D54</f>
        <v>38.201711269999997</v>
      </c>
      <c r="AG58" s="873">
        <f>'8-Public Health Spending %'!J54</f>
        <v>-7.6116831092568651</v>
      </c>
      <c r="AH58" s="452">
        <f t="shared" si="5"/>
        <v>-44.741490813564489</v>
      </c>
      <c r="AI58" s="453">
        <f t="shared" ref="AI58:AI72" si="13">AH58*$AH$7</f>
        <v>-35.793192650851594</v>
      </c>
      <c r="AJ58" s="443" t="str">
        <f>'Risk - Country'!E54</f>
        <v>C</v>
      </c>
      <c r="AK58" s="410">
        <f>'Risk - Country'!M54</f>
        <v>-6.9999999999999973</v>
      </c>
      <c r="AL58" s="416" t="str">
        <f>'Risk - Business Climate'!B54</f>
        <v>C</v>
      </c>
      <c r="AM58" s="416">
        <f>'Risk - Business Climate'!K54</f>
        <v>-10.909090909090912</v>
      </c>
      <c r="AN58" s="415" t="str">
        <f>'Risk - Banking'!E54</f>
        <v>B</v>
      </c>
      <c r="AO58" s="410">
        <f>'Risk - Banking'!M54</f>
        <v>-20.19230769230769</v>
      </c>
      <c r="AP58" s="458">
        <f t="shared" si="11"/>
        <v>-38.1013986013986</v>
      </c>
      <c r="AQ58" s="460">
        <f t="shared" ref="AQ58:AQ72" si="14">AP58*$AP$7</f>
        <v>-3.8101398601398593</v>
      </c>
      <c r="AR58" s="417">
        <f t="shared" si="12"/>
        <v>-39.703586510385051</v>
      </c>
      <c r="AS58" s="31"/>
    </row>
    <row r="59" spans="1:54" x14ac:dyDescent="0.3">
      <c r="A59" s="295" t="s">
        <v>58</v>
      </c>
      <c r="B59" s="362" t="s">
        <v>58</v>
      </c>
      <c r="C59" s="418">
        <f>'Macro - Wealth'!E55</f>
        <v>8900</v>
      </c>
      <c r="D59" s="410">
        <f>'Macro - Wealth'!L55</f>
        <v>-31.81818181818182</v>
      </c>
      <c r="E59" s="419">
        <f>'Macro - GDP Growth'!F55</f>
        <v>2.4</v>
      </c>
      <c r="F59" s="410">
        <f>'Macro - GDP Growth'!M55</f>
        <v>-0.24000000000000021</v>
      </c>
      <c r="G59" s="419">
        <f>'Macro - GDP Growth Projection'!G55</f>
        <v>0.13556777515929136</v>
      </c>
      <c r="H59" s="410">
        <f>'Macro - GDP Growth Projection'!M55</f>
        <v>5.4419201905812784</v>
      </c>
      <c r="I59" s="479">
        <f>'Macro - Urban Population'!G55</f>
        <v>4229.5410000000002</v>
      </c>
      <c r="J59" s="420">
        <f>'Macro - Urban Population'!F43</f>
        <v>53.479167810234301</v>
      </c>
      <c r="K59" s="421">
        <f>('Macro - Urban Population'!G55)/1000</f>
        <v>4.2295410000000002</v>
      </c>
      <c r="L59" s="771">
        <f>'Macro - Urban Population'!N55</f>
        <v>0</v>
      </c>
      <c r="M59" s="772">
        <f>'Economy Size'!E55</f>
        <v>54.79</v>
      </c>
      <c r="N59" s="413">
        <f>'Economy Size'!L55</f>
        <v>11.054640069384218</v>
      </c>
      <c r="O59" s="422" t="e">
        <f>#REF!</f>
        <v>#REF!</v>
      </c>
      <c r="P59" s="445">
        <f t="shared" si="9"/>
        <v>-15.561621558216324</v>
      </c>
      <c r="Q59" s="447">
        <f t="shared" si="10"/>
        <v>-1.5561621558216325</v>
      </c>
      <c r="R59" s="1033">
        <f>'1-Health Spending Per Capita'!D55</f>
        <v>279.64672825000002</v>
      </c>
      <c r="S59" s="867">
        <f>'1-Health Spending Per Capita'!J55</f>
        <v>-39.156582290528284</v>
      </c>
      <c r="T59" s="964">
        <f>'2-Total Healthcare Spending'!G55</f>
        <v>1.7851953607593942</v>
      </c>
      <c r="U59" s="1057">
        <f>'2-Total Healthcare Spending'!M55</f>
        <v>48.173499607608584</v>
      </c>
      <c r="V59" s="964">
        <f>'3-IT Development Index'!D55</f>
        <v>3.73</v>
      </c>
      <c r="W59" s="867">
        <f>'3-IT Development Index'!J55</f>
        <v>-10.518572887413852</v>
      </c>
      <c r="X59" s="964">
        <f>'4- Medical Technology from US'!D55</f>
        <v>12.587</v>
      </c>
      <c r="Y59" s="873">
        <f>'4- Medical Technology from US'!J55</f>
        <v>-9.1576031049023836</v>
      </c>
      <c r="Z59" s="973">
        <f>'5- Computer Imports'!D55</f>
        <v>94.022000000000006</v>
      </c>
      <c r="AA59" s="877">
        <f>'5- Computer Imports'!J55</f>
        <v>1.1972588227564125E-2</v>
      </c>
      <c r="AB59" s="973">
        <f>'6-Network Readiness Index'!D55</f>
        <v>3.7</v>
      </c>
      <c r="AC59" s="1273">
        <f>'6-Network Readiness Index'!J55</f>
        <v>-1.2499999999999987</v>
      </c>
      <c r="AD59" s="1277">
        <f>'7-Physicians per 1,000 People'!D55</f>
        <v>1.9219999999999999</v>
      </c>
      <c r="AE59" s="883">
        <f>'7-Physicians per 1,000 People'!I55</f>
        <v>1.8884982420894016</v>
      </c>
      <c r="AF59" s="1371">
        <f>'8-Public Health Spending %'!D55</f>
        <v>66</v>
      </c>
      <c r="AG59" s="873">
        <f>'8-Public Health Spending %'!J55</f>
        <v>3.6284407570045669</v>
      </c>
      <c r="AH59" s="452">
        <f t="shared" si="5"/>
        <v>-6.3803470879144015</v>
      </c>
      <c r="AI59" s="453">
        <f t="shared" si="13"/>
        <v>-5.1042776703315216</v>
      </c>
      <c r="AJ59" s="443" t="str">
        <f>'Risk - Country'!E55</f>
        <v>B</v>
      </c>
      <c r="AK59" s="410">
        <f>'Risk - Country'!M55</f>
        <v>7</v>
      </c>
      <c r="AL59" s="416" t="str">
        <f>'Risk - Business Climate'!B55</f>
        <v>B</v>
      </c>
      <c r="AM59" s="416">
        <f>'Risk - Business Climate'!K55</f>
        <v>4.4444444444444411</v>
      </c>
      <c r="AN59" s="415" t="str">
        <f>'Risk - Banking'!E55</f>
        <v>B-</v>
      </c>
      <c r="AO59" s="410">
        <f>'Risk - Banking'!M55</f>
        <v>-23.076923076923077</v>
      </c>
      <c r="AP59" s="458">
        <f t="shared" si="11"/>
        <v>-11.632478632478636</v>
      </c>
      <c r="AQ59" s="460">
        <f t="shared" si="14"/>
        <v>-1.1632478632478633</v>
      </c>
      <c r="AR59" s="417">
        <f t="shared" si="12"/>
        <v>-7.8236876894010177</v>
      </c>
      <c r="AS59" s="31"/>
    </row>
    <row r="60" spans="1:54" ht="14.95" customHeight="1" x14ac:dyDescent="0.3">
      <c r="A60" s="295" t="s">
        <v>153</v>
      </c>
      <c r="B60" s="362" t="s">
        <v>153</v>
      </c>
      <c r="C60" s="418">
        <f>'Macro - Wealth'!E56</f>
        <v>38700</v>
      </c>
      <c r="D60" s="410">
        <f>'Macro - Wealth'!L56</f>
        <v>14.147303814116613</v>
      </c>
      <c r="E60" s="419">
        <f>'Macro - GDP Growth'!F56</f>
        <v>-9.9</v>
      </c>
      <c r="F60" s="410">
        <f>'Macro - GDP Growth'!M56</f>
        <v>-29.759999999999998</v>
      </c>
      <c r="G60" s="419">
        <f>'Macro - GDP Growth Projection'!G56</f>
        <v>-6.1187392475735972E-2</v>
      </c>
      <c r="H60" s="410">
        <f>'Macro - GDP Growth Projection'!M56</f>
        <v>-30</v>
      </c>
      <c r="I60" s="479">
        <f>'Macro - Urban Population'!G56</f>
        <v>309.327</v>
      </c>
      <c r="J60" s="420">
        <f>'Macro - Urban Population'!F44</f>
        <v>58.656348108774203</v>
      </c>
      <c r="K60" s="421">
        <f>('Macro - Urban Population'!G56)/1000</f>
        <v>0.30932700000000002</v>
      </c>
      <c r="L60" s="771">
        <f>'Macro - Urban Population'!N56</f>
        <v>0</v>
      </c>
      <c r="M60" s="772">
        <f>'Economy Size'!E56</f>
        <v>31.77</v>
      </c>
      <c r="N60" s="413">
        <f>'Economy Size'!L56</f>
        <v>19.040763226366003</v>
      </c>
      <c r="O60" s="422" t="e">
        <f>#REF!</f>
        <v>#REF!</v>
      </c>
      <c r="P60" s="445">
        <f t="shared" si="9"/>
        <v>-26.571932959517383</v>
      </c>
      <c r="Q60" s="447">
        <f t="shared" si="10"/>
        <v>-2.6571932959517386</v>
      </c>
      <c r="R60" s="1033">
        <f>'1-Health Spending Per Capita'!D56</f>
        <v>663.05422937000003</v>
      </c>
      <c r="S60" s="867">
        <f>'1-Health Spending Per Capita'!J56</f>
        <v>-23.644163557104708</v>
      </c>
      <c r="T60" s="964">
        <f>'2-Total Healthcare Spending'!G56</f>
        <v>0.51589663675785169</v>
      </c>
      <c r="U60" s="1057">
        <f>'2-Total Healthcare Spending'!M56</f>
        <v>49.49398878023392</v>
      </c>
      <c r="V60" s="964">
        <f>'3-IT Development Index'!D56</f>
        <v>1.85</v>
      </c>
      <c r="W60" s="867">
        <f>'3-IT Development Index'!J56</f>
        <v>-24.287401072249171</v>
      </c>
      <c r="X60" s="964">
        <f>'4- Medical Technology from US'!D56</f>
        <v>3.7999999999999999E-2</v>
      </c>
      <c r="Y60" s="873">
        <f>'4- Medical Technology from US'!J56</f>
        <v>-9.9974568140133702</v>
      </c>
      <c r="Z60" s="973">
        <f>'5- Computer Imports'!D56</f>
        <v>7.4169999999999998</v>
      </c>
      <c r="AA60" s="877">
        <f>'5- Computer Imports'!J56</f>
        <v>8.2591321038333906E-4</v>
      </c>
      <c r="AB60" s="973" t="str">
        <f>'6-Network Readiness Index'!D56</f>
        <v>use median</v>
      </c>
      <c r="AC60" s="1273">
        <f>'6-Network Readiness Index'!J56</f>
        <v>0</v>
      </c>
      <c r="AD60" s="1277">
        <f>'7-Physicians per 1,000 People'!D56</f>
        <v>0.252</v>
      </c>
      <c r="AE60" s="883">
        <f>'7-Physicians per 1,000 People'!I56</f>
        <v>-25.339425587467364</v>
      </c>
      <c r="AF60" s="1371">
        <f>'8-Public Health Spending %'!D56</f>
        <v>77.093835630000001</v>
      </c>
      <c r="AG60" s="873">
        <f>'8-Public Health Spending %'!J56</f>
        <v>7.8885211587922992</v>
      </c>
      <c r="AH60" s="452">
        <f t="shared" si="5"/>
        <v>-25.885111178598009</v>
      </c>
      <c r="AI60" s="453">
        <f t="shared" si="13"/>
        <v>-20.708088942878408</v>
      </c>
      <c r="AJ60" s="443" t="str">
        <f>'Risk - Country'!E56</f>
        <v>na</v>
      </c>
      <c r="AK60" s="410">
        <f>'Risk - Country'!M56</f>
        <v>0</v>
      </c>
      <c r="AL60" s="416">
        <f>'Risk - Business Climate'!B56</f>
        <v>0</v>
      </c>
      <c r="AM60" s="416">
        <f>'Risk - Business Climate'!K56</f>
        <v>-3.6363636363636331</v>
      </c>
      <c r="AN60" s="415" t="str">
        <f>'Risk - Banking'!E56</f>
        <v>-</v>
      </c>
      <c r="AO60" s="410">
        <f>'Risk - Banking'!M56</f>
        <v>0</v>
      </c>
      <c r="AP60" s="458">
        <f t="shared" si="11"/>
        <v>-3.6363636363636331</v>
      </c>
      <c r="AQ60" s="460">
        <f t="shared" si="14"/>
        <v>-0.36363636363636326</v>
      </c>
      <c r="AR60" s="417">
        <f t="shared" si="12"/>
        <v>-23.728918602466511</v>
      </c>
      <c r="AS60" s="31"/>
    </row>
    <row r="61" spans="1:54" x14ac:dyDescent="0.3">
      <c r="A61" s="295" t="s">
        <v>154</v>
      </c>
      <c r="B61" s="362" t="s">
        <v>154</v>
      </c>
      <c r="C61" s="418">
        <f>'Macro - Wealth'!E57</f>
        <v>29500</v>
      </c>
      <c r="D61" s="410">
        <f>'Macro - Wealth'!L57</f>
        <v>8.5006576063130197</v>
      </c>
      <c r="E61" s="419">
        <f>'Macro - GDP Growth'!F57</f>
        <v>1.5</v>
      </c>
      <c r="F61" s="410">
        <f>'Macro - GDP Growth'!M57</f>
        <v>-2.4</v>
      </c>
      <c r="G61" s="419">
        <f>'Macro - GDP Growth Projection'!G57</f>
        <v>0.15704531346989456</v>
      </c>
      <c r="H61" s="410">
        <f>'Macro - GDP Growth Projection'!M57</f>
        <v>6.6138061284683038</v>
      </c>
      <c r="I61" s="479">
        <f>'Macro - Urban Population'!G57</f>
        <v>868.10900000000004</v>
      </c>
      <c r="J61" s="420">
        <f>'Macro - Urban Population'!F45</f>
        <v>76.969768080338994</v>
      </c>
      <c r="K61" s="421">
        <f>('Macro - Urban Population'!G57)/1000</f>
        <v>0.86810900000000002</v>
      </c>
      <c r="L61" s="771">
        <f>'Macro - Urban Population'!N57</f>
        <v>0</v>
      </c>
      <c r="M61" s="772">
        <f>'Economy Size'!E57</f>
        <v>38.700000000000003</v>
      </c>
      <c r="N61" s="413">
        <f>'Economy Size'!L57</f>
        <v>16.636600173460543</v>
      </c>
      <c r="O61" s="422" t="e">
        <f>#REF!</f>
        <v>#REF!</v>
      </c>
      <c r="P61" s="445">
        <f t="shared" si="9"/>
        <v>29.351063908241869</v>
      </c>
      <c r="Q61" s="447">
        <f t="shared" si="10"/>
        <v>2.935106390824187</v>
      </c>
      <c r="R61" s="1033">
        <f>'1-Health Spending Per Capita'!D57</f>
        <v>1248.27963176</v>
      </c>
      <c r="S61" s="867">
        <f>'1-Health Spending Per Capita'!J57</f>
        <v>4.9391576993741363E-3</v>
      </c>
      <c r="T61" s="964">
        <f>'2-Total Healthcare Spending'!G57</f>
        <v>1.602505191144167</v>
      </c>
      <c r="U61" s="1057">
        <f>'2-Total Healthcare Spending'!M57</f>
        <v>48.363557618666434</v>
      </c>
      <c r="V61" s="964">
        <f>'3-IT Development Index'!D57</f>
        <v>8.07</v>
      </c>
      <c r="W61" s="867">
        <f>'3-IT Development Index'!J57</f>
        <v>23.712216904766137</v>
      </c>
      <c r="X61" s="964">
        <f>'4- Medical Technology from US'!D57</f>
        <v>4.1139999999999999</v>
      </c>
      <c r="Y61" s="873">
        <f>'4- Medical Technology from US'!J57</f>
        <v>-9.7246666539738147</v>
      </c>
      <c r="Z61" s="973">
        <f>'5- Computer Imports'!D57</f>
        <v>124.014</v>
      </c>
      <c r="AA61" s="877">
        <f>'5- Computer Imports'!J57</f>
        <v>1.583277040082532E-2</v>
      </c>
      <c r="AB61" s="973">
        <f>'6-Network Readiness Index'!D57</f>
        <v>5.4</v>
      </c>
      <c r="AC61" s="1273">
        <f>'6-Network Readiness Index'!J57</f>
        <v>3.4210526315789496</v>
      </c>
      <c r="AD61" s="1277" t="str">
        <f>'7-Physicians per 1,000 People'!D57</f>
        <v>use median</v>
      </c>
      <c r="AE61" s="883">
        <f>'7-Physicians per 1,000 People'!I57</f>
        <v>4.2396584630838783</v>
      </c>
      <c r="AF61" s="1371">
        <f>'8-Public Health Spending %'!D57</f>
        <v>78.823702699999998</v>
      </c>
      <c r="AG61" s="873">
        <f>'8-Public Health Spending %'!J57</f>
        <v>8.5527975234678948</v>
      </c>
      <c r="AH61" s="452">
        <f t="shared" si="5"/>
        <v>78.585388415689692</v>
      </c>
      <c r="AI61" s="453">
        <f t="shared" si="13"/>
        <v>62.868310732551755</v>
      </c>
      <c r="AJ61" s="443" t="str">
        <f>'Risk - Country'!E57</f>
        <v>A2</v>
      </c>
      <c r="AK61" s="410">
        <f>'Risk - Country'!M57</f>
        <v>28</v>
      </c>
      <c r="AL61" s="416" t="str">
        <f>'Risk - Business Climate'!B57</f>
        <v>A1</v>
      </c>
      <c r="AM61" s="416">
        <f>'Risk - Business Climate'!K57</f>
        <v>40</v>
      </c>
      <c r="AN61" s="415" t="str">
        <f>'Risk - Banking'!E57</f>
        <v>AAA</v>
      </c>
      <c r="AO61" s="410">
        <f>'Risk - Banking'!M57</f>
        <v>25</v>
      </c>
      <c r="AP61" s="458">
        <f t="shared" si="11"/>
        <v>93</v>
      </c>
      <c r="AQ61" s="460">
        <f t="shared" si="14"/>
        <v>9.2999999999999972</v>
      </c>
      <c r="AR61" s="417">
        <f t="shared" si="12"/>
        <v>75.103417123375934</v>
      </c>
      <c r="AS61" s="31"/>
    </row>
    <row r="62" spans="1:54" x14ac:dyDescent="0.3">
      <c r="A62" s="295" t="s">
        <v>155</v>
      </c>
      <c r="B62" s="362" t="s">
        <v>155</v>
      </c>
      <c r="C62" s="418">
        <f>'Macro - Wealth'!E58</f>
        <v>1900</v>
      </c>
      <c r="D62" s="410">
        <f>'Macro - Wealth'!L58</f>
        <v>-64.81481481481481</v>
      </c>
      <c r="E62" s="419">
        <f>'Macro - GDP Growth'!F58</f>
        <v>6.5</v>
      </c>
      <c r="F62" s="410">
        <f>'Macro - GDP Growth'!M58</f>
        <v>18.46153846153846</v>
      </c>
      <c r="G62" s="419">
        <f>'Macro - GDP Growth Projection'!G58</f>
        <v>0.32326392450507746</v>
      </c>
      <c r="H62" s="410">
        <f>'Macro - GDP Growth Projection'!M58</f>
        <v>15.683246493106319</v>
      </c>
      <c r="I62" s="479">
        <f>'Macro - Urban Population'!G58</f>
        <v>18362.990000000002</v>
      </c>
      <c r="J62" s="420" t="e">
        <f>'Macro - Urban Population'!#REF!</f>
        <v>#REF!</v>
      </c>
      <c r="K62" s="421">
        <f>('Macro - Urban Population'!G58)/1000</f>
        <v>18.36299</v>
      </c>
      <c r="L62" s="771">
        <f>'Macro - Urban Population'!N58</f>
        <v>0</v>
      </c>
      <c r="M62" s="772">
        <f>'Economy Size'!E58</f>
        <v>174.7</v>
      </c>
      <c r="N62" s="413">
        <f>'Economy Size'!L58</f>
        <v>-0.12468993919515542</v>
      </c>
      <c r="O62" s="422" t="e">
        <f>#REF!</f>
        <v>#REF!</v>
      </c>
      <c r="P62" s="445">
        <f t="shared" si="9"/>
        <v>-30.79471979936519</v>
      </c>
      <c r="Q62" s="447">
        <f t="shared" si="10"/>
        <v>-3.0794719799365193</v>
      </c>
      <c r="R62" s="1033">
        <f>'1-Health Spending Per Capita'!D58</f>
        <v>26.647776140000001</v>
      </c>
      <c r="S62" s="867">
        <f>'1-Health Spending Per Capita'!J58</f>
        <v>-49.392755742490451</v>
      </c>
      <c r="T62" s="964">
        <f>'2-Total Healthcare Spending'!G58</f>
        <v>2.5716711102479008</v>
      </c>
      <c r="U62" s="1057">
        <f>'2-Total Healthcare Spending'!M58</f>
        <v>47.355305519728361</v>
      </c>
      <c r="V62" s="964">
        <f>'3-IT Development Index'!D58</f>
        <v>1.51</v>
      </c>
      <c r="W62" s="867">
        <f>'3-IT Development Index'!J58</f>
        <v>-26.777508297166204</v>
      </c>
      <c r="X62" s="964">
        <f>'4- Medical Technology from US'!D58</f>
        <v>1.091</v>
      </c>
      <c r="Y62" s="873">
        <f>'4- Medical Technology from US'!J58</f>
        <v>-9.9269837918049184</v>
      </c>
      <c r="Z62" s="973">
        <f>'5- Computer Imports'!D58</f>
        <v>189.226</v>
      </c>
      <c r="AA62" s="877">
        <f>'5- Computer Imports'!J58</f>
        <v>2.4226015262211999E-2</v>
      </c>
      <c r="AB62" s="973">
        <f>'6-Network Readiness Index'!D58</f>
        <v>3.1</v>
      </c>
      <c r="AC62" s="1273">
        <f>'6-Network Readiness Index'!J58</f>
        <v>-3.1249999999999996</v>
      </c>
      <c r="AD62" s="1277">
        <f>'7-Physicians per 1,000 People'!D58</f>
        <v>3.3159999999999998</v>
      </c>
      <c r="AE62" s="883">
        <f>'7-Physicians per 1,000 People'!I58</f>
        <v>8.8900050226017058</v>
      </c>
      <c r="AF62" s="1371">
        <f>'8-Public Health Spending %'!D58</f>
        <v>58.709722399999997</v>
      </c>
      <c r="AG62" s="873">
        <f>'8-Public Health Spending %'!J58</f>
        <v>0.82894293107976513</v>
      </c>
      <c r="AH62" s="452">
        <f t="shared" si="5"/>
        <v>-32.123768342789525</v>
      </c>
      <c r="AI62" s="453">
        <f t="shared" si="13"/>
        <v>-25.69901467423162</v>
      </c>
      <c r="AJ62" s="443" t="str">
        <f>'Risk - Country'!E58</f>
        <v>C</v>
      </c>
      <c r="AK62" s="410">
        <f>'Risk - Country'!M58</f>
        <v>-6.9999999999999973</v>
      </c>
      <c r="AL62" s="416" t="str">
        <f>'Risk - Business Climate'!B58</f>
        <v>D</v>
      </c>
      <c r="AM62" s="416">
        <f>'Risk - Business Climate'!K58</f>
        <v>-25.454545454545453</v>
      </c>
      <c r="AN62" s="415" t="str">
        <f>'Risk - Banking'!E58</f>
        <v>B</v>
      </c>
      <c r="AO62" s="410">
        <f>'Risk - Banking'!M58</f>
        <v>-20.19230769230769</v>
      </c>
      <c r="AP62" s="458">
        <f t="shared" si="11"/>
        <v>-52.646853146853147</v>
      </c>
      <c r="AQ62" s="460">
        <f t="shared" si="14"/>
        <v>-5.2646853146853134</v>
      </c>
      <c r="AR62" s="417">
        <f t="shared" si="12"/>
        <v>-34.043171968853457</v>
      </c>
      <c r="AS62" s="31"/>
    </row>
    <row r="63" spans="1:54" x14ac:dyDescent="0.3">
      <c r="A63" s="295" t="s">
        <v>156</v>
      </c>
      <c r="B63" s="362" t="s">
        <v>156</v>
      </c>
      <c r="C63" s="418">
        <f>'Macro - Wealth'!E59</f>
        <v>9400</v>
      </c>
      <c r="D63" s="410">
        <f>'Macro - Wealth'!L59</f>
        <v>-29.461279461279457</v>
      </c>
      <c r="E63" s="419">
        <f>'Macro - GDP Growth'!F59</f>
        <v>2.5</v>
      </c>
      <c r="F63" s="410">
        <f>'Macro - GDP Growth'!M59</f>
        <v>0</v>
      </c>
      <c r="G63" s="419">
        <f>'Macro - GDP Growth Projection'!G59</f>
        <v>0.18413275744487376</v>
      </c>
      <c r="H63" s="410">
        <f>'Macro - GDP Growth Projection'!M59</f>
        <v>8.0917871814416511</v>
      </c>
      <c r="I63" s="479">
        <f>'Macro - Urban Population'!G59</f>
        <v>473.26100000000002</v>
      </c>
      <c r="J63" s="420">
        <f>'Macro - Urban Population'!F46</f>
        <v>67.019091841000204</v>
      </c>
      <c r="K63" s="421">
        <f>('Macro - Urban Population'!G59)/1000</f>
        <v>0.47326100000000004</v>
      </c>
      <c r="L63" s="771">
        <f>'Macro - Urban Population'!N59</f>
        <v>0</v>
      </c>
      <c r="M63" s="772">
        <f>'Economy Size'!E59</f>
        <v>8.3740000000000006</v>
      </c>
      <c r="N63" s="413">
        <f>'Economy Size'!L59</f>
        <v>27.157328707719</v>
      </c>
      <c r="O63" s="422" t="e">
        <f>#REF!</f>
        <v>#REF!</v>
      </c>
      <c r="P63" s="445">
        <f t="shared" si="9"/>
        <v>5.787836427881194</v>
      </c>
      <c r="Q63" s="447">
        <f t="shared" si="10"/>
        <v>0.57878364278811945</v>
      </c>
      <c r="R63" s="1033">
        <f>'1-Health Spending Per Capita'!D59</f>
        <v>204.01121165999999</v>
      </c>
      <c r="S63" s="867">
        <f>'1-Health Spending Per Capita'!J59</f>
        <v>-42.216746218034928</v>
      </c>
      <c r="T63" s="964">
        <f>'2-Total Healthcare Spending'!G59</f>
        <v>0.18096345304513481</v>
      </c>
      <c r="U63" s="1057">
        <f>'2-Total Healthcare Spending'!M59</f>
        <v>49.842429721899151</v>
      </c>
      <c r="V63" s="964">
        <f>'3-IT Development Index'!D59</f>
        <v>4.41</v>
      </c>
      <c r="W63" s="867">
        <f>'3-IT Development Index'!J59</f>
        <v>-5.5383584375797961</v>
      </c>
      <c r="X63" s="964">
        <f>'4- Medical Technology from US'!D59</f>
        <v>2.5000000000000001E-2</v>
      </c>
      <c r="Y63" s="873">
        <f>'4- Medical Technology from US'!J59</f>
        <v>-9.9983268513245864</v>
      </c>
      <c r="Z63" s="973">
        <f>'5- Computer Imports'!D59</f>
        <v>18.175000000000001</v>
      </c>
      <c r="AA63" s="877">
        <f>'5- Computer Imports'!J59</f>
        <v>2.2105437725313776E-3</v>
      </c>
      <c r="AB63" s="973" t="str">
        <f>'6-Network Readiness Index'!D59</f>
        <v>use median</v>
      </c>
      <c r="AC63" s="1273">
        <f>'6-Network Readiness Index'!J59</f>
        <v>0</v>
      </c>
      <c r="AD63" s="1277">
        <f>'7-Physicians per 1,000 People'!D59</f>
        <v>2.5000000000000001E-2</v>
      </c>
      <c r="AE63" s="883">
        <f>'7-Physicians per 1,000 People'!I59</f>
        <v>-29.784595300261095</v>
      </c>
      <c r="AF63" s="1371">
        <f>'8-Public Health Spending %'!D59</f>
        <v>65.80966995</v>
      </c>
      <c r="AG63" s="873">
        <f>'8-Public Health Spending %'!J59</f>
        <v>3.5553532025357</v>
      </c>
      <c r="AH63" s="452">
        <f t="shared" si="5"/>
        <v>-34.138033338993026</v>
      </c>
      <c r="AI63" s="453">
        <f t="shared" si="13"/>
        <v>-27.310426671194421</v>
      </c>
      <c r="AJ63" s="443" t="str">
        <f>'Risk - Country'!E59</f>
        <v>na</v>
      </c>
      <c r="AK63" s="410">
        <f>'Risk - Country'!M59</f>
        <v>0</v>
      </c>
      <c r="AL63" s="416">
        <f>'Risk - Business Climate'!B59</f>
        <v>0</v>
      </c>
      <c r="AM63" s="416">
        <f>'Risk - Business Climate'!K59</f>
        <v>-3.6363636363636331</v>
      </c>
      <c r="AN63" s="415" t="str">
        <f>'Risk - Banking'!E59</f>
        <v>-</v>
      </c>
      <c r="AO63" s="410">
        <f>'Risk - Banking'!M59</f>
        <v>0</v>
      </c>
      <c r="AP63" s="458">
        <f t="shared" si="11"/>
        <v>-3.6363636363636331</v>
      </c>
      <c r="AQ63" s="460">
        <f t="shared" si="14"/>
        <v>-0.36363636363636326</v>
      </c>
      <c r="AR63" s="417">
        <f t="shared" si="12"/>
        <v>-27.095279392042663</v>
      </c>
      <c r="AS63" s="31"/>
    </row>
    <row r="64" spans="1:54" x14ac:dyDescent="0.3">
      <c r="A64" s="295" t="s">
        <v>157</v>
      </c>
      <c r="B64" s="362" t="s">
        <v>157</v>
      </c>
      <c r="C64" s="418">
        <f>'Macro - Wealth'!E60</f>
        <v>41800</v>
      </c>
      <c r="D64" s="410">
        <f>'Macro - Wealth'!L60</f>
        <v>16.049978079789568</v>
      </c>
      <c r="E64" s="419">
        <f>'Macro - GDP Growth'!F60</f>
        <v>0.9</v>
      </c>
      <c r="F64" s="410">
        <f>'Macro - GDP Growth'!M60</f>
        <v>-3.84</v>
      </c>
      <c r="G64" s="419">
        <f>'Macro - GDP Growth Projection'!G60</f>
        <v>0.11380193772896818</v>
      </c>
      <c r="H64" s="410">
        <f>'Macro - GDP Growth Projection'!M60</f>
        <v>4.254303693660014</v>
      </c>
      <c r="I64" s="479">
        <f>'Macro - Urban Population'!G60</f>
        <v>4577.2330000000002</v>
      </c>
      <c r="J64" s="420">
        <f>'Macro - Urban Population'!F47</f>
        <v>73.018652446057303</v>
      </c>
      <c r="K64" s="421">
        <f>('Macro - Urban Population'!G60)/1000</f>
        <v>4.5772330000000006</v>
      </c>
      <c r="L64" s="771">
        <f>'Macro - Urban Population'!N60</f>
        <v>0</v>
      </c>
      <c r="M64" s="772">
        <f>'Economy Size'!E60</f>
        <v>230</v>
      </c>
      <c r="N64" s="413">
        <f>'Economy Size'!L60</f>
        <v>-0.20300618245135507</v>
      </c>
      <c r="O64" s="422" t="e">
        <f>#REF!</f>
        <v>#REF!</v>
      </c>
      <c r="P64" s="445">
        <f t="shared" si="9"/>
        <v>16.261275590998228</v>
      </c>
      <c r="Q64" s="447">
        <f t="shared" si="10"/>
        <v>1.6261275590998228</v>
      </c>
      <c r="R64" s="1033">
        <f>'1-Health Spending Per Capita'!D60</f>
        <v>4612.29045597</v>
      </c>
      <c r="S64" s="867">
        <f>'1-Health Spending Per Capita'!J60</f>
        <v>19.96684504078544</v>
      </c>
      <c r="T64" s="964">
        <f>'2-Total Healthcare Spending'!G60</f>
        <v>25.106989260201328</v>
      </c>
      <c r="U64" s="1057">
        <f>'2-Total Healthcare Spending'!M60</f>
        <v>23.911144538562414</v>
      </c>
      <c r="V64" s="964">
        <f>'3-IT Development Index'!D60</f>
        <v>8.08</v>
      </c>
      <c r="W64" s="867">
        <f>'3-IT Development Index'!J60</f>
        <v>23.793876425483461</v>
      </c>
      <c r="X64" s="964">
        <f>'4- Medical Technology from US'!D60</f>
        <v>35.139000000000003</v>
      </c>
      <c r="Y64" s="873">
        <f>'4- Medical Technology from US'!J60</f>
        <v>-7.6482891477846069</v>
      </c>
      <c r="Z64" s="973">
        <f>'5- Computer Imports'!D60</f>
        <v>1229.2439999999999</v>
      </c>
      <c r="AA64" s="877">
        <f>'5- Computer Imports'!J60</f>
        <v>0.15808367542061308</v>
      </c>
      <c r="AB64" s="973">
        <f>'6-Network Readiness Index'!D60</f>
        <v>6</v>
      </c>
      <c r="AC64" s="1273">
        <f>'6-Network Readiness Index'!J60</f>
        <v>5</v>
      </c>
      <c r="AD64" s="1277">
        <f>'7-Physicians per 1,000 People'!D60</f>
        <v>0.437</v>
      </c>
      <c r="AE64" s="883">
        <f>'7-Physicians per 1,000 People'!I60</f>
        <v>-21.716710182767621</v>
      </c>
      <c r="AF64" s="1371">
        <f>'8-Public Health Spending %'!D60</f>
        <v>75.308707119999994</v>
      </c>
      <c r="AG64" s="873">
        <f>'8-Public Health Spending %'!J60</f>
        <v>7.2030241644472017</v>
      </c>
      <c r="AH64" s="452">
        <f t="shared" si="5"/>
        <v>50.667974514146898</v>
      </c>
      <c r="AI64" s="453">
        <f t="shared" si="13"/>
        <v>40.534379611317519</v>
      </c>
      <c r="AJ64" s="443" t="str">
        <f>'Risk - Country'!E60</f>
        <v>A3</v>
      </c>
      <c r="AK64" s="410">
        <f>'Risk - Country'!M60</f>
        <v>21</v>
      </c>
      <c r="AL64" s="416" t="str">
        <f>'Risk - Business Climate'!B60</f>
        <v>A1</v>
      </c>
      <c r="AM64" s="416">
        <f>'Risk - Business Climate'!K60</f>
        <v>40</v>
      </c>
      <c r="AN64" s="415" t="str">
        <f>'Risk - Banking'!E60</f>
        <v>AAA</v>
      </c>
      <c r="AO64" s="410">
        <f>'Risk - Banking'!M60</f>
        <v>25</v>
      </c>
      <c r="AP64" s="458">
        <f t="shared" si="11"/>
        <v>86</v>
      </c>
      <c r="AQ64" s="460">
        <f t="shared" si="14"/>
        <v>8.5999999999999979</v>
      </c>
      <c r="AR64" s="417">
        <f t="shared" si="12"/>
        <v>50.760507170417341</v>
      </c>
      <c r="AS64" s="31"/>
    </row>
    <row r="65" spans="1:48" ht="18" customHeight="1" x14ac:dyDescent="0.3">
      <c r="A65" s="294" t="s">
        <v>262</v>
      </c>
      <c r="B65" s="363" t="s">
        <v>262</v>
      </c>
      <c r="C65" s="418">
        <f>'Macro - Wealth'!E61</f>
        <v>42400</v>
      </c>
      <c r="D65" s="410">
        <f>'Macro - Wealth'!L61</f>
        <v>16.418237615081104</v>
      </c>
      <c r="E65" s="419">
        <f>'Macro - GDP Growth'!F61</f>
        <v>1.3</v>
      </c>
      <c r="F65" s="410">
        <f>'Macro - GDP Growth'!M61</f>
        <v>-2.88</v>
      </c>
      <c r="G65" s="419">
        <f>'Macro - GDP Growth Projection'!G61</f>
        <v>0.12221855912891491</v>
      </c>
      <c r="H65" s="410">
        <f>'Macro - GDP Growth Projection'!M61</f>
        <v>4.713542556162575</v>
      </c>
      <c r="I65" s="479">
        <f>'Macro - Urban Population'!G61</f>
        <v>51253.146999999997</v>
      </c>
      <c r="J65" s="420">
        <f>'Macro - Urban Population'!F48</f>
        <v>60.7151162595556</v>
      </c>
      <c r="K65" s="421">
        <f>('Macro - Urban Population'!G61)/1000</f>
        <v>51.253146999999998</v>
      </c>
      <c r="L65" s="771">
        <f>'Macro - Urban Population'!N61</f>
        <v>0</v>
      </c>
      <c r="M65" s="772">
        <f>'Economy Size'!E61</f>
        <v>2737</v>
      </c>
      <c r="N65" s="413">
        <f>'Economy Size'!L61</f>
        <v>-3.7534369571944373</v>
      </c>
      <c r="O65" s="422" t="e">
        <f>#REF!</f>
        <v>#REF!</v>
      </c>
      <c r="P65" s="445">
        <f t="shared" si="9"/>
        <v>14.498343214049243</v>
      </c>
      <c r="Q65" s="447">
        <f t="shared" si="10"/>
        <v>1.4498343214049243</v>
      </c>
      <c r="R65" s="1033">
        <f>'1-Health Spending Per Capita'!D61</f>
        <v>4958.9892262699996</v>
      </c>
      <c r="S65" s="867">
        <f>'1-Health Spending Per Capita'!J61</f>
        <v>22.024141697711489</v>
      </c>
      <c r="T65" s="964">
        <f>'2-Total Healthcare Spending'!G61</f>
        <v>320.55540613331317</v>
      </c>
      <c r="U65" s="1057">
        <f>'2-Total Healthcare Spending'!M61</f>
        <v>-4.5638783607193414</v>
      </c>
      <c r="V65" s="964">
        <f>'3-IT Development Index'!D61</f>
        <v>8.11</v>
      </c>
      <c r="W65" s="867">
        <f>'3-IT Development Index'!J61</f>
        <v>24.038854987635425</v>
      </c>
      <c r="X65" s="964">
        <f>'4- Medical Technology from US'!D61</f>
        <v>474.96100000000001</v>
      </c>
      <c r="Y65" s="873">
        <f>'4- Medical Technology from US'!J61</f>
        <v>1.1135145644623969</v>
      </c>
      <c r="Z65" s="973">
        <f>'5- Computer Imports'!D61</f>
        <v>8323.8909999999996</v>
      </c>
      <c r="AA65" s="877">
        <f>'5- Computer Imports'!J61</f>
        <v>1.0712148395637526</v>
      </c>
      <c r="AB65" s="973">
        <f>'6-Network Readiness Index'!D61</f>
        <v>5.3</v>
      </c>
      <c r="AC65" s="1273">
        <f>'6-Network Readiness Index'!J61</f>
        <v>3.1578947368421044</v>
      </c>
      <c r="AD65" s="1277">
        <f>'7-Physicians per 1,000 People'!D61</f>
        <v>3.0089999999999999</v>
      </c>
      <c r="AE65" s="883">
        <f>'7-Physicians per 1,000 People'!I61</f>
        <v>7.3480662983425411</v>
      </c>
      <c r="AF65" s="1371">
        <f>'8-Public Health Spending %'!D61</f>
        <v>78.205285590000003</v>
      </c>
      <c r="AG65" s="873">
        <f>'8-Public Health Spending %'!J61</f>
        <v>8.3153227042703808</v>
      </c>
      <c r="AH65" s="452">
        <f t="shared" si="5"/>
        <v>62.505131468108743</v>
      </c>
      <c r="AI65" s="453">
        <f t="shared" si="13"/>
        <v>50.004105174486995</v>
      </c>
      <c r="AJ65" s="443" t="str">
        <f>'Risk - Country'!E61</f>
        <v>A2</v>
      </c>
      <c r="AK65" s="410">
        <f>'Risk - Country'!M61</f>
        <v>28</v>
      </c>
      <c r="AL65" s="416" t="str">
        <f>'Risk - Business Climate'!B61</f>
        <v>A1</v>
      </c>
      <c r="AM65" s="416">
        <f>'Risk - Business Climate'!K61</f>
        <v>40</v>
      </c>
      <c r="AN65" s="415" t="str">
        <f>'Risk - Banking'!E61</f>
        <v>AAA</v>
      </c>
      <c r="AO65" s="410">
        <f>'Risk - Banking'!M61</f>
        <v>25</v>
      </c>
      <c r="AP65" s="458">
        <f t="shared" si="11"/>
        <v>93</v>
      </c>
      <c r="AQ65" s="460">
        <f t="shared" si="14"/>
        <v>9.2999999999999972</v>
      </c>
      <c r="AR65" s="417">
        <f t="shared" si="12"/>
        <v>60.753939495891913</v>
      </c>
      <c r="AS65" s="31"/>
    </row>
    <row r="66" spans="1:48" ht="14.95" customHeight="1" x14ac:dyDescent="0.3">
      <c r="A66" s="295" t="s">
        <v>265</v>
      </c>
      <c r="B66" s="362" t="s">
        <v>265</v>
      </c>
      <c r="C66" s="418">
        <f>'Macro - Wealth'!E62</f>
        <v>26100</v>
      </c>
      <c r="D66" s="410">
        <f>'Macro - Wealth'!L62</f>
        <v>6.4138535729942987</v>
      </c>
      <c r="E66" s="419">
        <f>'Macro - GDP Growth'!F62</f>
        <v>2.4</v>
      </c>
      <c r="F66" s="410">
        <f>'Macro - GDP Growth'!M62</f>
        <v>-0.24000000000000021</v>
      </c>
      <c r="G66" s="419" t="str">
        <f>'Macro - GDP Growth Projection'!G62</f>
        <v>use median</v>
      </c>
      <c r="H66" s="410">
        <f>'Macro - GDP Growth Projection'!M62</f>
        <v>0</v>
      </c>
      <c r="I66" s="479">
        <f>'Macro - Urban Population'!G62</f>
        <v>156.63999999999999</v>
      </c>
      <c r="J66" s="420">
        <f>'Macro - Urban Population'!F49</f>
        <v>41.976269417534702</v>
      </c>
      <c r="K66" s="421">
        <f>('Macro - Urban Population'!G62)/1000</f>
        <v>0.15663999999999997</v>
      </c>
      <c r="L66" s="771">
        <f>'Macro - Urban Population'!N62</f>
        <v>0</v>
      </c>
      <c r="M66" s="772">
        <f>'Economy Size'!E62</f>
        <v>7.15</v>
      </c>
      <c r="N66" s="413">
        <f>'Economy Size'!L62</f>
        <v>27.581960104076327</v>
      </c>
      <c r="O66" s="422" t="e">
        <f>#REF!</f>
        <v>#REF!</v>
      </c>
      <c r="P66" s="445">
        <f t="shared" si="9"/>
        <v>33.755813677070627</v>
      </c>
      <c r="Q66" s="447">
        <f t="shared" si="10"/>
        <v>3.375581367707063</v>
      </c>
      <c r="R66" s="1033" t="str">
        <f>'1-Health Spending Per Capita'!D62</f>
        <v>use mean</v>
      </c>
      <c r="S66" s="867">
        <f>'1-Health Spending Per Capita'!J62</f>
        <v>0</v>
      </c>
      <c r="T66" s="964" t="str">
        <f>'2-Total Healthcare Spending'!G62</f>
        <v>n.a.</v>
      </c>
      <c r="U66" s="1057">
        <f>'2-Total Healthcare Spending'!M62</f>
        <v>0</v>
      </c>
      <c r="V66" s="964" t="str">
        <f>'3-IT Development Index'!D62</f>
        <v>use median</v>
      </c>
      <c r="W66" s="867">
        <f>'3-IT Development Index'!J62</f>
        <v>0</v>
      </c>
      <c r="X66" s="964">
        <f>'4- Medical Technology from US'!D62</f>
        <v>0.27100000000000002</v>
      </c>
      <c r="Y66" s="873">
        <f>'4- Medical Technology from US'!J62</f>
        <v>-9.9818630683585088</v>
      </c>
      <c r="Z66" s="973">
        <f>'5- Computer Imports'!D62</f>
        <v>16.126000000000001</v>
      </c>
      <c r="AA66" s="877">
        <f>'5- Computer Imports'!J62</f>
        <v>1.9468230045595121E-3</v>
      </c>
      <c r="AB66" s="973" t="str">
        <f>'6-Network Readiness Index'!D62</f>
        <v>use median</v>
      </c>
      <c r="AC66" s="1273">
        <f>'6-Network Readiness Index'!J62</f>
        <v>0</v>
      </c>
      <c r="AD66" s="1277">
        <f>'7-Physicians per 1,000 People'!D62</f>
        <v>3.2269999999999999</v>
      </c>
      <c r="AE66" s="883">
        <f>'7-Physicians per 1,000 People'!I62</f>
        <v>8.4429934706177789</v>
      </c>
      <c r="AF66" s="1371" t="str">
        <f>'8-Public Health Spending %'!D62</f>
        <v>use median</v>
      </c>
      <c r="AG66" s="873">
        <f>'8-Public Health Spending %'!J62</f>
        <v>0</v>
      </c>
      <c r="AH66" s="452">
        <f t="shared" si="5"/>
        <v>-1.5369227747361709</v>
      </c>
      <c r="AI66" s="453">
        <f t="shared" si="13"/>
        <v>-1.2295382197889368</v>
      </c>
      <c r="AJ66" s="443" t="str">
        <f>'Risk - Country'!E62</f>
        <v>na</v>
      </c>
      <c r="AK66" s="410">
        <f>'Risk - Country'!M62</f>
        <v>0</v>
      </c>
      <c r="AL66" s="416">
        <f>'Risk - Business Climate'!B62</f>
        <v>0</v>
      </c>
      <c r="AM66" s="416">
        <f>'Risk - Business Climate'!K62</f>
        <v>-3.6363636363636331</v>
      </c>
      <c r="AN66" s="415" t="str">
        <f>'Risk - Banking'!E62</f>
        <v>-</v>
      </c>
      <c r="AO66" s="410">
        <f>'Risk - Banking'!M62</f>
        <v>0</v>
      </c>
      <c r="AP66" s="458">
        <f t="shared" si="11"/>
        <v>-3.6363636363636331</v>
      </c>
      <c r="AQ66" s="460">
        <f t="shared" si="14"/>
        <v>-0.36363636363636326</v>
      </c>
      <c r="AR66" s="417">
        <f t="shared" si="12"/>
        <v>1.782406784281763</v>
      </c>
      <c r="AS66" s="31"/>
    </row>
    <row r="67" spans="1:48" x14ac:dyDescent="0.3">
      <c r="A67" s="295" t="s">
        <v>159</v>
      </c>
      <c r="B67" s="362" t="s">
        <v>159</v>
      </c>
      <c r="C67" s="418">
        <f>'Macro - Wealth'!E63</f>
        <v>19300</v>
      </c>
      <c r="D67" s="410">
        <f>'Macro - Wealth'!L63</f>
        <v>2.2402455063568607</v>
      </c>
      <c r="E67" s="419">
        <f>'Macro - GDP Growth'!F63</f>
        <v>3.2</v>
      </c>
      <c r="F67" s="410">
        <f>'Macro - GDP Growth'!M63</f>
        <v>3.2307692307692308</v>
      </c>
      <c r="G67" s="419">
        <f>'Macro - GDP Growth Projection'!G63</f>
        <v>0.1920322170869482</v>
      </c>
      <c r="H67" s="410">
        <f>'Macro - GDP Growth Projection'!M63</f>
        <v>8.5228079780328034</v>
      </c>
      <c r="I67" s="479">
        <f>'Macro - Urban Population'!G63</f>
        <v>1487.4649999999999</v>
      </c>
      <c r="J67" s="420">
        <f>'Macro - Urban Population'!F50</f>
        <v>87.501808451639207</v>
      </c>
      <c r="K67" s="421">
        <f>('Macro - Urban Population'!G63)/1000</f>
        <v>1.4874649999999998</v>
      </c>
      <c r="L67" s="771">
        <f>'Macro - Urban Population'!N63</f>
        <v>0</v>
      </c>
      <c r="M67" s="772">
        <f>'Economy Size'!E63</f>
        <v>36.22</v>
      </c>
      <c r="N67" s="413">
        <f>'Economy Size'!L63</f>
        <v>17.496964440589768</v>
      </c>
      <c r="O67" s="422" t="e">
        <f>#REF!</f>
        <v>#REF!</v>
      </c>
      <c r="P67" s="445">
        <f t="shared" si="9"/>
        <v>31.490787155748663</v>
      </c>
      <c r="Q67" s="447">
        <f t="shared" si="10"/>
        <v>3.1490787155748663</v>
      </c>
      <c r="R67" s="1033">
        <f>'1-Health Spending Per Capita'!D63</f>
        <v>321.33009074</v>
      </c>
      <c r="S67" s="867">
        <f>'1-Health Spending Per Capita'!J63</f>
        <v>-37.470100489120902</v>
      </c>
      <c r="T67" s="964">
        <f>'2-Total Healthcare Spending'!G63</f>
        <v>0.54989025630281763</v>
      </c>
      <c r="U67" s="1057">
        <f>'2-Total Healthcare Spending'!M63</f>
        <v>49.458624207892775</v>
      </c>
      <c r="V67" s="964">
        <f>'3-IT Development Index'!D63</f>
        <v>3.12</v>
      </c>
      <c r="W67" s="867">
        <f>'3-IT Development Index'!J63</f>
        <v>-14.986118202706162</v>
      </c>
      <c r="X67" s="964">
        <f>'4- Medical Technology from US'!D63</f>
        <v>0.49</v>
      </c>
      <c r="Y67" s="873">
        <f>'4- Medical Technology from US'!J63</f>
        <v>-9.9672062859618791</v>
      </c>
      <c r="Z67" s="973">
        <f>'5- Computer Imports'!D63</f>
        <v>14.458</v>
      </c>
      <c r="AA67" s="877">
        <f>'5- Computer Imports'!J63</f>
        <v>1.7321396268254602E-3</v>
      </c>
      <c r="AB67" s="973">
        <f>'6-Network Readiness Index'!D63</f>
        <v>2.9</v>
      </c>
      <c r="AC67" s="1273">
        <f>'6-Network Readiness Index'!J63</f>
        <v>-3.75</v>
      </c>
      <c r="AD67" s="1277">
        <f>'7-Physicians per 1,000 People'!D63</f>
        <v>0.29299999999999998</v>
      </c>
      <c r="AE67" s="883">
        <f>'7-Physicians per 1,000 People'!I63</f>
        <v>-24.53655352480418</v>
      </c>
      <c r="AF67" s="1371">
        <f>'8-Public Health Spending %'!D63</f>
        <v>68.381100540000006</v>
      </c>
      <c r="AG67" s="873">
        <f>'8-Public Health Spending %'!J63</f>
        <v>4.5427935636848487</v>
      </c>
      <c r="AH67" s="452">
        <f t="shared" si="5"/>
        <v>-36.706828591388671</v>
      </c>
      <c r="AI67" s="453">
        <f t="shared" si="13"/>
        <v>-29.365462873110939</v>
      </c>
      <c r="AJ67" s="443" t="str">
        <f>'Risk - Country'!E63</f>
        <v>C</v>
      </c>
      <c r="AK67" s="410">
        <f>'Risk - Country'!M63</f>
        <v>-6.9999999999999973</v>
      </c>
      <c r="AL67" s="416" t="str">
        <f>'Risk - Business Climate'!B63</f>
        <v>C</v>
      </c>
      <c r="AM67" s="416">
        <f>'Risk - Business Climate'!K63</f>
        <v>-10.909090909090912</v>
      </c>
      <c r="AN67" s="415" t="str">
        <f>'Risk - Banking'!E63</f>
        <v>BBB-</v>
      </c>
      <c r="AO67" s="410">
        <f>'Risk - Banking'!M63</f>
        <v>-5.7692307692307674</v>
      </c>
      <c r="AP67" s="458">
        <f t="shared" si="11"/>
        <v>-23.678321678321677</v>
      </c>
      <c r="AQ67" s="460">
        <f t="shared" si="14"/>
        <v>-2.3678321678321672</v>
      </c>
      <c r="AR67" s="417">
        <f t="shared" si="12"/>
        <v>-28.584216325368239</v>
      </c>
      <c r="AS67" s="31"/>
      <c r="AV67" s="138"/>
    </row>
    <row r="68" spans="1:48" x14ac:dyDescent="0.3">
      <c r="A68" s="295" t="s">
        <v>160</v>
      </c>
      <c r="B68" s="362" t="s">
        <v>160</v>
      </c>
      <c r="C68" s="418">
        <f>'Macro - Wealth'!E64</f>
        <v>10100</v>
      </c>
      <c r="D68" s="410">
        <f>'Macro - Wealth'!L64</f>
        <v>-26.161616161616166</v>
      </c>
      <c r="E68" s="419">
        <f>'Macro - GDP Growth'!F64</f>
        <v>3.4</v>
      </c>
      <c r="F68" s="410">
        <f>'Macro - GDP Growth'!M64</f>
        <v>4.1538461538461524</v>
      </c>
      <c r="G68" s="419">
        <f>'Macro - GDP Growth Projection'!G64</f>
        <v>0.21552469606795879</v>
      </c>
      <c r="H68" s="410">
        <f>'Macro - GDP Growth Projection'!M64</f>
        <v>9.8046357818440679</v>
      </c>
      <c r="I68" s="479">
        <f>'Macro - Urban Population'!G64</f>
        <v>2311.3470000000002</v>
      </c>
      <c r="J68" s="420" t="e">
        <f>'Macro - Urban Population'!#REF!</f>
        <v>#REF!</v>
      </c>
      <c r="K68" s="421">
        <f>('Macro - Urban Population'!G64)/1000</f>
        <v>2.311347</v>
      </c>
      <c r="L68" s="771">
        <f>'Macro - Urban Population'!N64</f>
        <v>0</v>
      </c>
      <c r="M68" s="772">
        <f>'Economy Size'!E64</f>
        <v>37.380000000000003</v>
      </c>
      <c r="N68" s="413">
        <f>'Economy Size'!L64</f>
        <v>17.09453599306158</v>
      </c>
      <c r="O68" s="422" t="e">
        <f>#REF!</f>
        <v>#REF!</v>
      </c>
      <c r="P68" s="445">
        <f t="shared" si="9"/>
        <v>4.8914017671356351</v>
      </c>
      <c r="Q68" s="447">
        <f t="shared" si="10"/>
        <v>0.48914017671356352</v>
      </c>
      <c r="R68" s="1033">
        <f>'1-Health Spending Per Capita'!D64</f>
        <v>302.6006332</v>
      </c>
      <c r="S68" s="867">
        <f>'1-Health Spending Per Capita'!J64</f>
        <v>-38.227882189170181</v>
      </c>
      <c r="T68" s="964">
        <f>'2-Total Healthcare Spending'!G64</f>
        <v>1.3080947264235543</v>
      </c>
      <c r="U68" s="1057">
        <f>'2-Total Healthcare Spending'!M64</f>
        <v>48.669841571860331</v>
      </c>
      <c r="V68" s="964">
        <f>'3-IT Development Index'!D64</f>
        <v>5.59</v>
      </c>
      <c r="W68" s="867">
        <f>'3-IT Development Index'!J64</f>
        <v>3.4606557668700533</v>
      </c>
      <c r="X68" s="964">
        <f>'4- Medical Technology from US'!D64</f>
        <v>2.879</v>
      </c>
      <c r="Y68" s="873">
        <f>'4- Medical Technology from US'!J64</f>
        <v>-9.8073201985392835</v>
      </c>
      <c r="Z68" s="973">
        <f>'5- Computer Imports'!D64</f>
        <v>62.271999999999998</v>
      </c>
      <c r="AA68" s="877">
        <f>'5- Computer Imports'!J64</f>
        <v>7.8861390410796244E-3</v>
      </c>
      <c r="AB68" s="973">
        <f>'6-Network Readiness Index'!D64</f>
        <v>4.3</v>
      </c>
      <c r="AC68" s="1273">
        <f>'6-Network Readiness Index'!J64</f>
        <v>0.5263157894736844</v>
      </c>
      <c r="AD68" s="1277">
        <f>'7-Physicians per 1,000 People'!D64</f>
        <v>4.7759999999999998</v>
      </c>
      <c r="AE68" s="883">
        <f>'7-Physicians per 1,000 People'!I64</f>
        <v>16.223003515821194</v>
      </c>
      <c r="AF68" s="1371">
        <f>'8-Public Health Spending %'!D64</f>
        <v>20.935713719999999</v>
      </c>
      <c r="AG68" s="873">
        <f>'8-Public Health Spending %'!J64</f>
        <v>-14.773977555483812</v>
      </c>
      <c r="AH68" s="452">
        <f t="shared" si="5"/>
        <v>6.0785228398730666</v>
      </c>
      <c r="AI68" s="453">
        <f t="shared" si="13"/>
        <v>4.8628182718984538</v>
      </c>
      <c r="AJ68" s="443" t="str">
        <f>'Risk - Country'!E64</f>
        <v>C</v>
      </c>
      <c r="AK68" s="410">
        <f>'Risk - Country'!M64</f>
        <v>-6.9999999999999973</v>
      </c>
      <c r="AL68" s="416" t="str">
        <f>'Risk - Business Climate'!B64</f>
        <v>B</v>
      </c>
      <c r="AM68" s="416">
        <f>'Risk - Business Climate'!K64</f>
        <v>4.4444444444444411</v>
      </c>
      <c r="AN68" s="415" t="str">
        <f>'Risk - Banking'!E64</f>
        <v>BB</v>
      </c>
      <c r="AO68" s="410">
        <f>'Risk - Banking'!M64</f>
        <v>-11.538461538461538</v>
      </c>
      <c r="AP68" s="458">
        <f t="shared" si="11"/>
        <v>-14.094017094017094</v>
      </c>
      <c r="AQ68" s="460">
        <f t="shared" si="14"/>
        <v>-1.4094017094017091</v>
      </c>
      <c r="AR68" s="417">
        <f t="shared" si="12"/>
        <v>3.9425567392103087</v>
      </c>
      <c r="AS68" s="31"/>
    </row>
    <row r="69" spans="1:48" x14ac:dyDescent="0.3">
      <c r="A69" s="295" t="s">
        <v>60</v>
      </c>
      <c r="B69" s="362" t="s">
        <v>60</v>
      </c>
      <c r="C69" s="418">
        <f>'Macro - Wealth'!E65</f>
        <v>48200</v>
      </c>
      <c r="D69" s="410">
        <f>'Macro - Wealth'!L65</f>
        <v>19.978079789565978</v>
      </c>
      <c r="E69" s="419">
        <f>'Macro - GDP Growth'!F65</f>
        <v>1.7</v>
      </c>
      <c r="F69" s="410">
        <f>'Macro - GDP Growth'!M65</f>
        <v>-1.9200000000000004</v>
      </c>
      <c r="G69" s="419">
        <f>'Macro - GDP Growth Projection'!G65</f>
        <v>0.11169143447551308</v>
      </c>
      <c r="H69" s="410">
        <f>'Macro - GDP Growth Projection'!M65</f>
        <v>4.1391476153040587</v>
      </c>
      <c r="I69" s="479">
        <f>'Macro - Urban Population'!G65</f>
        <v>62067.114000000001</v>
      </c>
      <c r="J69" s="420">
        <f>'Macro - Urban Population'!F51</f>
        <v>69.255332384125197</v>
      </c>
      <c r="K69" s="421">
        <f>('Macro - Urban Population'!G65)/1000</f>
        <v>62.067114000000004</v>
      </c>
      <c r="L69" s="771">
        <f>'Macro - Urban Population'!N65</f>
        <v>0</v>
      </c>
      <c r="M69" s="772">
        <f>'Economy Size'!E65</f>
        <v>3979</v>
      </c>
      <c r="N69" s="413">
        <f>'Economy Size'!L65</f>
        <v>-5.5123659648653236</v>
      </c>
      <c r="O69" s="422" t="e">
        <f>#REF!</f>
        <v>#REF!</v>
      </c>
      <c r="P69" s="445">
        <f t="shared" si="9"/>
        <v>16.68486144000471</v>
      </c>
      <c r="Q69" s="447">
        <f t="shared" si="10"/>
        <v>1.668486144000471</v>
      </c>
      <c r="R69" s="1033">
        <f>'1-Health Spending Per Capita'!D65</f>
        <v>5410.6346389700002</v>
      </c>
      <c r="S69" s="867">
        <f>'1-Health Spending Per Capita'!J65</f>
        <v>24.70418753940768</v>
      </c>
      <c r="T69" s="964">
        <f>'2-Total Healthcare Spending'!G65</f>
        <v>447.20115930261602</v>
      </c>
      <c r="U69" s="1057">
        <f>'2-Total Healthcare Spending'!M65</f>
        <v>-6.6852424642480131</v>
      </c>
      <c r="V69" s="964">
        <f>'3-IT Development Index'!D65</f>
        <v>8.31</v>
      </c>
      <c r="W69" s="867">
        <f>'3-IT Development Index'!J65</f>
        <v>25.67204540198189</v>
      </c>
      <c r="X69" s="964">
        <f>'4- Medical Technology from US'!D65</f>
        <v>1789.779</v>
      </c>
      <c r="Y69" s="873">
        <f>'4- Medical Technology from US'!J65</f>
        <v>5.6108404082448109</v>
      </c>
      <c r="Z69" s="973">
        <f>'5- Computer Imports'!D65</f>
        <v>20754.038</v>
      </c>
      <c r="AA69" s="877">
        <f>'5- Computer Imports'!J65</f>
        <v>2.6710625276277753</v>
      </c>
      <c r="AB69" s="973">
        <f>'6-Network Readiness Index'!D65</f>
        <v>5.6</v>
      </c>
      <c r="AC69" s="1273">
        <f>'6-Network Readiness Index'!J65</f>
        <v>3.947368421052631</v>
      </c>
      <c r="AD69" s="1277">
        <f>'7-Physicians per 1,000 People'!D65</f>
        <v>4.125</v>
      </c>
      <c r="AE69" s="883">
        <f>'7-Physicians per 1,000 People'!I65</f>
        <v>12.953289804118535</v>
      </c>
      <c r="AF69" s="1371">
        <f>'8-Public Health Spending %'!D65</f>
        <v>77</v>
      </c>
      <c r="AG69" s="873">
        <f>'8-Public Health Spending %'!J65</f>
        <v>7.85248787493226</v>
      </c>
      <c r="AH69" s="452">
        <f t="shared" si="5"/>
        <v>76.72603951311757</v>
      </c>
      <c r="AI69" s="453">
        <f t="shared" si="13"/>
        <v>61.380831610494056</v>
      </c>
      <c r="AJ69" s="443" t="str">
        <f>'Risk - Country'!E65</f>
        <v>A1</v>
      </c>
      <c r="AK69" s="410">
        <f>'Risk - Country'!M65</f>
        <v>35</v>
      </c>
      <c r="AL69" s="416" t="str">
        <f>'Risk - Business Climate'!B65</f>
        <v>A1</v>
      </c>
      <c r="AM69" s="416">
        <f>'Risk - Business Climate'!K65</f>
        <v>40</v>
      </c>
      <c r="AN69" s="415" t="str">
        <f>'Risk - Banking'!E65</f>
        <v>AAA</v>
      </c>
      <c r="AO69" s="410">
        <f>'Risk - Banking'!M65</f>
        <v>25</v>
      </c>
      <c r="AP69" s="458">
        <f t="shared" si="11"/>
        <v>100</v>
      </c>
      <c r="AQ69" s="460">
        <f t="shared" si="14"/>
        <v>9.9999999999999982</v>
      </c>
      <c r="AR69" s="417">
        <f t="shared" si="12"/>
        <v>73.049317754494524</v>
      </c>
      <c r="AS69" s="31"/>
    </row>
    <row r="70" spans="1:48" x14ac:dyDescent="0.3">
      <c r="A70" s="295" t="s">
        <v>161</v>
      </c>
      <c r="B70" s="362" t="s">
        <v>161</v>
      </c>
      <c r="C70" s="418">
        <f>'Macro - Wealth'!E66</f>
        <v>4400</v>
      </c>
      <c r="D70" s="410">
        <f>'Macro - Wealth'!L66</f>
        <v>-53.030303030303024</v>
      </c>
      <c r="E70" s="419">
        <f>'Macro - GDP Growth'!F66</f>
        <v>3.3</v>
      </c>
      <c r="F70" s="410">
        <f>'Macro - GDP Growth'!M66</f>
        <v>3.6923076923076903</v>
      </c>
      <c r="G70" s="419">
        <f>'Macro - GDP Growth Projection'!G66</f>
        <v>0.29471931132032425</v>
      </c>
      <c r="H70" s="410">
        <f>'Macro - GDP Growth Projection'!M66</f>
        <v>14.125757440595937</v>
      </c>
      <c r="I70" s="479">
        <f>'Macro - Urban Population'!G66</f>
        <v>14118.099</v>
      </c>
      <c r="J70" s="420">
        <f>'Macro - Urban Population'!F52</f>
        <v>78.061097047247003</v>
      </c>
      <c r="K70" s="421">
        <f>('Macro - Urban Population'!G66)/1000</f>
        <v>14.118099000000001</v>
      </c>
      <c r="L70" s="771">
        <f>'Macro - Urban Population'!N66</f>
        <v>0</v>
      </c>
      <c r="M70" s="772">
        <f>'Economy Size'!E66</f>
        <v>120.8</v>
      </c>
      <c r="N70" s="413">
        <f>'Economy Size'!L66</f>
        <v>-4.8356385641644427E-2</v>
      </c>
      <c r="O70" s="422" t="e">
        <f>#REF!</f>
        <v>#REF!</v>
      </c>
      <c r="P70" s="445">
        <f t="shared" si="9"/>
        <v>-35.260594283041044</v>
      </c>
      <c r="Q70" s="447">
        <f t="shared" si="10"/>
        <v>-3.5260594283041047</v>
      </c>
      <c r="R70" s="1033">
        <f>'1-Health Spending Per Capita'!D66</f>
        <v>57.892632460000002</v>
      </c>
      <c r="S70" s="867">
        <f>'1-Health Spending Per Capita'!J66</f>
        <v>-48.128609128025033</v>
      </c>
      <c r="T70" s="964">
        <f>'2-Total Healthcare Spending'!G66</f>
        <v>1.530807292395898</v>
      </c>
      <c r="U70" s="1057">
        <f>'2-Total Healthcare Spending'!M66</f>
        <v>48.438147072832585</v>
      </c>
      <c r="V70" s="964">
        <f>'3-IT Development Index'!D66</f>
        <v>3.99</v>
      </c>
      <c r="W70" s="867">
        <f>'3-IT Development Index'!J66</f>
        <v>-8.6143732448302401</v>
      </c>
      <c r="X70" s="964">
        <f>'4- Medical Technology from US'!D66</f>
        <v>1.24</v>
      </c>
      <c r="Y70" s="873">
        <f>'4- Medical Technology from US'!J66</f>
        <v>-9.9170118256994471</v>
      </c>
      <c r="Z70" s="973">
        <f>'5- Computer Imports'!D66</f>
        <v>53.274999999999999</v>
      </c>
      <c r="AA70" s="877">
        <f>'5- Computer Imports'!J66</f>
        <v>6.7281616133378604E-3</v>
      </c>
      <c r="AB70" s="973">
        <f>'6-Network Readiness Index'!D66</f>
        <v>3.5</v>
      </c>
      <c r="AC70" s="1273">
        <f>'6-Network Readiness Index'!J66</f>
        <v>-1.8749999999999993</v>
      </c>
      <c r="AD70" s="1277">
        <f>'7-Physicians per 1,000 People'!D66</f>
        <v>9.6000000000000002E-2</v>
      </c>
      <c r="AE70" s="883">
        <f>'7-Physicians per 1,000 People'!I66</f>
        <v>-28.394255874673629</v>
      </c>
      <c r="AF70" s="1371">
        <f>'8-Public Health Spending %'!D66</f>
        <v>59.845667730000002</v>
      </c>
      <c r="AG70" s="873">
        <f>'8-Public Health Spending %'!J66</f>
        <v>1.2651508035624859</v>
      </c>
      <c r="AH70" s="452">
        <f t="shared" si="5"/>
        <v>-47.219224035219938</v>
      </c>
      <c r="AI70" s="453">
        <f t="shared" si="13"/>
        <v>-37.77537922817595</v>
      </c>
      <c r="AJ70" s="443" t="str">
        <f>'Risk - Country'!E66</f>
        <v>B</v>
      </c>
      <c r="AK70" s="410">
        <f>'Risk - Country'!M66</f>
        <v>7</v>
      </c>
      <c r="AL70" s="416" t="str">
        <f>'Risk - Business Climate'!B66</f>
        <v>B</v>
      </c>
      <c r="AM70" s="416">
        <f>'Risk - Business Climate'!K66</f>
        <v>4.4444444444444411</v>
      </c>
      <c r="AN70" s="415" t="str">
        <f>'Risk - Banking'!E66</f>
        <v>B</v>
      </c>
      <c r="AO70" s="410">
        <f>'Risk - Banking'!M66</f>
        <v>-20.19230769230769</v>
      </c>
      <c r="AP70" s="458">
        <f t="shared" si="11"/>
        <v>-8.7478632478632488</v>
      </c>
      <c r="AQ70" s="460">
        <f t="shared" si="14"/>
        <v>-0.87478632478632468</v>
      </c>
      <c r="AR70" s="417">
        <f t="shared" si="12"/>
        <v>-42.17622498126638</v>
      </c>
      <c r="AS70" s="31"/>
    </row>
    <row r="71" spans="1:48" ht="16.5" customHeight="1" x14ac:dyDescent="0.3">
      <c r="A71" s="295" t="s">
        <v>255</v>
      </c>
      <c r="B71" s="362" t="s">
        <v>255</v>
      </c>
      <c r="C71" s="418">
        <f>'Macro - Wealth'!E67</f>
        <v>43000</v>
      </c>
      <c r="D71" s="410">
        <f>'Macro - Wealth'!L67</f>
        <v>16.786497150372643</v>
      </c>
      <c r="E71" s="419">
        <f>'Macro - GDP Growth'!F67</f>
        <v>6</v>
      </c>
      <c r="F71" s="410">
        <f>'Macro - GDP Growth'!M67</f>
        <v>16.153846153846153</v>
      </c>
      <c r="G71" s="419" t="str">
        <f>'Macro - GDP Growth Projection'!G67</f>
        <v>use median</v>
      </c>
      <c r="H71" s="410">
        <f>'Macro - GDP Growth Projection'!M67</f>
        <v>0</v>
      </c>
      <c r="I71" s="479">
        <f>'Macro - Urban Population'!G67</f>
        <v>29.335000000000001</v>
      </c>
      <c r="J71" s="420">
        <f>'Macro - Urban Population'!F53</f>
        <v>63.516243433229199</v>
      </c>
      <c r="K71" s="421">
        <f>('Macro - Urban Population'!G67)/1000</f>
        <v>2.9335E-2</v>
      </c>
      <c r="L71" s="771">
        <f>'Macro - Urban Population'!N67</f>
        <v>0</v>
      </c>
      <c r="M71" s="772">
        <f>'Economy Size'!E67</f>
        <v>1.85</v>
      </c>
      <c r="N71" s="413">
        <f>'Economy Size'!L67</f>
        <v>29.4206418039896</v>
      </c>
      <c r="O71" s="422" t="e">
        <f>#REF!</f>
        <v>#REF!</v>
      </c>
      <c r="P71" s="445">
        <f t="shared" si="9"/>
        <v>62.360985108208396</v>
      </c>
      <c r="Q71" s="447">
        <f t="shared" ref="Q71:Q134" si="15">P71*$P$7</f>
        <v>6.23609851082084</v>
      </c>
      <c r="R71" s="1033" t="str">
        <f>'1-Health Spending Per Capita'!D67</f>
        <v>use mean</v>
      </c>
      <c r="S71" s="867">
        <f>'1-Health Spending Per Capita'!J67</f>
        <v>0</v>
      </c>
      <c r="T71" s="964" t="str">
        <f>'2-Total Healthcare Spending'!G67</f>
        <v>n.a.</v>
      </c>
      <c r="U71" s="1057">
        <f>'2-Total Healthcare Spending'!M67</f>
        <v>0</v>
      </c>
      <c r="V71" s="964" t="str">
        <f>'3-IT Development Index'!D67</f>
        <v>use median</v>
      </c>
      <c r="W71" s="867">
        <f>'3-IT Development Index'!J67</f>
        <v>0</v>
      </c>
      <c r="X71" s="964">
        <f>'4- Medical Technology from US'!D67</f>
        <v>0.10100000000000001</v>
      </c>
      <c r="Y71" s="873">
        <f>'4- Medical Technology from US'!J67</f>
        <v>-9.9932404793513268</v>
      </c>
      <c r="Z71" s="973">
        <f>'5- Computer Imports'!D67</f>
        <v>14.359</v>
      </c>
      <c r="AA71" s="877">
        <f>'5- Computer Imports'!J67</f>
        <v>1.7193976277872882E-3</v>
      </c>
      <c r="AB71" s="973" t="str">
        <f>'6-Network Readiness Index'!D67</f>
        <v>use median</v>
      </c>
      <c r="AC71" s="1273">
        <f>'6-Network Readiness Index'!J67</f>
        <v>0</v>
      </c>
      <c r="AD71" s="1277" t="str">
        <f>'7-Physicians per 1,000 People'!D67</f>
        <v>use median</v>
      </c>
      <c r="AE71" s="883">
        <f>'7-Physicians per 1,000 People'!I67</f>
        <v>4.2396584630838783</v>
      </c>
      <c r="AF71" s="1371" t="str">
        <f>'8-Public Health Spending %'!D67</f>
        <v>use median</v>
      </c>
      <c r="AG71" s="873">
        <f>'8-Public Health Spending %'!J67</f>
        <v>0</v>
      </c>
      <c r="AH71" s="452">
        <f t="shared" si="5"/>
        <v>-5.7518626186396604</v>
      </c>
      <c r="AI71" s="453">
        <f t="shared" si="13"/>
        <v>-4.6014900949117283</v>
      </c>
      <c r="AJ71" s="443" t="str">
        <f>'Risk - Country'!E67</f>
        <v>na</v>
      </c>
      <c r="AK71" s="410">
        <f>'Risk - Country'!M67</f>
        <v>0</v>
      </c>
      <c r="AL71" s="416">
        <f>'Risk - Business Climate'!B67</f>
        <v>0</v>
      </c>
      <c r="AM71" s="416">
        <f>'Risk - Business Climate'!K67</f>
        <v>-3.6363636363636331</v>
      </c>
      <c r="AN71" s="415" t="str">
        <f>'Risk - Banking'!E67</f>
        <v>-</v>
      </c>
      <c r="AO71" s="410">
        <f>'Risk - Banking'!M67</f>
        <v>0</v>
      </c>
      <c r="AP71" s="458">
        <f t="shared" si="11"/>
        <v>-3.6363636363636331</v>
      </c>
      <c r="AQ71" s="460">
        <f t="shared" si="14"/>
        <v>-0.36363636363636326</v>
      </c>
      <c r="AR71" s="417">
        <f t="shared" si="12"/>
        <v>1.2709720522727483</v>
      </c>
      <c r="AS71" s="31"/>
    </row>
    <row r="72" spans="1:48" x14ac:dyDescent="0.3">
      <c r="A72" s="295" t="s">
        <v>61</v>
      </c>
      <c r="B72" s="362" t="s">
        <v>61</v>
      </c>
      <c r="C72" s="418">
        <f>'Macro - Wealth'!E68</f>
        <v>26800</v>
      </c>
      <c r="D72" s="410">
        <f>'Macro - Wealth'!L68</f>
        <v>6.8434896975010959</v>
      </c>
      <c r="E72" s="419">
        <f>'Macro - GDP Growth'!F68</f>
        <v>0.1</v>
      </c>
      <c r="F72" s="410">
        <f>'Macro - GDP Growth'!M68</f>
        <v>-5.76</v>
      </c>
      <c r="G72" s="419">
        <f>'Macro - GDP Growth Projection'!G68</f>
        <v>0.14157537646864155</v>
      </c>
      <c r="H72" s="410">
        <f>'Macro - GDP Growth Projection'!M68</f>
        <v>5.7697149030406427</v>
      </c>
      <c r="I72" s="479">
        <f>'Macro - Urban Population'!G68</f>
        <v>8644.3539999999994</v>
      </c>
      <c r="J72" s="420">
        <f>'Macro - Urban Population'!F54</f>
        <v>43.069363822945498</v>
      </c>
      <c r="K72" s="421">
        <f>('Macro - Urban Population'!G68)/1000</f>
        <v>8.6443539999999999</v>
      </c>
      <c r="L72" s="771">
        <f>'Macro - Urban Population'!N68</f>
        <v>0</v>
      </c>
      <c r="M72" s="772">
        <f>'Economy Size'!E68</f>
        <v>290.5</v>
      </c>
      <c r="N72" s="413">
        <f>'Economy Size'!L68</f>
        <v>-0.28868670174611238</v>
      </c>
      <c r="O72" s="422" t="e">
        <f>#REF!</f>
        <v>#REF!</v>
      </c>
      <c r="P72" s="445">
        <f t="shared" si="9"/>
        <v>6.5645178987956267</v>
      </c>
      <c r="Q72" s="447">
        <f t="shared" si="15"/>
        <v>0.65645178987956276</v>
      </c>
      <c r="R72" s="1033">
        <f>'1-Health Spending Per Capita'!D68</f>
        <v>1743.0375332399999</v>
      </c>
      <c r="S72" s="867">
        <f>'1-Health Spending Per Capita'!J68</f>
        <v>2.9408127860418949</v>
      </c>
      <c r="T72" s="964">
        <f>'2-Total Healthcare Spending'!G68</f>
        <v>19.39722585705815</v>
      </c>
      <c r="U72" s="1057">
        <f>'2-Total Healthcare Spending'!M68</f>
        <v>29.851181040240792</v>
      </c>
      <c r="V72" s="964">
        <f>'3-IT Development Index'!D68</f>
        <v>7.13</v>
      </c>
      <c r="W72" s="867">
        <f>'3-IT Development Index'!J68</f>
        <v>16.036221957337784</v>
      </c>
      <c r="X72" s="964">
        <f>'4- Medical Technology from US'!D68</f>
        <v>16.484999999999999</v>
      </c>
      <c r="Y72" s="873">
        <f>'4- Medical Technology from US'!J68</f>
        <v>-8.8967257634317782</v>
      </c>
      <c r="Z72" s="973">
        <f>'5- Computer Imports'!D68</f>
        <v>637.70699999999999</v>
      </c>
      <c r="AA72" s="877">
        <f>'5- Computer Imports'!J68</f>
        <v>8.1948686682802682E-2</v>
      </c>
      <c r="AB72" s="973">
        <f>'6-Network Readiness Index'!D68</f>
        <v>4.0999999999999996</v>
      </c>
      <c r="AC72" s="1273">
        <f>'6-Network Readiness Index'!J68</f>
        <v>0</v>
      </c>
      <c r="AD72" s="1277">
        <f>'7-Physicians per 1,000 People'!D68</f>
        <v>6.2549999999999999</v>
      </c>
      <c r="AE72" s="883">
        <f>'7-Physicians per 1,000 People'!I68</f>
        <v>23.651431441486693</v>
      </c>
      <c r="AF72" s="1371">
        <f>'8-Public Health Spending %'!D68</f>
        <v>61.663465360000004</v>
      </c>
      <c r="AG72" s="873">
        <f>'8-Public Health Spending %'!J68</f>
        <v>1.9631928799240608</v>
      </c>
      <c r="AH72" s="452">
        <f t="shared" si="5"/>
        <v>65.628063028282241</v>
      </c>
      <c r="AI72" s="453">
        <f t="shared" si="13"/>
        <v>52.502450422625799</v>
      </c>
      <c r="AJ72" s="443" t="str">
        <f>'Risk - Country'!E68</f>
        <v>C</v>
      </c>
      <c r="AK72" s="410">
        <f>'Risk - Country'!M68</f>
        <v>-6.9999999999999973</v>
      </c>
      <c r="AL72" s="416" t="str">
        <f>'Risk - Business Climate'!B68</f>
        <v>A3</v>
      </c>
      <c r="AM72" s="416">
        <f>'Risk - Business Climate'!K68</f>
        <v>22.222222222222239</v>
      </c>
      <c r="AN72" s="415" t="str">
        <f>'Risk - Banking'!E68</f>
        <v>B-</v>
      </c>
      <c r="AO72" s="410">
        <f>'Risk - Banking'!M68</f>
        <v>-23.076923076923077</v>
      </c>
      <c r="AP72" s="458">
        <f t="shared" ref="AP72:AP103" si="16">AK72+AM72+AO72</f>
        <v>-7.8547008547008339</v>
      </c>
      <c r="AQ72" s="460">
        <f t="shared" si="14"/>
        <v>-0.78547008547008323</v>
      </c>
      <c r="AR72" s="417">
        <f t="shared" ref="AR72:AR103" si="17">SUM(Q72,AI72,AQ72)</f>
        <v>52.373432127035279</v>
      </c>
      <c r="AS72" s="31"/>
    </row>
    <row r="73" spans="1:48" x14ac:dyDescent="0.3">
      <c r="A73" s="295" t="s">
        <v>117</v>
      </c>
      <c r="B73" s="362" t="s">
        <v>117</v>
      </c>
      <c r="C73" s="418">
        <f>'Macro - Wealth'!E69</f>
        <v>14100</v>
      </c>
      <c r="D73" s="410">
        <f>'Macro - Wealth'!L69</f>
        <v>-7.3063973063973018</v>
      </c>
      <c r="E73" s="419">
        <f>'Macro - GDP Growth'!F69</f>
        <v>3</v>
      </c>
      <c r="F73" s="410">
        <f>'Macro - GDP Growth'!M69</f>
        <v>2.307692307692307</v>
      </c>
      <c r="G73" s="419">
        <f>'Macro - GDP Growth Projection'!G69</f>
        <v>0.15428211586901755</v>
      </c>
      <c r="H73" s="410">
        <f>'Macro - GDP Growth Projection'!M69</f>
        <v>6.4630368752493581</v>
      </c>
      <c r="I73" s="479">
        <f>'Macro - Urban Population'!G69</f>
        <v>37.822000000000003</v>
      </c>
      <c r="J73" s="420">
        <f>'Macro - Urban Population'!F55</f>
        <v>66.254782453955002</v>
      </c>
      <c r="K73" s="421">
        <f>('Macro - Urban Population'!G69)/1000</f>
        <v>3.7822000000000001E-2</v>
      </c>
      <c r="L73" s="771">
        <f>'Macro - Urban Population'!N69</f>
        <v>0</v>
      </c>
      <c r="M73" s="772">
        <f>'Economy Size'!E69</f>
        <v>1.5109999999999999</v>
      </c>
      <c r="N73" s="413">
        <f>'Economy Size'!L69</f>
        <v>29.538248048568956</v>
      </c>
      <c r="O73" s="422" t="e">
        <f>#REF!</f>
        <v>#REF!</v>
      </c>
      <c r="P73" s="445">
        <f t="shared" si="9"/>
        <v>31.00257992511332</v>
      </c>
      <c r="Q73" s="447">
        <f t="shared" si="15"/>
        <v>3.1002579925113323</v>
      </c>
      <c r="R73" s="1033">
        <f>'1-Health Spending Per Capita'!D69</f>
        <v>505.82990940000002</v>
      </c>
      <c r="S73" s="867">
        <f>'1-Health Spending Per Capita'!J69</f>
        <v>-30.005357533038602</v>
      </c>
      <c r="T73" s="964">
        <f>'2-Total Healthcare Spending'!G69</f>
        <v>5.3771236858948197E-2</v>
      </c>
      <c r="U73" s="1057">
        <f>'2-Total Healthcare Spending'!M69</f>
        <v>49.974751563196357</v>
      </c>
      <c r="V73" s="964">
        <f>'3-IT Development Index'!D69</f>
        <v>5.43</v>
      </c>
      <c r="W73" s="867">
        <f>'3-IT Development Index'!J69</f>
        <v>2.154103435392885</v>
      </c>
      <c r="X73" s="964">
        <f>'4- Medical Technology from US'!D69</f>
        <v>2.3359999999999999</v>
      </c>
      <c r="Y73" s="873">
        <f>'4- Medical Technology from US'!J69</f>
        <v>-9.8436609877692831</v>
      </c>
      <c r="Z73" s="973">
        <f>'5- Computer Imports'!D69</f>
        <v>2.6030000000000002</v>
      </c>
      <c r="AA73" s="877">
        <f>'5- Computer Imports'!J69</f>
        <v>2.0631741876959528E-4</v>
      </c>
      <c r="AB73" s="973" t="str">
        <f>'6-Network Readiness Index'!D69</f>
        <v>use median</v>
      </c>
      <c r="AC73" s="1273">
        <f>'6-Network Readiness Index'!J69</f>
        <v>0</v>
      </c>
      <c r="AD73" s="1277">
        <f>'7-Physicians per 1,000 People'!D69</f>
        <v>0.66800000000000004</v>
      </c>
      <c r="AE73" s="883">
        <f>'7-Physicians per 1,000 People'!I69</f>
        <v>-17.193211488250654</v>
      </c>
      <c r="AF73" s="1371">
        <f>'8-Public Health Spending %'!D69</f>
        <v>46.368258130000001</v>
      </c>
      <c r="AG73" s="873">
        <f>'8-Public Health Spending %'!J69</f>
        <v>-4.2240298299807915</v>
      </c>
      <c r="AH73" s="452">
        <f t="shared" ref="AH73:AH136" si="18">(S73+U73+W73+Y73+AG73+AA73+AC73+AE73)</f>
        <v>-9.1371985230313211</v>
      </c>
      <c r="AI73" s="453">
        <f t="shared" ref="AI73:AI136" si="19">AH73*$AH$7</f>
        <v>-7.309758818425057</v>
      </c>
      <c r="AJ73" s="443" t="str">
        <f>'Risk - Country'!E69</f>
        <v>na</v>
      </c>
      <c r="AK73" s="410">
        <f>'Risk - Country'!M69</f>
        <v>0</v>
      </c>
      <c r="AL73" s="416">
        <f>'Risk - Business Climate'!B69</f>
        <v>0</v>
      </c>
      <c r="AM73" s="416">
        <f>'Risk - Business Climate'!K69</f>
        <v>-3.6363636363636331</v>
      </c>
      <c r="AN73" s="415" t="str">
        <f>'Risk - Banking'!E69</f>
        <v>-</v>
      </c>
      <c r="AO73" s="410">
        <f>'Risk - Banking'!M69</f>
        <v>0</v>
      </c>
      <c r="AP73" s="458">
        <f t="shared" si="16"/>
        <v>-3.6363636363636331</v>
      </c>
      <c r="AQ73" s="460">
        <f t="shared" ref="AQ73:AQ136" si="20">AP73*$AP$7</f>
        <v>-0.36363636363636326</v>
      </c>
      <c r="AR73" s="417">
        <f t="shared" si="17"/>
        <v>-4.5731371895500885</v>
      </c>
      <c r="AS73" s="31"/>
    </row>
    <row r="74" spans="1:48" x14ac:dyDescent="0.3">
      <c r="A74" s="295" t="s">
        <v>62</v>
      </c>
      <c r="B74" s="362" t="s">
        <v>62</v>
      </c>
      <c r="C74" s="418">
        <f>'Macro - Wealth'!E70</f>
        <v>7900</v>
      </c>
      <c r="D74" s="410">
        <f>'Macro - Wealth'!L70</f>
        <v>-36.531986531986526</v>
      </c>
      <c r="E74" s="419">
        <f>'Macro - GDP Growth'!F70</f>
        <v>3.5</v>
      </c>
      <c r="F74" s="410">
        <f>'Macro - GDP Growth'!M70</f>
        <v>4.6153846153846141</v>
      </c>
      <c r="G74" s="419">
        <f>'Macro - GDP Growth Projection'!G70</f>
        <v>0.18976594933339089</v>
      </c>
      <c r="H74" s="410">
        <f>'Macro - GDP Growth Projection'!M70</f>
        <v>8.3991528703815916</v>
      </c>
      <c r="I74" s="479">
        <f>'Macro - Urban Population'!G70</f>
        <v>8106.6360000000004</v>
      </c>
      <c r="J74" s="420">
        <f>'Macro - Urban Population'!F56</f>
        <v>39.7561373722626</v>
      </c>
      <c r="K74" s="421">
        <f>('Macro - Urban Population'!G70)/1000</f>
        <v>8.106636</v>
      </c>
      <c r="L74" s="771">
        <f>'Macro - Urban Population'!N70</f>
        <v>0</v>
      </c>
      <c r="M74" s="772">
        <f>'Economy Size'!E70</f>
        <v>132.30000000000001</v>
      </c>
      <c r="N74" s="413">
        <f>'Economy Size'!L70</f>
        <v>-6.4642765342300776E-2</v>
      </c>
      <c r="O74" s="422" t="e">
        <f>#REF!</f>
        <v>#REF!</v>
      </c>
      <c r="P74" s="445">
        <f t="shared" si="9"/>
        <v>-23.582091811562623</v>
      </c>
      <c r="Q74" s="447">
        <f t="shared" si="15"/>
        <v>-2.3582091811562624</v>
      </c>
      <c r="R74" s="1033">
        <f>'1-Health Spending Per Capita'!D70</f>
        <v>232.62522720999999</v>
      </c>
      <c r="S74" s="867">
        <f>'1-Health Spending Per Capita'!J70</f>
        <v>-41.059041714185462</v>
      </c>
      <c r="T74" s="964">
        <f>'2-Total Healthcare Spending'!G70</f>
        <v>3.6893695727356177</v>
      </c>
      <c r="U74" s="1057">
        <f>'2-Total Healthcare Spending'!M70</f>
        <v>46.192530603101858</v>
      </c>
      <c r="V74" s="964">
        <f>'3-IT Development Index'!D70</f>
        <v>3.2</v>
      </c>
      <c r="W74" s="867">
        <f>'3-IT Development Index'!J70</f>
        <v>-14.400210620372745</v>
      </c>
      <c r="X74" s="964">
        <f>'4- Medical Technology from US'!D70</f>
        <v>56.411000000000001</v>
      </c>
      <c r="Y74" s="873">
        <f>'4- Medical Technology from US'!J70</f>
        <v>-6.2246404028480455</v>
      </c>
      <c r="Z74" s="973">
        <f>'5- Computer Imports'!D70</f>
        <v>171.548</v>
      </c>
      <c r="AA74" s="877">
        <f>'5- Computer Imports'!J70</f>
        <v>2.1950731838001829E-2</v>
      </c>
      <c r="AB74" s="973">
        <f>'6-Network Readiness Index'!D70</f>
        <v>3.5</v>
      </c>
      <c r="AC74" s="1273">
        <f>'6-Network Readiness Index'!J70</f>
        <v>-1.8749999999999993</v>
      </c>
      <c r="AD74" s="1277">
        <f>'7-Physicians per 1,000 People'!D70</f>
        <v>0.89700000000000002</v>
      </c>
      <c r="AE74" s="883">
        <f>'7-Physicians per 1,000 People'!I70</f>
        <v>-12.7088772845953</v>
      </c>
      <c r="AF74" s="1371">
        <f>'8-Public Health Spending %'!D70</f>
        <v>37.642947560000003</v>
      </c>
      <c r="AG74" s="873">
        <f>'8-Public Health Spending %'!J70</f>
        <v>-7.8434699032313677</v>
      </c>
      <c r="AH74" s="452">
        <f t="shared" si="18"/>
        <v>-37.896758590293061</v>
      </c>
      <c r="AI74" s="453">
        <f t="shared" si="19"/>
        <v>-30.31740687223445</v>
      </c>
      <c r="AJ74" s="443" t="str">
        <f>'Risk - Country'!E70</f>
        <v>C</v>
      </c>
      <c r="AK74" s="410">
        <f>'Risk - Country'!M70</f>
        <v>-6.9999999999999973</v>
      </c>
      <c r="AL74" s="416" t="str">
        <f>'Risk - Business Climate'!B70</f>
        <v>C</v>
      </c>
      <c r="AM74" s="416">
        <f>'Risk - Business Climate'!K70</f>
        <v>-10.909090909090912</v>
      </c>
      <c r="AN74" s="415" t="str">
        <f>'Risk - Banking'!E70</f>
        <v>BB+</v>
      </c>
      <c r="AO74" s="410">
        <f>'Risk - Banking'!M70</f>
        <v>-8.6538461538461551</v>
      </c>
      <c r="AP74" s="458">
        <f t="shared" si="16"/>
        <v>-26.562937062937067</v>
      </c>
      <c r="AQ74" s="460">
        <f t="shared" si="20"/>
        <v>-2.656293706293706</v>
      </c>
      <c r="AR74" s="417">
        <f t="shared" si="17"/>
        <v>-35.331909759684422</v>
      </c>
      <c r="AS74" s="31"/>
    </row>
    <row r="75" spans="1:48" x14ac:dyDescent="0.3">
      <c r="A75" s="295" t="s">
        <v>163</v>
      </c>
      <c r="B75" s="362" t="s">
        <v>163</v>
      </c>
      <c r="C75" s="418">
        <f>'Macro - Wealth'!E71</f>
        <v>1300</v>
      </c>
      <c r="D75" s="410">
        <f>'Macro - Wealth'!L71</f>
        <v>-67.643097643097647</v>
      </c>
      <c r="E75" s="419">
        <f>'Macro - GDP Growth'!F71</f>
        <v>3.8</v>
      </c>
      <c r="F75" s="410">
        <f>'Macro - GDP Growth'!M71</f>
        <v>6</v>
      </c>
      <c r="G75" s="419">
        <f>'Macro - GDP Growth Projection'!G71</f>
        <v>0.2373358348968104</v>
      </c>
      <c r="H75" s="410">
        <f>'Macro - GDP Growth Projection'!M71</f>
        <v>10.994724073769691</v>
      </c>
      <c r="I75" s="479">
        <f>'Macro - Urban Population'!G71</f>
        <v>4417.7280000000001</v>
      </c>
      <c r="J75" s="420" t="e">
        <f>'Macro - Urban Population'!#REF!</f>
        <v>#REF!</v>
      </c>
      <c r="K75" s="421">
        <f>('Macro - Urban Population'!G71)/1000</f>
        <v>4.4177280000000003</v>
      </c>
      <c r="L75" s="771">
        <f>'Macro - Urban Population'!N71</f>
        <v>0</v>
      </c>
      <c r="M75" s="772">
        <f>'Economy Size'!E71</f>
        <v>16.079999999999998</v>
      </c>
      <c r="N75" s="413">
        <f>'Economy Size'!L71</f>
        <v>24.483954900260198</v>
      </c>
      <c r="O75" s="422" t="e">
        <f>#REF!</f>
        <v>#REF!</v>
      </c>
      <c r="P75" s="445">
        <f t="shared" si="9"/>
        <v>-26.164418669067757</v>
      </c>
      <c r="Q75" s="447">
        <f t="shared" si="15"/>
        <v>-2.6164418669067757</v>
      </c>
      <c r="R75" s="1033">
        <f>'1-Health Spending Per Capita'!D71</f>
        <v>30.46022073</v>
      </c>
      <c r="S75" s="867">
        <f>'1-Health Spending Per Capita'!J71</f>
        <v>-49.238506707963751</v>
      </c>
      <c r="T75" s="964">
        <f>'2-Total Healthcare Spending'!G71</f>
        <v>0.36685979152960552</v>
      </c>
      <c r="U75" s="1057">
        <f>'2-Total Healthcare Spending'!M71</f>
        <v>49.649036238113418</v>
      </c>
      <c r="V75" s="964">
        <f>'3-IT Development Index'!D71</f>
        <v>1.72</v>
      </c>
      <c r="W75" s="867">
        <f>'3-IT Development Index'!J71</f>
        <v>-25.239500893540981</v>
      </c>
      <c r="X75" s="964">
        <f>'4- Medical Technology from US'!D71</f>
        <v>0.153</v>
      </c>
      <c r="Y75" s="873">
        <f>'4- Medical Technology from US'!J71</f>
        <v>-9.9897603301064635</v>
      </c>
      <c r="Z75" s="973">
        <f>'5- Computer Imports'!D71</f>
        <v>9.3670000000000009</v>
      </c>
      <c r="AA75" s="877">
        <f>'5- Computer Imports'!J71</f>
        <v>1.0768919793170328E-3</v>
      </c>
      <c r="AB75" s="973">
        <f>'6-Network Readiness Index'!D71</f>
        <v>2.6</v>
      </c>
      <c r="AC75" s="1273">
        <f>'6-Network Readiness Index'!J71</f>
        <v>-4.6874999999999991</v>
      </c>
      <c r="AD75" s="1277">
        <f>'7-Physicians per 1,000 People'!D71</f>
        <v>9.7000000000000003E-2</v>
      </c>
      <c r="AE75" s="883">
        <f>'7-Physicians per 1,000 People'!I71</f>
        <v>-28.374673629242821</v>
      </c>
      <c r="AF75" s="1371">
        <f>'8-Public Health Spending %'!D71</f>
        <v>48.473741930000003</v>
      </c>
      <c r="AG75" s="873">
        <f>'8-Public Health Spending %'!J71</f>
        <v>-3.3506314130233648</v>
      </c>
      <c r="AH75" s="452">
        <f t="shared" si="18"/>
        <v>-71.230459843784644</v>
      </c>
      <c r="AI75" s="453">
        <f t="shared" si="19"/>
        <v>-56.984367875027715</v>
      </c>
      <c r="AJ75" s="443" t="str">
        <f>'Risk - Country'!E71</f>
        <v>D</v>
      </c>
      <c r="AK75" s="410">
        <f>'Risk - Country'!M71</f>
        <v>-20.999999999999993</v>
      </c>
      <c r="AL75" s="416" t="str">
        <f>'Risk - Business Climate'!B71</f>
        <v>D</v>
      </c>
      <c r="AM75" s="416">
        <f>'Risk - Business Climate'!K71</f>
        <v>-25.454545454545453</v>
      </c>
      <c r="AN75" s="415" t="str">
        <f>'Risk - Banking'!E71</f>
        <v>-</v>
      </c>
      <c r="AO75" s="410">
        <f>'Risk - Banking'!M71</f>
        <v>0</v>
      </c>
      <c r="AP75" s="458">
        <f t="shared" si="16"/>
        <v>-46.454545454545446</v>
      </c>
      <c r="AQ75" s="460">
        <f t="shared" si="20"/>
        <v>-4.6454545454545437</v>
      </c>
      <c r="AR75" s="417">
        <f t="shared" si="17"/>
        <v>-64.246264287389039</v>
      </c>
      <c r="AS75" s="31"/>
    </row>
    <row r="76" spans="1:48" x14ac:dyDescent="0.3">
      <c r="A76" s="295" t="s">
        <v>164</v>
      </c>
      <c r="B76" s="362" t="s">
        <v>164</v>
      </c>
      <c r="C76" s="418">
        <f>'Macro - Wealth'!E72</f>
        <v>7900</v>
      </c>
      <c r="D76" s="410">
        <f>'Macro - Wealth'!L72</f>
        <v>-36.531986531986526</v>
      </c>
      <c r="E76" s="419">
        <f>'Macro - GDP Growth'!F72</f>
        <v>4</v>
      </c>
      <c r="F76" s="410">
        <f>'Macro - GDP Growth'!M72</f>
        <v>6.9230769230769225</v>
      </c>
      <c r="G76" s="419">
        <f>'Macro - GDP Growth Projection'!G72</f>
        <v>0.58565176617693027</v>
      </c>
      <c r="H76" s="410">
        <f>'Macro - GDP Growth Projection'!M72</f>
        <v>30</v>
      </c>
      <c r="I76" s="479">
        <f>'Macro - Urban Population'!G72</f>
        <v>228.72200000000001</v>
      </c>
      <c r="J76" s="420">
        <f>'Macro - Urban Population'!F57</f>
        <v>67.621795475984399</v>
      </c>
      <c r="K76" s="421">
        <f>('Macro - Urban Population'!G72)/1000</f>
        <v>0.22872200000000001</v>
      </c>
      <c r="L76" s="771">
        <f>'Macro - Urban Population'!N72</f>
        <v>0</v>
      </c>
      <c r="M76" s="772">
        <f>'Economy Size'!E72</f>
        <v>6.093</v>
      </c>
      <c r="N76" s="413">
        <f>'Economy Size'!L72</f>
        <v>27.948655680832616</v>
      </c>
      <c r="O76" s="422" t="e">
        <f>#REF!</f>
        <v>#REF!</v>
      </c>
      <c r="P76" s="445">
        <f t="shared" si="9"/>
        <v>28.339746071923013</v>
      </c>
      <c r="Q76" s="447">
        <f t="shared" si="15"/>
        <v>2.8339746071923013</v>
      </c>
      <c r="R76" s="1033">
        <f>'1-Health Spending Per Capita'!D72</f>
        <v>221.78327027</v>
      </c>
      <c r="S76" s="867">
        <f>'1-Health Spending Per Capita'!J72</f>
        <v>-41.497700257515291</v>
      </c>
      <c r="T76" s="964">
        <f>'2-Total Healthcare Spending'!G72</f>
        <v>0.1782421133007828</v>
      </c>
      <c r="U76" s="1057">
        <f>'2-Total Healthcare Spending'!M72</f>
        <v>49.845260812484447</v>
      </c>
      <c r="V76" s="964">
        <f>'3-IT Development Index'!D72</f>
        <v>3.52</v>
      </c>
      <c r="W76" s="867">
        <f>'3-IT Development Index'!J72</f>
        <v>-12.056580291039074</v>
      </c>
      <c r="X76" s="964">
        <f>'4- Medical Technology from US'!D72</f>
        <v>1.44</v>
      </c>
      <c r="Y76" s="873">
        <f>'4- Medical Technology from US'!J72</f>
        <v>-9.9036266362961332</v>
      </c>
      <c r="Z76" s="973">
        <f>'5- Computer Imports'!D72</f>
        <v>8.532</v>
      </c>
      <c r="AA76" s="877">
        <f>'5- Computer Imports'!J72</f>
        <v>9.6942158338901531E-4</v>
      </c>
      <c r="AB76" s="973">
        <f>'6-Network Readiness Index'!D72</f>
        <v>3.6</v>
      </c>
      <c r="AC76" s="1273">
        <f>'6-Network Readiness Index'!J72</f>
        <v>-1.5624999999999991</v>
      </c>
      <c r="AD76" s="1277">
        <f>'7-Physicians per 1,000 People'!D72</f>
        <v>0.214</v>
      </c>
      <c r="AE76" s="883">
        <f>'7-Physicians per 1,000 People'!I72</f>
        <v>-26.083550913838117</v>
      </c>
      <c r="AF76" s="1371">
        <f>'8-Public Health Spending %'!D72</f>
        <v>59.447692570000001</v>
      </c>
      <c r="AG76" s="873">
        <f>'8-Public Health Spending %'!J72</f>
        <v>1.1123266374165921</v>
      </c>
      <c r="AH76" s="452">
        <f t="shared" si="18"/>
        <v>-40.145401227204189</v>
      </c>
      <c r="AI76" s="453">
        <f t="shared" si="19"/>
        <v>-32.116320981763351</v>
      </c>
      <c r="AJ76" s="443" t="str">
        <f>'Risk - Country'!E72</f>
        <v>D</v>
      </c>
      <c r="AK76" s="410">
        <f>'Risk - Country'!M72</f>
        <v>-20.999999999999993</v>
      </c>
      <c r="AL76" s="416" t="str">
        <f>'Risk - Business Climate'!B72</f>
        <v>D</v>
      </c>
      <c r="AM76" s="416">
        <f>'Risk - Business Climate'!K72</f>
        <v>-25.454545454545453</v>
      </c>
      <c r="AN76" s="415" t="str">
        <f>'Risk - Banking'!E72</f>
        <v>-</v>
      </c>
      <c r="AO76" s="410">
        <f>'Risk - Banking'!M72</f>
        <v>0</v>
      </c>
      <c r="AP76" s="458">
        <f t="shared" si="16"/>
        <v>-46.454545454545446</v>
      </c>
      <c r="AQ76" s="460">
        <f t="shared" si="20"/>
        <v>-4.6454545454545437</v>
      </c>
      <c r="AR76" s="417">
        <f t="shared" si="17"/>
        <v>-33.927800920025589</v>
      </c>
      <c r="AS76" s="31"/>
    </row>
    <row r="77" spans="1:48" x14ac:dyDescent="0.3">
      <c r="A77" s="295" t="s">
        <v>118</v>
      </c>
      <c r="B77" s="362" t="s">
        <v>118</v>
      </c>
      <c r="C77" s="418">
        <f>'Macro - Wealth'!E73</f>
        <v>1800</v>
      </c>
      <c r="D77" s="410">
        <f>'Macro - Wealth'!L73</f>
        <v>-65.286195286195294</v>
      </c>
      <c r="E77" s="419">
        <f>'Macro - GDP Growth'!F73</f>
        <v>1.5</v>
      </c>
      <c r="F77" s="410">
        <f>'Macro - GDP Growth'!M73</f>
        <v>-2.4</v>
      </c>
      <c r="G77" s="419">
        <f>'Macro - GDP Growth Projection'!G73</f>
        <v>0.16472295910706244</v>
      </c>
      <c r="H77" s="410">
        <f>'Macro - GDP Growth Projection'!M73</f>
        <v>7.0327240150603085</v>
      </c>
      <c r="I77" s="479">
        <f>'Macro - Urban Population'!G73</f>
        <v>6008.6660000000002</v>
      </c>
      <c r="J77" s="420">
        <f>'Macro - Urban Population'!F58</f>
        <v>19.0278159921425</v>
      </c>
      <c r="K77" s="421">
        <f>('Macro - Urban Population'!G73)/1000</f>
        <v>6.0086659999999998</v>
      </c>
      <c r="L77" s="771">
        <f>'Macro - Urban Population'!N73</f>
        <v>0</v>
      </c>
      <c r="M77" s="772">
        <f>'Economy Size'!E73</f>
        <v>19.36</v>
      </c>
      <c r="N77" s="413">
        <f>'Economy Size'!L73</f>
        <v>23.346053772766698</v>
      </c>
      <c r="O77" s="422" t="e">
        <f>#REF!</f>
        <v>#REF!</v>
      </c>
      <c r="P77" s="445">
        <f t="shared" si="9"/>
        <v>-37.307417498368295</v>
      </c>
      <c r="Q77" s="447">
        <f t="shared" si="15"/>
        <v>-3.7307417498368296</v>
      </c>
      <c r="R77" s="1033">
        <f>'1-Health Spending Per Capita'!D73</f>
        <v>107.50403163999999</v>
      </c>
      <c r="S77" s="867">
        <f>'1-Health Spending Per Capita'!J73</f>
        <v>-46.121364105997365</v>
      </c>
      <c r="T77" s="964">
        <f>'2-Total Healthcare Spending'!G73</f>
        <v>1.1246436441349805</v>
      </c>
      <c r="U77" s="1057">
        <f>'2-Total Healthcare Spending'!M73</f>
        <v>48.860691182978478</v>
      </c>
      <c r="V77" s="964" t="str">
        <f>'3-IT Development Index'!D73</f>
        <v>use median</v>
      </c>
      <c r="W77" s="867">
        <f>'3-IT Development Index'!J73</f>
        <v>0</v>
      </c>
      <c r="X77" s="964">
        <f>'4- Medical Technology from US'!D73</f>
        <v>4.0819999999999999</v>
      </c>
      <c r="Y77" s="873">
        <f>'4- Medical Technology from US'!J73</f>
        <v>-9.7268082842783468</v>
      </c>
      <c r="Z77" s="973">
        <f>'5- Computer Imports'!D73</f>
        <v>3.8130000000000002</v>
      </c>
      <c r="AA77" s="877">
        <f>'5- Computer Imports'!J73</f>
        <v>3.6205296256947689E-4</v>
      </c>
      <c r="AB77" s="973">
        <f>'6-Network Readiness Index'!D73</f>
        <v>2.5</v>
      </c>
      <c r="AC77" s="1273">
        <f>'6-Network Readiness Index'!J73</f>
        <v>-5</v>
      </c>
      <c r="AD77" s="1277">
        <f>'7-Physicians per 1,000 People'!D73</f>
        <v>0.23599999999999999</v>
      </c>
      <c r="AE77" s="883">
        <f>'7-Physicians per 1,000 People'!I73</f>
        <v>-25.652741514360311</v>
      </c>
      <c r="AF77" s="1371">
        <f>'8-Public Health Spending %'!D73</f>
        <v>20.640389020000001</v>
      </c>
      <c r="AG77" s="873">
        <f>'8-Public Health Spending %'!J73</f>
        <v>-14.896484375754014</v>
      </c>
      <c r="AH77" s="452">
        <f t="shared" si="18"/>
        <v>-52.536345044448993</v>
      </c>
      <c r="AI77" s="453">
        <f t="shared" si="19"/>
        <v>-42.0290760355592</v>
      </c>
      <c r="AJ77" s="443" t="str">
        <f>'Risk - Country'!E73</f>
        <v>D</v>
      </c>
      <c r="AK77" s="410">
        <f>'Risk - Country'!M73</f>
        <v>-20.999999999999993</v>
      </c>
      <c r="AL77" s="416" t="str">
        <f>'Risk - Business Climate'!B73</f>
        <v>E</v>
      </c>
      <c r="AM77" s="416">
        <f>'Risk - Business Climate'!K73</f>
        <v>-40</v>
      </c>
      <c r="AN77" s="415" t="str">
        <f>'Risk - Banking'!E73</f>
        <v>-</v>
      </c>
      <c r="AO77" s="410">
        <f>'Risk - Banking'!M73</f>
        <v>0</v>
      </c>
      <c r="AP77" s="458">
        <f t="shared" si="16"/>
        <v>-60.999999999999993</v>
      </c>
      <c r="AQ77" s="460">
        <f t="shared" si="20"/>
        <v>-6.0999999999999979</v>
      </c>
      <c r="AR77" s="417">
        <f t="shared" si="17"/>
        <v>-51.859817785396032</v>
      </c>
      <c r="AS77" s="31"/>
    </row>
    <row r="78" spans="1:48" x14ac:dyDescent="0.3">
      <c r="A78" s="295" t="s">
        <v>63</v>
      </c>
      <c r="B78" s="362" t="s">
        <v>63</v>
      </c>
      <c r="C78" s="418">
        <f>'Macro - Wealth'!E74</f>
        <v>5300</v>
      </c>
      <c r="D78" s="410">
        <f>'Macro - Wealth'!L74</f>
        <v>-48.787878787878789</v>
      </c>
      <c r="E78" s="419">
        <f>'Macro - GDP Growth'!F74</f>
        <v>3.6</v>
      </c>
      <c r="F78" s="410">
        <f>'Macro - GDP Growth'!M74</f>
        <v>5.0769230769230758</v>
      </c>
      <c r="G78" s="419">
        <f>'Macro - GDP Growth Projection'!G74</f>
        <v>0.1897738230910844</v>
      </c>
      <c r="H78" s="410">
        <f>'Macro - GDP Growth Projection'!M74</f>
        <v>8.3995824887943673</v>
      </c>
      <c r="I78" s="479">
        <f>'Macro - Urban Population'!G74</f>
        <v>4472.1409999999996</v>
      </c>
      <c r="J78" s="420" t="e">
        <f>'Macro - Urban Population'!#REF!</f>
        <v>#REF!</v>
      </c>
      <c r="K78" s="421">
        <f>('Macro - Urban Population'!G74)/1000</f>
        <v>4.4721409999999997</v>
      </c>
      <c r="L78" s="771">
        <f>'Macro - Urban Population'!N74</f>
        <v>0</v>
      </c>
      <c r="M78" s="772">
        <f>'Economy Size'!E74</f>
        <v>43.19</v>
      </c>
      <c r="N78" s="413">
        <f>'Economy Size'!L74</f>
        <v>15.078924544666092</v>
      </c>
      <c r="O78" s="422" t="e">
        <f>#REF!</f>
        <v>#REF!</v>
      </c>
      <c r="P78" s="445">
        <f t="shared" si="9"/>
        <v>-20.232448677495256</v>
      </c>
      <c r="Q78" s="447">
        <f t="shared" si="15"/>
        <v>-2.0232448677495256</v>
      </c>
      <c r="R78" s="1033">
        <f>'1-Health Spending Per Capita'!D74</f>
        <v>212.31515084</v>
      </c>
      <c r="S78" s="867">
        <f>'1-Health Spending Per Capita'!J74</f>
        <v>-41.880774226561748</v>
      </c>
      <c r="T78" s="964">
        <f>'2-Total Healthcare Spending'!G74</f>
        <v>1.7538821699863791</v>
      </c>
      <c r="U78" s="1057">
        <f>'2-Total Healthcare Spending'!M74</f>
        <v>48.206075650264459</v>
      </c>
      <c r="V78" s="964">
        <f>'3-IT Development Index'!D74</f>
        <v>3.09</v>
      </c>
      <c r="W78" s="867">
        <f>'3-IT Development Index'!J74</f>
        <v>-15.205833546081195</v>
      </c>
      <c r="X78" s="964">
        <f>'4- Medical Technology from US'!D74</f>
        <v>10.074999999999999</v>
      </c>
      <c r="Y78" s="873">
        <f>'4- Medical Technology from US'!J74</f>
        <v>-9.325721083808018</v>
      </c>
      <c r="Z78" s="973">
        <f>'5- Computer Imports'!D74</f>
        <v>65.328000000000003</v>
      </c>
      <c r="AA78" s="877">
        <f>'5- Computer Imports'!J74</f>
        <v>8.2794678194700721E-3</v>
      </c>
      <c r="AB78" s="973">
        <f>'6-Network Readiness Index'!D74</f>
        <v>3.7</v>
      </c>
      <c r="AC78" s="1273">
        <f>'6-Network Readiness Index'!J74</f>
        <v>-1.2499999999999987</v>
      </c>
      <c r="AD78" s="1277">
        <f>'7-Physicians per 1,000 People'!D74</f>
        <v>0.39</v>
      </c>
      <c r="AE78" s="883">
        <f>'7-Physicians per 1,000 People'!I74</f>
        <v>-22.637075718015662</v>
      </c>
      <c r="AF78" s="1371">
        <f>'8-Public Health Spending %'!D74</f>
        <v>50.647668109999998</v>
      </c>
      <c r="AG78" s="873">
        <f>'8-Public Health Spending %'!J74</f>
        <v>-2.4488416751045534</v>
      </c>
      <c r="AH78" s="452">
        <f t="shared" si="18"/>
        <v>-44.533891131487252</v>
      </c>
      <c r="AI78" s="453">
        <f t="shared" si="19"/>
        <v>-35.627112905189804</v>
      </c>
      <c r="AJ78" s="443" t="str">
        <f>'Risk - Country'!E74</f>
        <v>C</v>
      </c>
      <c r="AK78" s="410">
        <f>'Risk - Country'!M74</f>
        <v>-6.9999999999999973</v>
      </c>
      <c r="AL78" s="416" t="str">
        <f>'Risk - Business Climate'!B74</f>
        <v>C</v>
      </c>
      <c r="AM78" s="416">
        <f>'Risk - Business Climate'!K74</f>
        <v>-10.909090909090912</v>
      </c>
      <c r="AN78" s="415" t="str">
        <f>'Risk - Banking'!E74</f>
        <v>-</v>
      </c>
      <c r="AO78" s="410">
        <f>'Risk - Banking'!M74</f>
        <v>0</v>
      </c>
      <c r="AP78" s="458">
        <f t="shared" si="16"/>
        <v>-17.90909090909091</v>
      </c>
      <c r="AQ78" s="460">
        <f t="shared" si="20"/>
        <v>-1.7909090909090906</v>
      </c>
      <c r="AR78" s="417">
        <f t="shared" si="17"/>
        <v>-39.441266863848419</v>
      </c>
      <c r="AS78" s="31"/>
    </row>
    <row r="79" spans="1:48" ht="14.3" customHeight="1" x14ac:dyDescent="0.3">
      <c r="A79" s="295" t="s">
        <v>254</v>
      </c>
      <c r="B79" s="362" t="s">
        <v>254</v>
      </c>
      <c r="C79" s="418">
        <f>'Macro - Wealth'!E75</f>
        <v>58100</v>
      </c>
      <c r="D79" s="410">
        <f>'Macro - Wealth'!L75</f>
        <v>26.05436212187637</v>
      </c>
      <c r="E79" s="419">
        <f>'Macro - GDP Growth'!F75</f>
        <v>1.4</v>
      </c>
      <c r="F79" s="410">
        <f>'Macro - GDP Growth'!M75</f>
        <v>-2.64</v>
      </c>
      <c r="G79" s="419">
        <f>'Macro - GDP Growth Projection'!G75</f>
        <v>0.15437877706082662</v>
      </c>
      <c r="H79" s="410">
        <f>'Macro - GDP Growth Projection'!M75</f>
        <v>6.4683110314297485</v>
      </c>
      <c r="I79" s="479">
        <f>'Macro - Urban Population'!G75</f>
        <v>7259.5690000000004</v>
      </c>
      <c r="J79" s="420" t="e">
        <f>'Macro - Urban Population'!#REF!</f>
        <v>#REF!</v>
      </c>
      <c r="K79" s="421">
        <f>('Macro - Urban Population'!G75)/1000</f>
        <v>7.2595690000000008</v>
      </c>
      <c r="L79" s="771">
        <f>'Macro - Urban Population'!N75</f>
        <v>0</v>
      </c>
      <c r="M79" s="772">
        <f>'Economy Size'!E75</f>
        <v>427.4</v>
      </c>
      <c r="N79" s="413">
        <f>'Economy Size'!L75</f>
        <v>-0.48256543053044743</v>
      </c>
      <c r="O79" s="422" t="e">
        <f>#REF!</f>
        <v>#REF!</v>
      </c>
      <c r="P79" s="445">
        <f t="shared" si="9"/>
        <v>29.400107722775672</v>
      </c>
      <c r="Q79" s="447">
        <f t="shared" si="15"/>
        <v>2.9400107722775672</v>
      </c>
      <c r="R79" s="1033" t="str">
        <f>'1-Health Spending Per Capita'!D75</f>
        <v>use mean</v>
      </c>
      <c r="S79" s="867">
        <f>'1-Health Spending Per Capita'!J75</f>
        <v>0</v>
      </c>
      <c r="T79" s="964" t="str">
        <f>'2-Total Healthcare Spending'!G75</f>
        <v>n.a.</v>
      </c>
      <c r="U79" s="1057">
        <f>'2-Total Healthcare Spending'!M75</f>
        <v>0</v>
      </c>
      <c r="V79" s="964">
        <f>'3-IT Development Index'!D75</f>
        <v>8.4600000000000009</v>
      </c>
      <c r="W79" s="867">
        <f>'3-IT Development Index'!J75</f>
        <v>26.896938212741738</v>
      </c>
      <c r="X79" s="964">
        <f>'4- Medical Technology from US'!D75</f>
        <v>234.852</v>
      </c>
      <c r="Y79" s="873">
        <f>'4- Medical Technology from US'!J75</f>
        <v>0.2922233963883733</v>
      </c>
      <c r="Z79" s="973">
        <f>'5- Computer Imports'!D75</f>
        <v>21160.298999999999</v>
      </c>
      <c r="AA79" s="877">
        <f>'5- Computer Imports'!J75</f>
        <v>2.7233511869332991</v>
      </c>
      <c r="AB79" s="973">
        <f>'6-Network Readiness Index'!D75</f>
        <v>5.6</v>
      </c>
      <c r="AC79" s="1273">
        <f>'6-Network Readiness Index'!J75</f>
        <v>3.947368421052631</v>
      </c>
      <c r="AD79" s="1277" t="str">
        <f>'7-Physicians per 1,000 People'!D75</f>
        <v>use median</v>
      </c>
      <c r="AE79" s="883">
        <f>'7-Physicians per 1,000 People'!I75</f>
        <v>4.2396584630838783</v>
      </c>
      <c r="AF79" s="1371" t="str">
        <f>'8-Public Health Spending %'!D75</f>
        <v>use median</v>
      </c>
      <c r="AG79" s="873">
        <f>'8-Public Health Spending %'!J75</f>
        <v>0</v>
      </c>
      <c r="AH79" s="452">
        <f t="shared" si="18"/>
        <v>38.099539680199918</v>
      </c>
      <c r="AI79" s="453">
        <f t="shared" si="19"/>
        <v>30.479631744159935</v>
      </c>
      <c r="AJ79" s="443" t="str">
        <f>'Risk - Country'!E75</f>
        <v>A3</v>
      </c>
      <c r="AK79" s="410">
        <f>'Risk - Country'!M75</f>
        <v>21</v>
      </c>
      <c r="AL79" s="416" t="str">
        <f>'Risk - Business Climate'!B75</f>
        <v>A2</v>
      </c>
      <c r="AM79" s="416">
        <f>'Risk - Business Climate'!K75</f>
        <v>31.111111111111114</v>
      </c>
      <c r="AN79" s="415" t="str">
        <f>'Risk - Banking'!E75</f>
        <v>AAA</v>
      </c>
      <c r="AO79" s="410">
        <f>'Risk - Banking'!M75</f>
        <v>25</v>
      </c>
      <c r="AP79" s="458">
        <f t="shared" si="16"/>
        <v>77.111111111111114</v>
      </c>
      <c r="AQ79" s="460">
        <f t="shared" si="20"/>
        <v>7.7111111111111095</v>
      </c>
      <c r="AR79" s="417">
        <f t="shared" si="17"/>
        <v>41.130753627548614</v>
      </c>
      <c r="AS79" s="31"/>
    </row>
    <row r="80" spans="1:48" x14ac:dyDescent="0.3">
      <c r="A80" s="295" t="s">
        <v>65</v>
      </c>
      <c r="B80" s="362" t="s">
        <v>65</v>
      </c>
      <c r="C80" s="418">
        <f>'Macro - Wealth'!E76</f>
        <v>27200</v>
      </c>
      <c r="D80" s="410">
        <f>'Macro - Wealth'!L76</f>
        <v>7.0889960543621209</v>
      </c>
      <c r="E80" s="419">
        <f>'Macro - GDP Growth'!F76</f>
        <v>2</v>
      </c>
      <c r="F80" s="410">
        <f>'Macro - GDP Growth'!M76</f>
        <v>-1.1999999999999997</v>
      </c>
      <c r="G80" s="419">
        <f>'Macro - GDP Growth Projection'!G76</f>
        <v>0.15344079137146191</v>
      </c>
      <c r="H80" s="410">
        <f>'Macro - GDP Growth Projection'!M76</f>
        <v>6.4171314118937834</v>
      </c>
      <c r="I80" s="479">
        <f>'Macro - Urban Population'!G76</f>
        <v>7029.8440000000001</v>
      </c>
      <c r="J80" s="420">
        <f>'Macro - Urban Population'!F59</f>
        <v>53.353618322779298</v>
      </c>
      <c r="K80" s="421">
        <f>('Macro - Urban Population'!G76)/1000</f>
        <v>7.0298439999999998</v>
      </c>
      <c r="L80" s="771">
        <f>'Macro - Urban Population'!N76</f>
        <v>0</v>
      </c>
      <c r="M80" s="772">
        <f>'Economy Size'!E76</f>
        <v>267.60000000000002</v>
      </c>
      <c r="N80" s="413">
        <f>'Economy Size'!L76</f>
        <v>-0.25625556303784891</v>
      </c>
      <c r="O80" s="422" t="e">
        <f>#REF!</f>
        <v>#REF!</v>
      </c>
      <c r="P80" s="445">
        <f t="shared" si="9"/>
        <v>12.049871903218055</v>
      </c>
      <c r="Q80" s="447">
        <f t="shared" si="15"/>
        <v>1.2049871903218055</v>
      </c>
      <c r="R80" s="1033">
        <f>'1-Health Spending Per Capita'!D76</f>
        <v>1036.62385868</v>
      </c>
      <c r="S80" s="867">
        <f>'1-Health Spending Per Capita'!J76</f>
        <v>-8.5297787341202032</v>
      </c>
      <c r="T80" s="964">
        <f>'2-Total Healthcare Spending'!G76</f>
        <v>10.296964124195993</v>
      </c>
      <c r="U80" s="1057">
        <f>'2-Total Healthcare Spending'!M76</f>
        <v>39.318453683844695</v>
      </c>
      <c r="V80" s="964">
        <f>'3-IT Development Index'!D76</f>
        <v>6.72</v>
      </c>
      <c r="W80" s="867">
        <f>'3-IT Development Index'!J76</f>
        <v>12.688181607927541</v>
      </c>
      <c r="X80" s="964">
        <f>'4- Medical Technology from US'!D76</f>
        <v>46.939</v>
      </c>
      <c r="Y80" s="873">
        <f>'4- Medical Technology from US'!J76</f>
        <v>-6.8585629729890343</v>
      </c>
      <c r="Z80" s="973">
        <f>'5- Computer Imports'!D76</f>
        <v>1598.5930000000001</v>
      </c>
      <c r="AA80" s="877">
        <f>'5- Computer Imports'!J76</f>
        <v>0.2056214996908135</v>
      </c>
      <c r="AB80" s="973">
        <f>'6-Network Readiness Index'!D76</f>
        <v>4.4000000000000004</v>
      </c>
      <c r="AC80" s="1273">
        <f>'6-Network Readiness Index'!J76</f>
        <v>0.7894736842105291</v>
      </c>
      <c r="AD80" s="1277">
        <f>'7-Physicians per 1,000 People'!D76</f>
        <v>3.3159999999999998</v>
      </c>
      <c r="AE80" s="883">
        <f>'7-Physicians per 1,000 People'!I76</f>
        <v>8.8900050226017058</v>
      </c>
      <c r="AF80" s="1371">
        <f>'8-Public Health Spending %'!D76</f>
        <v>65.980630360000006</v>
      </c>
      <c r="AG80" s="873">
        <f>'8-Public Health Spending %'!J76</f>
        <v>3.6210027322757248</v>
      </c>
      <c r="AH80" s="452">
        <f t="shared" si="18"/>
        <v>50.124396523441774</v>
      </c>
      <c r="AI80" s="453">
        <f t="shared" si="19"/>
        <v>40.099517218753419</v>
      </c>
      <c r="AJ80" s="443" t="str">
        <f>'Risk - Country'!E76</f>
        <v>A4</v>
      </c>
      <c r="AK80" s="410">
        <f>'Risk - Country'!M76</f>
        <v>14</v>
      </c>
      <c r="AL80" s="416" t="str">
        <f>'Risk - Business Climate'!B76</f>
        <v>A3</v>
      </c>
      <c r="AM80" s="416">
        <f>'Risk - Business Climate'!K76</f>
        <v>22.222222222222239</v>
      </c>
      <c r="AN80" s="415" t="str">
        <f>'Risk - Banking'!E76</f>
        <v>A-</v>
      </c>
      <c r="AO80" s="410">
        <f>'Risk - Banking'!M76</f>
        <v>3.7500000000000027</v>
      </c>
      <c r="AP80" s="458">
        <f t="shared" si="16"/>
        <v>39.972222222222243</v>
      </c>
      <c r="AQ80" s="460">
        <f t="shared" si="20"/>
        <v>3.9972222222222236</v>
      </c>
      <c r="AR80" s="417">
        <f t="shared" si="17"/>
        <v>45.301726631297441</v>
      </c>
      <c r="AS80" s="31"/>
    </row>
    <row r="81" spans="1:49" x14ac:dyDescent="0.3">
      <c r="A81" s="295" t="s">
        <v>166</v>
      </c>
      <c r="B81" s="362" t="s">
        <v>166</v>
      </c>
      <c r="C81" s="418">
        <f>'Macro - Wealth'!E77</f>
        <v>48100</v>
      </c>
      <c r="D81" s="410">
        <f>'Macro - Wealth'!L77</f>
        <v>19.916703200350725</v>
      </c>
      <c r="E81" s="419">
        <f>'Macro - GDP Growth'!F77</f>
        <v>4.9000000000000004</v>
      </c>
      <c r="F81" s="410">
        <f>'Macro - GDP Growth'!M77</f>
        <v>11.07692307692308</v>
      </c>
      <c r="G81" s="419">
        <f>'Macro - GDP Growth Projection'!G77</f>
        <v>0.17578168777317049</v>
      </c>
      <c r="H81" s="410">
        <f>'Macro - GDP Growth Projection'!M77</f>
        <v>7.6361250392979043</v>
      </c>
      <c r="I81" s="479">
        <f>'Macro - Urban Population'!G77</f>
        <v>313.28500000000003</v>
      </c>
      <c r="J81" s="420">
        <f>'Macro - Urban Population'!F60</f>
        <v>84.086259255768894</v>
      </c>
      <c r="K81" s="421">
        <f>('Macro - Urban Population'!G77)/1000</f>
        <v>0.31328500000000004</v>
      </c>
      <c r="L81" s="771">
        <f>'Macro - Urban Population'!N77</f>
        <v>0</v>
      </c>
      <c r="M81" s="772">
        <f>'Economy Size'!E77</f>
        <v>16.149999999999999</v>
      </c>
      <c r="N81" s="413">
        <f>'Economy Size'!L77</f>
        <v>24.45967042497832</v>
      </c>
      <c r="O81" s="422" t="e">
        <f>#REF!</f>
        <v>#REF!</v>
      </c>
      <c r="P81" s="445">
        <f t="shared" si="9"/>
        <v>63.089421741550026</v>
      </c>
      <c r="Q81" s="447">
        <f t="shared" si="15"/>
        <v>6.3089421741550034</v>
      </c>
      <c r="R81" s="1033">
        <f>'1-Health Spending Per Capita'!D77</f>
        <v>4661.6213617200001</v>
      </c>
      <c r="S81" s="867">
        <f>'1-Health Spending Per Capita'!J77</f>
        <v>20.259572665388177</v>
      </c>
      <c r="T81" s="964">
        <f>'2-Total Healthcare Spending'!G77</f>
        <v>1.5529492323365921</v>
      </c>
      <c r="U81" s="1057">
        <f>'2-Total Healthcare Spending'!M77</f>
        <v>48.415112154889528</v>
      </c>
      <c r="V81" s="964">
        <f>'3-IT Development Index'!D77</f>
        <v>8.83</v>
      </c>
      <c r="W81" s="867">
        <f>'3-IT Development Index'!J77</f>
        <v>29.918340479282676</v>
      </c>
      <c r="X81" s="964">
        <f>'4- Medical Technology from US'!D77</f>
        <v>2.9540000000000002</v>
      </c>
      <c r="Y81" s="873">
        <f>'4- Medical Technology from US'!J77</f>
        <v>-9.802300752513041</v>
      </c>
      <c r="Z81" s="973">
        <f>'5- Computer Imports'!D77</f>
        <v>105.947</v>
      </c>
      <c r="AA81" s="877">
        <f>'5- Computer Imports'!J77</f>
        <v>1.3507419929889403E-2</v>
      </c>
      <c r="AB81" s="973">
        <f>'6-Network Readiness Index'!D77</f>
        <v>5.5</v>
      </c>
      <c r="AC81" s="1273">
        <f>'6-Network Readiness Index'!J77</f>
        <v>3.6842105263157894</v>
      </c>
      <c r="AD81" s="1277">
        <f>'7-Physicians per 1,000 People'!D77</f>
        <v>3.7909999999999999</v>
      </c>
      <c r="AE81" s="883">
        <f>'7-Physicians per 1,000 People'!I77</f>
        <v>11.275740833751883</v>
      </c>
      <c r="AF81" s="1371">
        <f>'8-Public Health Spending %'!D77</f>
        <v>81.04268501</v>
      </c>
      <c r="AG81" s="873">
        <f>'8-Public Health Spending %'!J77</f>
        <v>9.4048962354031715</v>
      </c>
      <c r="AH81" s="452">
        <f t="shared" si="18"/>
        <v>113.16907956244809</v>
      </c>
      <c r="AI81" s="453">
        <f t="shared" si="19"/>
        <v>90.53526364995848</v>
      </c>
      <c r="AJ81" s="443" t="str">
        <f>'Risk - Country'!E77</f>
        <v>A2</v>
      </c>
      <c r="AK81" s="410">
        <f>'Risk - Country'!M77</f>
        <v>28</v>
      </c>
      <c r="AL81" s="416" t="str">
        <f>'Risk - Business Climate'!B77</f>
        <v>A1</v>
      </c>
      <c r="AM81" s="416">
        <f>'Risk - Business Climate'!K77</f>
        <v>40</v>
      </c>
      <c r="AN81" s="415" t="str">
        <f>'Risk - Banking'!E77</f>
        <v>BBB+</v>
      </c>
      <c r="AO81" s="410">
        <f>'Risk - Banking'!M77</f>
        <v>0</v>
      </c>
      <c r="AP81" s="458">
        <f t="shared" si="16"/>
        <v>68</v>
      </c>
      <c r="AQ81" s="460">
        <f t="shared" si="20"/>
        <v>6.7999999999999989</v>
      </c>
      <c r="AR81" s="417">
        <f t="shared" si="17"/>
        <v>103.64420582411348</v>
      </c>
      <c r="AS81" s="31"/>
    </row>
    <row r="82" spans="1:49" x14ac:dyDescent="0.3">
      <c r="A82" s="295" t="s">
        <v>66</v>
      </c>
      <c r="B82" s="362" t="s">
        <v>66</v>
      </c>
      <c r="C82" s="418">
        <f>'Macro - Wealth'!E78</f>
        <v>6700</v>
      </c>
      <c r="D82" s="410">
        <f>'Macro - Wealth'!L78</f>
        <v>-42.188552188552187</v>
      </c>
      <c r="E82" s="419">
        <f>'Macro - GDP Growth'!F78</f>
        <v>7.6</v>
      </c>
      <c r="F82" s="410">
        <f>'Macro - GDP Growth'!M78</f>
        <v>23.53846153846154</v>
      </c>
      <c r="G82" s="419">
        <f>'Macro - GDP Growth Projection'!G78</f>
        <v>0.33522644763545312</v>
      </c>
      <c r="H82" s="410">
        <f>'Macro - GDP Growth Projection'!M78</f>
        <v>16.335961549897288</v>
      </c>
      <c r="I82" s="479">
        <f>'Macro - Urban Population'!G78</f>
        <v>410203.68900000001</v>
      </c>
      <c r="J82" s="420">
        <f>'Macro - Urban Population'!F61</f>
        <v>79.288571935589303</v>
      </c>
      <c r="K82" s="421">
        <f>('Macro - Urban Population'!G78)/1000</f>
        <v>410.203689</v>
      </c>
      <c r="L82" s="771">
        <f>'Macro - Urban Population'!N78</f>
        <v>0</v>
      </c>
      <c r="M82" s="772">
        <f>'Economy Size'!E78</f>
        <v>8721</v>
      </c>
      <c r="N82" s="413">
        <f>'Economy Size'!L78</f>
        <v>-12.228019229257702</v>
      </c>
      <c r="O82" s="422" t="e">
        <f>#REF!</f>
        <v>#REF!</v>
      </c>
      <c r="P82" s="445">
        <f t="shared" ref="P82:P145" si="21">D82+F82+L82+N82+H82</f>
        <v>-14.542148329451063</v>
      </c>
      <c r="Q82" s="447">
        <f t="shared" si="15"/>
        <v>-1.4542148329451063</v>
      </c>
      <c r="R82" s="1033">
        <f>'1-Health Spending Per Capita'!D78</f>
        <v>74.994604330000001</v>
      </c>
      <c r="S82" s="867">
        <f>'1-Health Spending Per Capita'!J78</f>
        <v>-47.436674442241092</v>
      </c>
      <c r="T82" s="964">
        <f>'2-Total Healthcare Spending'!G78</f>
        <v>95.048300192865398</v>
      </c>
      <c r="U82" s="1057">
        <f>'2-Total Healthcare Spending'!M78</f>
        <v>-0.78654933340335609</v>
      </c>
      <c r="V82" s="964">
        <f>'3-IT Development Index'!D78</f>
        <v>2.69</v>
      </c>
      <c r="W82" s="867">
        <f>'3-IT Development Index'!J78</f>
        <v>-18.135371457748285</v>
      </c>
      <c r="X82" s="964">
        <f>'4- Medical Technology from US'!D78</f>
        <v>325.03899999999999</v>
      </c>
      <c r="Y82" s="873">
        <f>'4- Medical Technology from US'!J78</f>
        <v>0.6007074039644823</v>
      </c>
      <c r="Z82" s="973">
        <f>'5- Computer Imports'!D78</f>
        <v>4605.2650000000003</v>
      </c>
      <c r="AA82" s="877">
        <f>'5- Computer Imports'!J78</f>
        <v>0.59260141617666284</v>
      </c>
      <c r="AB82" s="973">
        <f>'6-Network Readiness Index'!D78</f>
        <v>3.8</v>
      </c>
      <c r="AC82" s="1273">
        <f>'6-Network Readiness Index'!J78</f>
        <v>-0.93749999999999967</v>
      </c>
      <c r="AD82" s="1277">
        <f>'7-Physicians per 1,000 People'!D78</f>
        <v>0.72499999999999998</v>
      </c>
      <c r="AE82" s="883">
        <f>'7-Physicians per 1,000 People'!I78</f>
        <v>-16.077023498694516</v>
      </c>
      <c r="AF82" s="1371">
        <f>'8-Public Health Spending %'!D78</f>
        <v>30.03652267</v>
      </c>
      <c r="AG82" s="873">
        <f>'8-Public Health Spending %'!J78</f>
        <v>-10.99877295407012</v>
      </c>
      <c r="AH82" s="452">
        <f t="shared" si="18"/>
        <v>-93.178582866016228</v>
      </c>
      <c r="AI82" s="453">
        <f t="shared" si="19"/>
        <v>-74.542866292812988</v>
      </c>
      <c r="AJ82" s="443" t="str">
        <f>'Risk - Country'!E78</f>
        <v>A4</v>
      </c>
      <c r="AK82" s="410">
        <f>'Risk - Country'!M78</f>
        <v>14</v>
      </c>
      <c r="AL82" s="416" t="str">
        <f>'Risk - Business Climate'!B78</f>
        <v>B</v>
      </c>
      <c r="AM82" s="416">
        <f>'Risk - Business Climate'!K78</f>
        <v>4.4444444444444411</v>
      </c>
      <c r="AN82" s="415" t="str">
        <f>'Risk - Banking'!E78</f>
        <v>BBB-</v>
      </c>
      <c r="AO82" s="410">
        <f>'Risk - Banking'!M78</f>
        <v>-5.7692307692307674</v>
      </c>
      <c r="AP82" s="458">
        <f t="shared" si="16"/>
        <v>12.675213675213676</v>
      </c>
      <c r="AQ82" s="460">
        <f t="shared" si="20"/>
        <v>1.2675213675213675</v>
      </c>
      <c r="AR82" s="417">
        <f t="shared" si="17"/>
        <v>-74.729559758236732</v>
      </c>
      <c r="AS82" s="31"/>
    </row>
    <row r="83" spans="1:49" x14ac:dyDescent="0.3">
      <c r="A83" s="295" t="s">
        <v>67</v>
      </c>
      <c r="B83" s="362" t="s">
        <v>67</v>
      </c>
      <c r="C83" s="418">
        <f>'Macro - Wealth'!E79</f>
        <v>11700</v>
      </c>
      <c r="D83" s="410">
        <f>'Macro - Wealth'!L79</f>
        <v>-18.619528619528616</v>
      </c>
      <c r="E83" s="419">
        <f>'Macro - GDP Growth'!F79</f>
        <v>4.9000000000000004</v>
      </c>
      <c r="F83" s="410">
        <f>'Macro - GDP Growth'!M79</f>
        <v>11.07692307692308</v>
      </c>
      <c r="G83" s="419">
        <f>'Macro - GDP Growth Projection'!G79</f>
        <v>0.24804835432987946</v>
      </c>
      <c r="H83" s="410">
        <f>'Macro - GDP Growth Projection'!M79</f>
        <v>11.579234770545284</v>
      </c>
      <c r="I83" s="479">
        <f>'Macro - Urban Population'!G79</f>
        <v>133998.891</v>
      </c>
      <c r="J83" s="420" t="e">
        <f>'Macro - Urban Population'!#REF!</f>
        <v>#REF!</v>
      </c>
      <c r="K83" s="421">
        <f>('Macro - Urban Population'!G79)/1000</f>
        <v>133.99889100000001</v>
      </c>
      <c r="L83" s="771">
        <f>'Macro - Urban Population'!N79</f>
        <v>0</v>
      </c>
      <c r="M83" s="772">
        <f>'Economy Size'!E79</f>
        <v>3028</v>
      </c>
      <c r="N83" s="413">
        <f>'Economy Size'!L79</f>
        <v>-4.1655531739675684</v>
      </c>
      <c r="O83" s="422" t="e">
        <f>#REF!</f>
        <v>#REF!</v>
      </c>
      <c r="P83" s="445">
        <f t="shared" si="21"/>
        <v>-0.12892394602781998</v>
      </c>
      <c r="Q83" s="447">
        <f t="shared" si="15"/>
        <v>-1.2892394602781999E-2</v>
      </c>
      <c r="R83" s="1033">
        <f>'1-Health Spending Per Capita'!D79</f>
        <v>99.410359110000002</v>
      </c>
      <c r="S83" s="867">
        <f>'1-Health Spending Per Capita'!J79</f>
        <v>-46.448828845236449</v>
      </c>
      <c r="T83" s="964">
        <f>'2-Total Healthcare Spending'!G79</f>
        <v>25.132156062855302</v>
      </c>
      <c r="U83" s="1057">
        <f>'2-Total Healthcare Spending'!M79</f>
        <v>23.884962766072007</v>
      </c>
      <c r="V83" s="964">
        <f>'3-IT Development Index'!D79</f>
        <v>3.86</v>
      </c>
      <c r="W83" s="867">
        <f>'3-IT Development Index'!J79</f>
        <v>-9.5664730661220485</v>
      </c>
      <c r="X83" s="964">
        <f>'4- Medical Technology from US'!D79</f>
        <v>34.238</v>
      </c>
      <c r="Y83" s="873">
        <f>'4- Medical Technology from US'!J79</f>
        <v>-7.7085894260465411</v>
      </c>
      <c r="Z83" s="973">
        <f>'5- Computer Imports'!D79</f>
        <v>1642.27</v>
      </c>
      <c r="AA83" s="877">
        <f>'5- Computer Imports'!J79</f>
        <v>0.21124303799374522</v>
      </c>
      <c r="AB83" s="973">
        <f>'6-Network Readiness Index'!D79</f>
        <v>4</v>
      </c>
      <c r="AC83" s="1273">
        <f>'6-Network Readiness Index'!J79</f>
        <v>-0.31249999999999895</v>
      </c>
      <c r="AD83" s="1277">
        <f>'7-Physicians per 1,000 People'!D79</f>
        <v>0.20100000000000001</v>
      </c>
      <c r="AE83" s="883">
        <f>'7-Physicians per 1,000 People'!I79</f>
        <v>-26.338120104438641</v>
      </c>
      <c r="AF83" s="1371">
        <f>'8-Public Health Spending %'!D79</f>
        <v>37.779737679999997</v>
      </c>
      <c r="AG83" s="873">
        <f>'8-Public Health Spending %'!J79</f>
        <v>-7.7867265199465328</v>
      </c>
      <c r="AH83" s="452">
        <f t="shared" si="18"/>
        <v>-74.06503215772446</v>
      </c>
      <c r="AI83" s="453">
        <f t="shared" si="19"/>
        <v>-59.252025726179568</v>
      </c>
      <c r="AJ83" s="443" t="str">
        <f>'Risk - Country'!E79</f>
        <v>A4</v>
      </c>
      <c r="AK83" s="410">
        <f>'Risk - Country'!M79</f>
        <v>14</v>
      </c>
      <c r="AL83" s="416" t="str">
        <f>'Risk - Business Climate'!B79</f>
        <v>B</v>
      </c>
      <c r="AM83" s="416">
        <f>'Risk - Business Climate'!K79</f>
        <v>4.4444444444444411</v>
      </c>
      <c r="AN83" s="415" t="str">
        <f>'Risk - Banking'!E79</f>
        <v>BBB</v>
      </c>
      <c r="AO83" s="410">
        <f>'Risk - Banking'!M79</f>
        <v>-2.8846153846153837</v>
      </c>
      <c r="AP83" s="458">
        <f t="shared" si="16"/>
        <v>15.55982905982906</v>
      </c>
      <c r="AQ83" s="460">
        <f t="shared" si="20"/>
        <v>1.5559829059829056</v>
      </c>
      <c r="AR83" s="417">
        <f t="shared" si="17"/>
        <v>-57.708935214799439</v>
      </c>
      <c r="AS83" s="31"/>
    </row>
    <row r="84" spans="1:49" x14ac:dyDescent="0.3">
      <c r="A84" s="295" t="s">
        <v>222</v>
      </c>
      <c r="B84" s="362" t="s">
        <v>222</v>
      </c>
      <c r="C84" s="418">
        <f>'Macro - Wealth'!E80</f>
        <v>18100</v>
      </c>
      <c r="D84" s="410">
        <f>'Macro - Wealth'!L80</f>
        <v>1.5037264357737827</v>
      </c>
      <c r="E84" s="419">
        <f>'Macro - GDP Growth'!F80</f>
        <v>4.5</v>
      </c>
      <c r="F84" s="410">
        <f>'Macro - GDP Growth'!M80</f>
        <v>9.2307692307692299</v>
      </c>
      <c r="G84" s="419">
        <f>'Macro - GDP Growth Projection'!G80</f>
        <v>0.21268636546876535</v>
      </c>
      <c r="H84" s="410">
        <f>'Macro - GDP Growth Projection'!M80</f>
        <v>9.649767022297862</v>
      </c>
      <c r="I84" s="479">
        <f>'Macro - Urban Population'!G80</f>
        <v>57169.616999999998</v>
      </c>
      <c r="J84" s="420">
        <f>'Macro - Urban Population'!F62</f>
        <v>55.975842907427598</v>
      </c>
      <c r="K84" s="421">
        <f>('Macro - Urban Population'!G80)/1000</f>
        <v>57.169616999999995</v>
      </c>
      <c r="L84" s="771">
        <f>'Macro - Urban Population'!N80</f>
        <v>0</v>
      </c>
      <c r="M84" s="772">
        <f>'Economy Size'!E80</f>
        <v>1459</v>
      </c>
      <c r="N84" s="413">
        <f>'Economy Size'!L80</f>
        <v>-1.9435245000258456</v>
      </c>
      <c r="O84" s="422" t="e">
        <f>#REF!</f>
        <v>#REF!</v>
      </c>
      <c r="P84" s="445">
        <f t="shared" si="21"/>
        <v>18.440738188815029</v>
      </c>
      <c r="Q84" s="447">
        <f t="shared" si="15"/>
        <v>1.8440738188815029</v>
      </c>
      <c r="R84" s="1033">
        <f>'1-Health Spending Per Capita'!D80</f>
        <v>350.73860710000002</v>
      </c>
      <c r="S84" s="867">
        <f>'1-Health Spending Per Capita'!J80</f>
        <v>-36.280250997985689</v>
      </c>
      <c r="T84" s="964">
        <f>'2-Total Healthcare Spending'!G80</f>
        <v>27.522536363107776</v>
      </c>
      <c r="U84" s="1057">
        <f>'2-Total Healthcare Spending'!M80</f>
        <v>21.398179123062175</v>
      </c>
      <c r="V84" s="964">
        <f>'3-IT Development Index'!D80</f>
        <v>4.99</v>
      </c>
      <c r="W84" s="867">
        <f>'3-IT Development Index'!J80</f>
        <v>-1.2905284656625149</v>
      </c>
      <c r="X84" s="964">
        <f>'4- Medical Technology from US'!D80</f>
        <v>37.360999999999997</v>
      </c>
      <c r="Y84" s="873">
        <f>'4- Medical Technology from US'!J80</f>
        <v>-7.4995796935137804</v>
      </c>
      <c r="Z84" s="973">
        <f>'5- Computer Imports'!D80</f>
        <v>163.52699999999999</v>
      </c>
      <c r="AA84" s="877">
        <f>'5- Computer Imports'!J80</f>
        <v>2.0918372501787904E-2</v>
      </c>
      <c r="AB84" s="973">
        <f>'6-Network Readiness Index'!D80</f>
        <v>3.7</v>
      </c>
      <c r="AC84" s="1273">
        <f>'6-Network Readiness Index'!J80</f>
        <v>-1.2499999999999987</v>
      </c>
      <c r="AD84" s="1277">
        <f>'7-Physicians per 1,000 People'!D80</f>
        <v>1.4910000000000001</v>
      </c>
      <c r="AE84" s="883">
        <f>'7-Physicians per 1,000 People'!I80</f>
        <v>-1.0770234986945144</v>
      </c>
      <c r="AF84" s="1371">
        <f>'8-Public Health Spending %'!D80</f>
        <v>41.201365600000003</v>
      </c>
      <c r="AG84" s="873">
        <f>'8-Public Health Spending %'!J80</f>
        <v>-6.3673641820623184</v>
      </c>
      <c r="AH84" s="452">
        <f t="shared" si="18"/>
        <v>-32.345649342354854</v>
      </c>
      <c r="AI84" s="453">
        <f t="shared" si="19"/>
        <v>-25.876519473883885</v>
      </c>
      <c r="AJ84" s="443" t="str">
        <f>'Risk - Country'!E80</f>
        <v>E</v>
      </c>
      <c r="AK84" s="410">
        <f>'Risk - Country'!M80</f>
        <v>-35</v>
      </c>
      <c r="AL84" s="416" t="str">
        <f>'Risk - Business Climate'!B80</f>
        <v>C</v>
      </c>
      <c r="AM84" s="416">
        <f>'Risk - Business Climate'!K80</f>
        <v>-10.909090909090912</v>
      </c>
      <c r="AN84" s="415" t="str">
        <f>'Risk - Banking'!E80</f>
        <v>-</v>
      </c>
      <c r="AO84" s="410">
        <f>'Risk - Banking'!M80</f>
        <v>0</v>
      </c>
      <c r="AP84" s="458">
        <f t="shared" si="16"/>
        <v>-45.909090909090914</v>
      </c>
      <c r="AQ84" s="460">
        <f t="shared" si="20"/>
        <v>-4.5909090909090899</v>
      </c>
      <c r="AR84" s="417">
        <f t="shared" si="17"/>
        <v>-28.623354745911474</v>
      </c>
      <c r="AS84" s="31"/>
    </row>
    <row r="85" spans="1:49" s="114" customFormat="1" x14ac:dyDescent="0.3">
      <c r="A85" s="295" t="s">
        <v>167</v>
      </c>
      <c r="B85" s="362" t="s">
        <v>167</v>
      </c>
      <c r="C85" s="424">
        <f>'Macro - Wealth'!E81</f>
        <v>16500</v>
      </c>
      <c r="D85" s="425">
        <f>'Macro - Wealth'!L81</f>
        <v>0.52170100832967925</v>
      </c>
      <c r="E85" s="426">
        <f>'Macro - GDP Growth'!F81</f>
        <v>9</v>
      </c>
      <c r="F85" s="425">
        <f>'Macro - GDP Growth'!M81</f>
        <v>30</v>
      </c>
      <c r="G85" s="426">
        <f>'Macro - GDP Growth Projection'!G81</f>
        <v>0.12251854509715208</v>
      </c>
      <c r="H85" s="425">
        <f>'Macro - GDP Growth Projection'!M81</f>
        <v>4.7299107885296436</v>
      </c>
      <c r="I85" s="479">
        <f>'Macro - Urban Population'!G81</f>
        <v>24115.922999999999</v>
      </c>
      <c r="J85" s="420">
        <f>'Macro - Urban Population'!F63</f>
        <v>86.920482395193304</v>
      </c>
      <c r="K85" s="421">
        <f>('Macro - Urban Population'!G81)/1000</f>
        <v>24.115922999999999</v>
      </c>
      <c r="L85" s="771">
        <f>'Macro - Urban Population'!N81</f>
        <v>0</v>
      </c>
      <c r="M85" s="772">
        <f>'Economy Size'!E81</f>
        <v>596.70000000000005</v>
      </c>
      <c r="N85" s="413">
        <f>'Economy Size'!L81</f>
        <v>-0.72232926386271878</v>
      </c>
      <c r="O85" s="427" t="e">
        <f>#REF!</f>
        <v>#REF!</v>
      </c>
      <c r="P85" s="445">
        <f t="shared" si="21"/>
        <v>34.529282532996604</v>
      </c>
      <c r="Q85" s="447">
        <f t="shared" si="15"/>
        <v>3.4529282532996604</v>
      </c>
      <c r="R85" s="1033">
        <f>'1-Health Spending Per Capita'!D81</f>
        <v>292.00437883000001</v>
      </c>
      <c r="S85" s="867">
        <f>'1-Health Spending Per Capita'!J81</f>
        <v>-38.656599765934189</v>
      </c>
      <c r="T85" s="964">
        <f>'2-Total Healthcare Spending'!G81</f>
        <v>10.15263045849373</v>
      </c>
      <c r="U85" s="1057">
        <f>'2-Total Healthcare Spending'!M81</f>
        <v>39.468608284334891</v>
      </c>
      <c r="V85" s="964" t="str">
        <f>'3-IT Development Index'!D81</f>
        <v>use median</v>
      </c>
      <c r="W85" s="867">
        <f>'3-IT Development Index'!J81</f>
        <v>0</v>
      </c>
      <c r="X85" s="964">
        <f>'4- Medical Technology from US'!D81</f>
        <v>9.2110000000000003</v>
      </c>
      <c r="Y85" s="873">
        <f>'4- Medical Technology from US'!J81</f>
        <v>-9.3835451020303378</v>
      </c>
      <c r="Z85" s="973">
        <f>'5- Computer Imports'!D81</f>
        <v>57.527999999999999</v>
      </c>
      <c r="AA85" s="877">
        <f>'5- Computer Imports'!J81</f>
        <v>7.2755527437352967E-3</v>
      </c>
      <c r="AB85" s="973" t="str">
        <f>'6-Network Readiness Index'!D81</f>
        <v>use median</v>
      </c>
      <c r="AC85" s="1273">
        <f>'6-Network Readiness Index'!J81</f>
        <v>0</v>
      </c>
      <c r="AD85" s="1277">
        <f>'7-Physicians per 1,000 People'!D81</f>
        <v>0.85399999999999998</v>
      </c>
      <c r="AE85" s="883">
        <f>'7-Physicians per 1,000 People'!I81</f>
        <v>-13.550913838120106</v>
      </c>
      <c r="AF85" s="1371">
        <f>'8-Public Health Spending %'!D81</f>
        <v>60.267655189999999</v>
      </c>
      <c r="AG85" s="873">
        <f>'8-Public Health Spending %'!J81</f>
        <v>1.4271957957638175</v>
      </c>
      <c r="AH85" s="452">
        <f t="shared" si="18"/>
        <v>-20.68797907324219</v>
      </c>
      <c r="AI85" s="454">
        <f t="shared" si="19"/>
        <v>-16.550383258593751</v>
      </c>
      <c r="AJ85" s="443" t="str">
        <f>'Risk - Country'!E81</f>
        <v>E</v>
      </c>
      <c r="AK85" s="425">
        <f>'Risk - Country'!M81</f>
        <v>-35</v>
      </c>
      <c r="AL85" s="428" t="str">
        <f>'Risk - Business Climate'!B81</f>
        <v>E</v>
      </c>
      <c r="AM85" s="416">
        <f>'Risk - Business Climate'!K81</f>
        <v>-40</v>
      </c>
      <c r="AN85" s="415" t="str">
        <f>'Risk - Banking'!E81</f>
        <v>B-</v>
      </c>
      <c r="AO85" s="425">
        <f>'Risk - Banking'!M81</f>
        <v>-23.076923076923077</v>
      </c>
      <c r="AP85" s="458">
        <f t="shared" si="16"/>
        <v>-98.07692307692308</v>
      </c>
      <c r="AQ85" s="460">
        <f t="shared" si="20"/>
        <v>-9.8076923076923066</v>
      </c>
      <c r="AR85" s="429">
        <f t="shared" si="17"/>
        <v>-22.905147312986397</v>
      </c>
      <c r="AS85" s="283"/>
      <c r="AT85" s="3"/>
      <c r="AU85" s="3"/>
      <c r="AV85" s="3"/>
      <c r="AW85" s="3"/>
    </row>
    <row r="86" spans="1:49" x14ac:dyDescent="0.3">
      <c r="A86" s="295" t="s">
        <v>68</v>
      </c>
      <c r="B86" s="362" t="s">
        <v>68</v>
      </c>
      <c r="C86" s="418">
        <f>'Macro - Wealth'!E82</f>
        <v>69400</v>
      </c>
      <c r="D86" s="410">
        <f>'Macro - Wealth'!L82</f>
        <v>32.989916703200358</v>
      </c>
      <c r="E86" s="419">
        <f>'Macro - GDP Growth'!F82</f>
        <v>4.9000000000000004</v>
      </c>
      <c r="F86" s="410">
        <f>'Macro - GDP Growth'!M82</f>
        <v>11.07692307692308</v>
      </c>
      <c r="G86" s="419">
        <f>'Macro - GDP Growth Projection'!G82</f>
        <v>0.16558621050855149</v>
      </c>
      <c r="H86" s="410">
        <f>'Macro - GDP Growth Projection'!M82</f>
        <v>7.0798258832370182</v>
      </c>
      <c r="I86" s="479">
        <f>'Macro - Urban Population'!G82</f>
        <v>2944.4630000000002</v>
      </c>
      <c r="J86" s="420" t="e">
        <f>'Macro - Urban Population'!#REF!</f>
        <v>#REF!</v>
      </c>
      <c r="K86" s="421">
        <f>('Macro - Urban Population'!G82)/1000</f>
        <v>2.9444630000000003</v>
      </c>
      <c r="L86" s="771">
        <f>'Macro - Urban Population'!N82</f>
        <v>0</v>
      </c>
      <c r="M86" s="772">
        <f>'Economy Size'!E82</f>
        <v>324.3</v>
      </c>
      <c r="N86" s="413">
        <f>'Economy Size'!L82</f>
        <v>-0.33655449599673715</v>
      </c>
      <c r="O86" s="422" t="e">
        <f>#REF!</f>
        <v>#REF!</v>
      </c>
      <c r="P86" s="445">
        <f t="shared" si="21"/>
        <v>50.810111167363722</v>
      </c>
      <c r="Q86" s="447">
        <f t="shared" si="15"/>
        <v>5.0810111167363727</v>
      </c>
      <c r="R86" s="1033">
        <f>'1-Health Spending Per Capita'!D82</f>
        <v>4239.15448853</v>
      </c>
      <c r="S86" s="867">
        <f>'1-Health Spending Per Capita'!J82</f>
        <v>17.752671111847281</v>
      </c>
      <c r="T86" s="964">
        <f>'2-Total Healthcare Spending'!G82</f>
        <v>19.827966855380911</v>
      </c>
      <c r="U86" s="1057">
        <f>'2-Total Healthcare Spending'!M82</f>
        <v>29.40306838264835</v>
      </c>
      <c r="V86" s="964">
        <f>'3-IT Development Index'!D82</f>
        <v>7.92</v>
      </c>
      <c r="W86" s="867">
        <f>'3-IT Development Index'!J82</f>
        <v>22.48732409400629</v>
      </c>
      <c r="X86" s="964">
        <f>'4- Medical Technology from US'!D82</f>
        <v>418.97500000000002</v>
      </c>
      <c r="Y86" s="873">
        <f>'4- Medical Technology from US'!J82</f>
        <v>0.92201484002144607</v>
      </c>
      <c r="Z86" s="973">
        <f>'5- Computer Imports'!D82</f>
        <v>2541.1350000000002</v>
      </c>
      <c r="AA86" s="877">
        <f>'5- Computer Imports'!J82</f>
        <v>0.32693331037199369</v>
      </c>
      <c r="AB86" s="973">
        <f>'6-Network Readiness Index'!D82</f>
        <v>5.3</v>
      </c>
      <c r="AC86" s="1273">
        <f>'6-Network Readiness Index'!J82</f>
        <v>3.1578947368421044</v>
      </c>
      <c r="AD86" s="1277">
        <f>'7-Physicians per 1,000 People'!D82</f>
        <v>2.7890000000000001</v>
      </c>
      <c r="AE86" s="883">
        <f>'7-Physicians per 1,000 People'!I82</f>
        <v>6.2430939226519344</v>
      </c>
      <c r="AF86" s="1371">
        <f>'8-Public Health Spending %'!D82</f>
        <v>66.058771989999997</v>
      </c>
      <c r="AG86" s="873">
        <f>'8-Public Health Spending %'!J82</f>
        <v>3.6510094529113277</v>
      </c>
      <c r="AH86" s="452">
        <f t="shared" si="18"/>
        <v>83.944009851300734</v>
      </c>
      <c r="AI86" s="453">
        <f t="shared" si="19"/>
        <v>67.155207881040596</v>
      </c>
      <c r="AJ86" s="443" t="str">
        <f>'Risk - Country'!E82</f>
        <v>A3</v>
      </c>
      <c r="AK86" s="410">
        <f>'Risk - Country'!M82</f>
        <v>21</v>
      </c>
      <c r="AL86" s="416" t="str">
        <f>'Risk - Business Climate'!B82</f>
        <v>A1</v>
      </c>
      <c r="AM86" s="416">
        <f>'Risk - Business Climate'!K82</f>
        <v>40</v>
      </c>
      <c r="AN86" s="415" t="str">
        <f>'Risk - Banking'!E82</f>
        <v>AAA</v>
      </c>
      <c r="AO86" s="410">
        <f>'Risk - Banking'!M82</f>
        <v>25</v>
      </c>
      <c r="AP86" s="458">
        <f t="shared" si="16"/>
        <v>86</v>
      </c>
      <c r="AQ86" s="460">
        <f t="shared" si="20"/>
        <v>8.5999999999999979</v>
      </c>
      <c r="AR86" s="417">
        <f t="shared" si="17"/>
        <v>80.836218997776967</v>
      </c>
      <c r="AS86" s="31"/>
    </row>
    <row r="87" spans="1:49" x14ac:dyDescent="0.3">
      <c r="A87" s="295" t="s">
        <v>69</v>
      </c>
      <c r="B87" s="362" t="s">
        <v>69</v>
      </c>
      <c r="C87" s="418">
        <f>'Macro - Wealth'!E83</f>
        <v>34800</v>
      </c>
      <c r="D87" s="410">
        <f>'Macro - Wealth'!L83</f>
        <v>11.753616834721614</v>
      </c>
      <c r="E87" s="419">
        <f>'Macro - GDP Growth'!F83</f>
        <v>2.8</v>
      </c>
      <c r="F87" s="410">
        <f>'Macro - GDP Growth'!M83</f>
        <v>1.384615384615383</v>
      </c>
      <c r="G87" s="419">
        <f>'Macro - GDP Growth Projection'!G83</f>
        <v>0.16358344932304184</v>
      </c>
      <c r="H87" s="410">
        <f>'Macro - GDP Growth Projection'!M83</f>
        <v>6.9705485705253478</v>
      </c>
      <c r="I87" s="479">
        <f>'Macro - Urban Population'!G83</f>
        <v>7202.2460000000001</v>
      </c>
      <c r="J87" s="420">
        <f>'Macro - Urban Population'!F64</f>
        <v>53.468227615073602</v>
      </c>
      <c r="K87" s="421">
        <f>('Macro - Urban Population'!G83)/1000</f>
        <v>7.2022459999999997</v>
      </c>
      <c r="L87" s="771">
        <f>'Macro - Urban Population'!N83</f>
        <v>0</v>
      </c>
      <c r="M87" s="772">
        <f>'Economy Size'!E83</f>
        <v>297</v>
      </c>
      <c r="N87" s="413">
        <f>'Economy Size'!L83</f>
        <v>-0.29789204679430947</v>
      </c>
      <c r="O87" s="422" t="e">
        <f>#REF!</f>
        <v>#REF!</v>
      </c>
      <c r="P87" s="445">
        <f t="shared" si="21"/>
        <v>19.810888743068034</v>
      </c>
      <c r="Q87" s="447">
        <f t="shared" si="15"/>
        <v>1.9810888743068036</v>
      </c>
      <c r="R87" s="1033">
        <f>'1-Health Spending Per Capita'!D83</f>
        <v>2910.2886372600001</v>
      </c>
      <c r="S87" s="867">
        <f>'1-Health Spending Per Capita'!J83</f>
        <v>9.8672342210405226</v>
      </c>
      <c r="T87" s="964">
        <f>'2-Total Healthcare Spending'!G83</f>
        <v>22.764589121531909</v>
      </c>
      <c r="U87" s="1057">
        <f>'2-Total Healthcare Spending'!M83</f>
        <v>26.348012994017733</v>
      </c>
      <c r="V87" s="964">
        <f>'3-IT Development Index'!D83</f>
        <v>7.4</v>
      </c>
      <c r="W87" s="867">
        <f>'3-IT Development Index'!J83</f>
        <v>18.241029016705504</v>
      </c>
      <c r="X87" s="964">
        <f>'4- Medical Technology from US'!D83</f>
        <v>126.687</v>
      </c>
      <c r="Y87" s="873">
        <f>'4- Medical Technology from US'!J83</f>
        <v>-1.5213525503112924</v>
      </c>
      <c r="Z87" s="973">
        <f>'5- Computer Imports'!D83</f>
        <v>1296.5650000000001</v>
      </c>
      <c r="AA87" s="877">
        <f>'5- Computer Imports'!J83</f>
        <v>0.16674836347363114</v>
      </c>
      <c r="AB87" s="973">
        <f>'6-Network Readiness Index'!D83</f>
        <v>5.4</v>
      </c>
      <c r="AC87" s="1273">
        <f>'6-Network Readiness Index'!J83</f>
        <v>3.4210526315789496</v>
      </c>
      <c r="AD87" s="1277">
        <f>'7-Physicians per 1,000 People'!D83</f>
        <v>3.6190000000000002</v>
      </c>
      <c r="AE87" s="883">
        <f>'7-Physicians per 1,000 People'!I83</f>
        <v>10.411853340030136</v>
      </c>
      <c r="AF87" s="1371">
        <f>'8-Public Health Spending %'!D83</f>
        <v>60.85435871</v>
      </c>
      <c r="AG87" s="873">
        <f>'8-Public Health Spending %'!J83</f>
        <v>1.6524924605578184</v>
      </c>
      <c r="AH87" s="452">
        <f t="shared" si="18"/>
        <v>68.587070477093008</v>
      </c>
      <c r="AI87" s="453">
        <f t="shared" si="19"/>
        <v>54.86965638167441</v>
      </c>
      <c r="AJ87" s="443" t="str">
        <f>'Risk - Country'!E83</f>
        <v>A2</v>
      </c>
      <c r="AK87" s="410">
        <f>'Risk - Country'!M83</f>
        <v>28</v>
      </c>
      <c r="AL87" s="416" t="str">
        <f>'Risk - Business Climate'!B83</f>
        <v>A2</v>
      </c>
      <c r="AM87" s="416">
        <f>'Risk - Business Climate'!K83</f>
        <v>31.111111111111114</v>
      </c>
      <c r="AN87" s="415" t="str">
        <f>'Risk - Banking'!E83</f>
        <v>AA</v>
      </c>
      <c r="AO87" s="410">
        <f>'Risk - Banking'!M83</f>
        <v>18.749999999999996</v>
      </c>
      <c r="AP87" s="458">
        <f t="shared" si="16"/>
        <v>77.861111111111114</v>
      </c>
      <c r="AQ87" s="460">
        <f t="shared" si="20"/>
        <v>7.7861111111111097</v>
      </c>
      <c r="AR87" s="417">
        <f t="shared" si="17"/>
        <v>64.636856367092321</v>
      </c>
      <c r="AS87" s="31"/>
    </row>
    <row r="88" spans="1:49" x14ac:dyDescent="0.3">
      <c r="A88" s="295" t="s">
        <v>70</v>
      </c>
      <c r="B88" s="362" t="s">
        <v>70</v>
      </c>
      <c r="C88" s="418">
        <f>'Macro - Wealth'!E84</f>
        <v>36300</v>
      </c>
      <c r="D88" s="410">
        <f>'Macro - Wealth'!L84</f>
        <v>12.674265672950462</v>
      </c>
      <c r="E88" s="419">
        <f>'Macro - GDP Growth'!F84</f>
        <v>0.8</v>
      </c>
      <c r="F88" s="410">
        <f>'Macro - GDP Growth'!M84</f>
        <v>-4.0799999999999992</v>
      </c>
      <c r="G88" s="419">
        <f>'Macro - GDP Growth Projection'!G84</f>
        <v>9.1829823004392186E-2</v>
      </c>
      <c r="H88" s="410">
        <f>'Macro - GDP Growth Projection'!M84</f>
        <v>3.0554320213576442</v>
      </c>
      <c r="I88" s="479">
        <f>'Macro - Urban Population'!G84</f>
        <v>42028.858999999997</v>
      </c>
      <c r="J88" s="420">
        <f>'Macro - Urban Population'!F65</f>
        <v>75.094276918466704</v>
      </c>
      <c r="K88" s="421">
        <f>('Macro - Urban Population'!G84)/1000</f>
        <v>42.028858999999997</v>
      </c>
      <c r="L88" s="771">
        <f>'Macro - Urban Population'!N84</f>
        <v>0</v>
      </c>
      <c r="M88" s="772">
        <f>'Economy Size'!E84</f>
        <v>2221</v>
      </c>
      <c r="N88" s="413">
        <f>'Economy Size'!L84</f>
        <v>-3.0226741810606406</v>
      </c>
      <c r="O88" s="422" t="e">
        <f>#REF!</f>
        <v>#REF!</v>
      </c>
      <c r="P88" s="445">
        <f t="shared" si="21"/>
        <v>8.6270235132474671</v>
      </c>
      <c r="Q88" s="447">
        <f t="shared" si="15"/>
        <v>0.86270235132474671</v>
      </c>
      <c r="R88" s="1033">
        <f>'1-Health Spending Per Capita'!D84</f>
        <v>3257.7534099</v>
      </c>
      <c r="S88" s="867">
        <f>'1-Health Spending Per Capita'!J84</f>
        <v>11.929076305260461</v>
      </c>
      <c r="T88" s="964">
        <f>'2-Total Healthcare Spending'!G84</f>
        <v>198.95173047935683</v>
      </c>
      <c r="U88" s="1057">
        <f>'2-Total Healthcare Spending'!M84</f>
        <v>-2.5269709561371112</v>
      </c>
      <c r="V88" s="964">
        <f>'3-IT Development Index'!D84</f>
        <v>7.11</v>
      </c>
      <c r="W88" s="867">
        <f>'3-IT Development Index'!J84</f>
        <v>15.872902915903138</v>
      </c>
      <c r="X88" s="964">
        <f>'4- Medical Technology from US'!D84</f>
        <v>305.827</v>
      </c>
      <c r="Y88" s="873">
        <f>'4- Medical Technology from US'!J84</f>
        <v>0.53499289130132455</v>
      </c>
      <c r="Z88" s="973">
        <f>'5- Computer Imports'!D84</f>
        <v>4632.8280000000004</v>
      </c>
      <c r="AA88" s="877">
        <f>'5- Computer Imports'!J84</f>
        <v>0.59614896889877533</v>
      </c>
      <c r="AB88" s="973">
        <f>'6-Network Readiness Index'!D84</f>
        <v>4.4000000000000004</v>
      </c>
      <c r="AC88" s="1273">
        <f>'6-Network Readiness Index'!J84</f>
        <v>0.7894736842105291</v>
      </c>
      <c r="AD88" s="1277">
        <f>'7-Physicians per 1,000 People'!D84</f>
        <v>3.9449999999999998</v>
      </c>
      <c r="AE88" s="883">
        <f>'7-Physicians per 1,000 People'!I84</f>
        <v>12.049221496735308</v>
      </c>
      <c r="AF88" s="1371">
        <f>'8-Public Health Spending %'!D84</f>
        <v>75.613247889999997</v>
      </c>
      <c r="AG88" s="873">
        <f>'8-Public Health Spending %'!J84</f>
        <v>7.3199691246117462</v>
      </c>
      <c r="AH88" s="452">
        <f t="shared" si="18"/>
        <v>46.564814430784168</v>
      </c>
      <c r="AI88" s="453">
        <f t="shared" si="19"/>
        <v>37.251851544627335</v>
      </c>
      <c r="AJ88" s="443" t="str">
        <f>'Risk - Country'!E84</f>
        <v>A3</v>
      </c>
      <c r="AK88" s="410">
        <f>'Risk - Country'!M84</f>
        <v>21</v>
      </c>
      <c r="AL88" s="416" t="str">
        <f>'Risk - Business Climate'!B84</f>
        <v>A2</v>
      </c>
      <c r="AM88" s="416">
        <f>'Risk - Business Climate'!K84</f>
        <v>31.111111111111114</v>
      </c>
      <c r="AN88" s="415" t="str">
        <f>'Risk - Banking'!E84</f>
        <v>AA</v>
      </c>
      <c r="AO88" s="410">
        <f>'Risk - Banking'!M84</f>
        <v>18.749999999999996</v>
      </c>
      <c r="AP88" s="458">
        <f t="shared" si="16"/>
        <v>70.861111111111114</v>
      </c>
      <c r="AQ88" s="460">
        <f t="shared" si="20"/>
        <v>7.0861111111111095</v>
      </c>
      <c r="AR88" s="417">
        <f t="shared" si="17"/>
        <v>45.200665007063193</v>
      </c>
      <c r="AS88" s="31"/>
    </row>
    <row r="89" spans="1:49" x14ac:dyDescent="0.3">
      <c r="A89" s="295" t="s">
        <v>71</v>
      </c>
      <c r="B89" s="362" t="s">
        <v>71</v>
      </c>
      <c r="C89" s="418">
        <f>'Macro - Wealth'!E85</f>
        <v>9000</v>
      </c>
      <c r="D89" s="410">
        <f>'Macro - Wealth'!L85</f>
        <v>-31.346801346801339</v>
      </c>
      <c r="E89" s="419">
        <f>'Macro - GDP Growth'!F85</f>
        <v>1.5</v>
      </c>
      <c r="F89" s="410">
        <f>'Macro - GDP Growth'!M85</f>
        <v>-2.4</v>
      </c>
      <c r="G89" s="419">
        <f>'Macro - GDP Growth Projection'!G85</f>
        <v>0.15150713907985189</v>
      </c>
      <c r="H89" s="410">
        <f>'Macro - GDP Growth Projection'!M85</f>
        <v>6.3116249103324717</v>
      </c>
      <c r="I89" s="479">
        <f>'Macro - Urban Population'!G85</f>
        <v>1526.9449999999999</v>
      </c>
      <c r="J89" s="420">
        <f>'Macro - Urban Population'!F66</f>
        <v>53.392345365801603</v>
      </c>
      <c r="K89" s="421">
        <f>('Macro - Urban Population'!G85)/1000</f>
        <v>1.526945</v>
      </c>
      <c r="L89" s="771">
        <f>'Macro - Urban Population'!N85</f>
        <v>0</v>
      </c>
      <c r="M89" s="772">
        <f>'Economy Size'!E85</f>
        <v>25.39</v>
      </c>
      <c r="N89" s="413">
        <f>'Economy Size'!L85</f>
        <v>21.254119687771031</v>
      </c>
      <c r="O89" s="422" t="e">
        <f>#REF!</f>
        <v>#REF!</v>
      </c>
      <c r="P89" s="445">
        <f t="shared" si="21"/>
        <v>-6.1810567486978387</v>
      </c>
      <c r="Q89" s="447">
        <f t="shared" si="15"/>
        <v>-0.61810567486978396</v>
      </c>
      <c r="R89" s="1033">
        <f>'1-Health Spending Per Capita'!D85</f>
        <v>266.19011640999997</v>
      </c>
      <c r="S89" s="867">
        <f>'1-Health Spending Per Capita'!J85</f>
        <v>-39.701028074675563</v>
      </c>
      <c r="T89" s="964">
        <f>'2-Total Healthcare Spending'!G85</f>
        <v>0.74502274684261505</v>
      </c>
      <c r="U89" s="1057">
        <f>'2-Total Healthcare Spending'!M85</f>
        <v>49.255622080723768</v>
      </c>
      <c r="V89" s="964">
        <f>'3-IT Development Index'!D85</f>
        <v>4.5199999999999996</v>
      </c>
      <c r="W89" s="867">
        <f>'3-IT Development Index'!J85</f>
        <v>-4.7327355118713506</v>
      </c>
      <c r="X89" s="964">
        <f>'4- Medical Technology from US'!D85</f>
        <v>6.7389999999999999</v>
      </c>
      <c r="Y89" s="873">
        <f>'4- Medical Technology from US'!J85</f>
        <v>-9.548986043055308</v>
      </c>
      <c r="Z89" s="973">
        <f>'5- Computer Imports'!D85</f>
        <v>34.558</v>
      </c>
      <c r="AA89" s="877">
        <f>'5- Computer Imports'!J85</f>
        <v>4.3191515527573783E-3</v>
      </c>
      <c r="AB89" s="973">
        <f>'6-Network Readiness Index'!D85</f>
        <v>3.9</v>
      </c>
      <c r="AC89" s="1273">
        <f>'6-Network Readiness Index'!J85</f>
        <v>-0.62499999999999933</v>
      </c>
      <c r="AD89" s="1277">
        <f>'7-Physicians per 1,000 People'!D85</f>
        <v>0.40600000000000003</v>
      </c>
      <c r="AE89" s="883">
        <f>'7-Physicians per 1,000 People'!I85</f>
        <v>-22.323759791122718</v>
      </c>
      <c r="AF89" s="1371">
        <f>'8-Public Health Spending %'!D85</f>
        <v>52.383941929999999</v>
      </c>
      <c r="AG89" s="873">
        <f>'8-Public Health Spending %'!J85</f>
        <v>-1.7285992273627926</v>
      </c>
      <c r="AH89" s="452">
        <f t="shared" si="18"/>
        <v>-29.400167415811204</v>
      </c>
      <c r="AI89" s="455">
        <f t="shared" si="19"/>
        <v>-23.520133932648964</v>
      </c>
      <c r="AJ89" s="443" t="str">
        <f>'Risk - Country'!E85</f>
        <v>C</v>
      </c>
      <c r="AK89" s="410">
        <f>'Risk - Country'!M85</f>
        <v>-6.9999999999999973</v>
      </c>
      <c r="AL89" s="430" t="str">
        <f>'Risk - Business Climate'!B85</f>
        <v>B</v>
      </c>
      <c r="AM89" s="416">
        <f>'Risk - Business Climate'!K85</f>
        <v>4.4444444444444411</v>
      </c>
      <c r="AN89" s="415" t="str">
        <f>'Risk - Banking'!E85</f>
        <v>B</v>
      </c>
      <c r="AO89" s="410">
        <f>'Risk - Banking'!M85</f>
        <v>-20.19230769230769</v>
      </c>
      <c r="AP89" s="461">
        <f t="shared" si="16"/>
        <v>-22.747863247863247</v>
      </c>
      <c r="AQ89" s="460">
        <f t="shared" si="20"/>
        <v>-2.2747863247863243</v>
      </c>
      <c r="AR89" s="431">
        <f t="shared" si="17"/>
        <v>-26.413025932305072</v>
      </c>
      <c r="AS89" s="31"/>
    </row>
    <row r="90" spans="1:49" x14ac:dyDescent="0.3">
      <c r="A90" s="295" t="s">
        <v>72</v>
      </c>
      <c r="B90" s="362" t="s">
        <v>72</v>
      </c>
      <c r="C90" s="418">
        <f>'Macro - Wealth'!E86</f>
        <v>38900</v>
      </c>
      <c r="D90" s="410">
        <f>'Macro - Wealth'!L86</f>
        <v>14.270056992547127</v>
      </c>
      <c r="E90" s="419">
        <f>'Macro - GDP Growth'!F86</f>
        <v>0.5</v>
      </c>
      <c r="F90" s="410">
        <f>'Macro - GDP Growth'!M86</f>
        <v>-4.8</v>
      </c>
      <c r="G90" s="419">
        <f>'Macro - GDP Growth Projection'!G86</f>
        <v>8.3475086287883041E-2</v>
      </c>
      <c r="H90" s="410">
        <f>'Macro - GDP Growth Projection'!M86</f>
        <v>2.599569793050414</v>
      </c>
      <c r="I90" s="479">
        <f>'Macro - Urban Population'!G86</f>
        <v>118136.17600000001</v>
      </c>
      <c r="J90" s="420">
        <f>'Macro - Urban Population'!F67</f>
        <v>100</v>
      </c>
      <c r="K90" s="421">
        <f>('Macro - Urban Population'!G86)/1000</f>
        <v>118.13617600000001</v>
      </c>
      <c r="L90" s="771">
        <f>'Macro - Urban Population'!N86</f>
        <v>0</v>
      </c>
      <c r="M90" s="772">
        <f>'Economy Size'!E86</f>
        <v>4932</v>
      </c>
      <c r="N90" s="413">
        <f>'Economy Size'!L86</f>
        <v>-6.8620111696240622</v>
      </c>
      <c r="O90" s="422" t="e">
        <f>#REF!</f>
        <v>#REF!</v>
      </c>
      <c r="P90" s="445">
        <f t="shared" si="21"/>
        <v>5.2076156159734808</v>
      </c>
      <c r="Q90" s="447">
        <f t="shared" si="15"/>
        <v>0.5207615615973481</v>
      </c>
      <c r="R90" s="1033">
        <f>'1-Health Spending Per Capita'!D86</f>
        <v>3702.9527754400001</v>
      </c>
      <c r="S90" s="867">
        <f>'1-Health Spending Per Capita'!J86</f>
        <v>14.570871560543605</v>
      </c>
      <c r="T90" s="964">
        <f>'2-Total Healthcare Spending'!G86</f>
        <v>470.27429151394711</v>
      </c>
      <c r="U90" s="1057">
        <f>'2-Total Healthcare Spending'!M86</f>
        <v>-7.0717261259911428</v>
      </c>
      <c r="V90" s="964">
        <f>'3-IT Development Index'!D86</f>
        <v>8.3699999999999992</v>
      </c>
      <c r="W90" s="867">
        <f>'3-IT Development Index'!J86</f>
        <v>26.162002526285814</v>
      </c>
      <c r="X90" s="964">
        <f>'4- Medical Technology from US'!D86</f>
        <v>2484.1590000000001</v>
      </c>
      <c r="Y90" s="873">
        <f>'4- Medical Technology from US'!J86</f>
        <v>7.9859623790465735</v>
      </c>
      <c r="Z90" s="973">
        <f>'5- Computer Imports'!D86</f>
        <v>13239.084000000001</v>
      </c>
      <c r="AA90" s="877">
        <f>'5- Computer Imports'!J86</f>
        <v>1.7038348848004234</v>
      </c>
      <c r="AB90" s="973">
        <f>'6-Network Readiness Index'!D86</f>
        <v>5.6</v>
      </c>
      <c r="AC90" s="1273">
        <f>'6-Network Readiness Index'!J86</f>
        <v>3.947368421052631</v>
      </c>
      <c r="AD90" s="1277">
        <f>'7-Physicians per 1,000 People'!D86</f>
        <v>2.2970000000000002</v>
      </c>
      <c r="AE90" s="883">
        <f>'7-Physicians per 1,000 People'!I86</f>
        <v>3.7719738824711202</v>
      </c>
      <c r="AF90" s="1371">
        <f>'8-Public Health Spending %'!D86</f>
        <v>83.588773149999994</v>
      </c>
      <c r="AG90" s="873">
        <f>'8-Public Health Spending %'!J86</f>
        <v>10.382604987199246</v>
      </c>
      <c r="AH90" s="452">
        <f t="shared" si="18"/>
        <v>61.452892515408273</v>
      </c>
      <c r="AI90" s="455">
        <f t="shared" si="19"/>
        <v>49.162314012326618</v>
      </c>
      <c r="AJ90" s="443" t="str">
        <f>'Risk - Country'!E86</f>
        <v>A2</v>
      </c>
      <c r="AK90" s="410">
        <f>'Risk - Country'!M86</f>
        <v>28</v>
      </c>
      <c r="AL90" s="432" t="str">
        <f>'Risk - Business Climate'!B86</f>
        <v>A1</v>
      </c>
      <c r="AM90" s="416">
        <f>'Risk - Business Climate'!K86</f>
        <v>40</v>
      </c>
      <c r="AN90" s="415" t="str">
        <f>'Risk - Banking'!E86</f>
        <v>AA</v>
      </c>
      <c r="AO90" s="410">
        <f>'Risk - Banking'!M86</f>
        <v>18.749999999999996</v>
      </c>
      <c r="AP90" s="461">
        <f t="shared" si="16"/>
        <v>86.75</v>
      </c>
      <c r="AQ90" s="460">
        <f t="shared" si="20"/>
        <v>8.6749999999999989</v>
      </c>
      <c r="AR90" s="431">
        <f t="shared" si="17"/>
        <v>58.358075573923962</v>
      </c>
    </row>
    <row r="91" spans="1:49" x14ac:dyDescent="0.3">
      <c r="A91" s="295" t="s">
        <v>73</v>
      </c>
      <c r="B91" s="362" t="s">
        <v>73</v>
      </c>
      <c r="C91" s="418">
        <f>'Macro - Wealth'!E87</f>
        <v>11100</v>
      </c>
      <c r="D91" s="410">
        <f>'Macro - Wealth'!L87</f>
        <v>-21.447811447811446</v>
      </c>
      <c r="E91" s="419">
        <f>'Macro - GDP Growth'!F87</f>
        <v>2.8</v>
      </c>
      <c r="F91" s="410">
        <f>'Macro - GDP Growth'!M87</f>
        <v>1.384615384615383</v>
      </c>
      <c r="G91" s="419">
        <f>'Macro - GDP Growth Projection'!G87</f>
        <v>0.15456423426944332</v>
      </c>
      <c r="H91" s="410">
        <f>'Macro - GDP Growth Projection'!M87</f>
        <v>6.4784301936779851</v>
      </c>
      <c r="I91" s="479">
        <f>'Macro - Urban Population'!G87</f>
        <v>6262.5630000000001</v>
      </c>
      <c r="J91" s="420">
        <f>'Macro - Urban Population'!F68</f>
        <v>77.678290615617499</v>
      </c>
      <c r="K91" s="421">
        <f>('Macro - Urban Population'!G87)/1000</f>
        <v>6.2625630000000001</v>
      </c>
      <c r="L91" s="771">
        <f>'Macro - Urban Population'!N87</f>
        <v>0</v>
      </c>
      <c r="M91" s="772">
        <f>'Economy Size'!E87</f>
        <v>86.19</v>
      </c>
      <c r="N91" s="413">
        <f>'Economy Size'!L87</f>
        <v>0.1613183000867309</v>
      </c>
      <c r="O91" s="422" t="e">
        <f>#REF!</f>
        <v>#REF!</v>
      </c>
      <c r="P91" s="445">
        <f t="shared" si="21"/>
        <v>-13.423447569431348</v>
      </c>
      <c r="Q91" s="447">
        <f t="shared" si="15"/>
        <v>-1.3423447569431348</v>
      </c>
      <c r="R91" s="1033">
        <f>'1-Health Spending Per Capita'!D87</f>
        <v>358.91247149999998</v>
      </c>
      <c r="S91" s="867">
        <f>'1-Health Spending Per Capita'!J87</f>
        <v>-35.949541747716374</v>
      </c>
      <c r="T91" s="964">
        <f>'2-Total Healthcare Spending'!G87</f>
        <v>2.693570623062858</v>
      </c>
      <c r="U91" s="1057">
        <f>'2-Total Healthcare Spending'!M87</f>
        <v>47.228489834991052</v>
      </c>
      <c r="V91" s="964">
        <f>'3-IT Development Index'!D87</f>
        <v>5.0599999999999996</v>
      </c>
      <c r="W91" s="867">
        <f>'3-IT Development Index'!J87</f>
        <v>-0.77785933112077854</v>
      </c>
      <c r="X91" s="964">
        <f>'4- Medical Technology from US'!D87</f>
        <v>10.792</v>
      </c>
      <c r="Y91" s="873">
        <f>'4- Medical Technology from US'!J87</f>
        <v>-9.2777351797971335</v>
      </c>
      <c r="Z91" s="973">
        <f>'5- Computer Imports'!D87</f>
        <v>129.28800000000001</v>
      </c>
      <c r="AA91" s="877">
        <f>'5- Computer Imports'!J87</f>
        <v>1.6511571440495223E-2</v>
      </c>
      <c r="AB91" s="973">
        <f>'6-Network Readiness Index'!D87</f>
        <v>4.2</v>
      </c>
      <c r="AC91" s="1273">
        <f>'6-Network Readiness Index'!J87</f>
        <v>0.2631578947368422</v>
      </c>
      <c r="AD91" s="1277">
        <f>'7-Physicians per 1,000 People'!D87</f>
        <v>2.65</v>
      </c>
      <c r="AE91" s="883">
        <f>'7-Physicians per 1,000 People'!I87</f>
        <v>5.5449522852837774</v>
      </c>
      <c r="AF91" s="1371">
        <f>'8-Public Health Spending %'!D87</f>
        <v>69.678046839999993</v>
      </c>
      <c r="AG91" s="873">
        <f>'8-Public Health Spending %'!J87</f>
        <v>5.040826498286842</v>
      </c>
      <c r="AH91" s="452">
        <f t="shared" si="18"/>
        <v>12.088801826104724</v>
      </c>
      <c r="AI91" s="455">
        <f t="shared" si="19"/>
        <v>9.6710414608837798</v>
      </c>
      <c r="AJ91" s="443">
        <f>'Risk - Country'!E184</f>
        <v>0</v>
      </c>
      <c r="AK91" s="410">
        <f>'Risk - Country'!M183</f>
        <v>0</v>
      </c>
      <c r="AL91" s="432" t="str">
        <f>'Risk - Business Climate'!B87</f>
        <v>B</v>
      </c>
      <c r="AM91" s="416">
        <f>'Risk - Business Climate'!K87</f>
        <v>4.4444444444444411</v>
      </c>
      <c r="AN91" s="415" t="str">
        <f>'Risk - Banking'!E87</f>
        <v>-</v>
      </c>
      <c r="AO91" s="410">
        <f>'Risk - Banking'!M87</f>
        <v>0</v>
      </c>
      <c r="AP91" s="461">
        <f t="shared" si="16"/>
        <v>4.4444444444444411</v>
      </c>
      <c r="AQ91" s="460">
        <f t="shared" si="20"/>
        <v>0.44444444444444403</v>
      </c>
      <c r="AR91" s="431">
        <f t="shared" si="17"/>
        <v>8.7731411483850898</v>
      </c>
    </row>
    <row r="92" spans="1:49" x14ac:dyDescent="0.3">
      <c r="A92" s="295" t="s">
        <v>168</v>
      </c>
      <c r="B92" s="362" t="s">
        <v>168</v>
      </c>
      <c r="C92" s="418">
        <f>'Macro - Wealth'!E88</f>
        <v>25700</v>
      </c>
      <c r="D92" s="410">
        <f>'Macro - Wealth'!L88</f>
        <v>6.1683472161332746</v>
      </c>
      <c r="E92" s="419">
        <f>'Macro - GDP Growth'!F88</f>
        <v>-0.8</v>
      </c>
      <c r="F92" s="410">
        <f>'Macro - GDP Growth'!M88</f>
        <v>-7.92</v>
      </c>
      <c r="G92" s="419">
        <f>'Macro - GDP Growth Projection'!G88</f>
        <v>0.16958162192131004</v>
      </c>
      <c r="H92" s="410">
        <f>'Macro - GDP Growth Projection'!M88</f>
        <v>7.2978288211423159</v>
      </c>
      <c r="I92" s="479">
        <f>'Macro - Urban Population'!G88</f>
        <v>8849.8610000000008</v>
      </c>
      <c r="J92" s="420" t="e">
        <f>'Macro - Urban Population'!#REF!</f>
        <v>#REF!</v>
      </c>
      <c r="K92" s="421">
        <f>('Macro - Urban Population'!G88)/1000</f>
        <v>8.8498610000000006</v>
      </c>
      <c r="L92" s="771">
        <f>'Macro - Urban Population'!N88</f>
        <v>0</v>
      </c>
      <c r="M92" s="772">
        <f>'Economy Size'!E88</f>
        <v>460.7</v>
      </c>
      <c r="N92" s="413">
        <f>'Economy Size'!L88</f>
        <v>-0.52972512131582616</v>
      </c>
      <c r="O92" s="422" t="e">
        <f>#REF!</f>
        <v>#REF!</v>
      </c>
      <c r="P92" s="445">
        <f t="shared" si="21"/>
        <v>5.0164509159597639</v>
      </c>
      <c r="Q92" s="447">
        <f t="shared" si="15"/>
        <v>0.50164509159597637</v>
      </c>
      <c r="R92" s="1033">
        <f>'1-Health Spending Per Capita'!D88</f>
        <v>538.78277714000001</v>
      </c>
      <c r="S92" s="867">
        <f>'1-Health Spending Per Capita'!J88</f>
        <v>-28.672105884709442</v>
      </c>
      <c r="T92" s="964">
        <f>'2-Total Healthcare Spending'!G88</f>
        <v>8.9474998484651689</v>
      </c>
      <c r="U92" s="1057">
        <f>'2-Total Healthcare Spending'!M88</f>
        <v>40.722341461600841</v>
      </c>
      <c r="V92" s="964">
        <f>'3-IT Development Index'!D88</f>
        <v>6.57</v>
      </c>
      <c r="W92" s="867">
        <f>'3-IT Development Index'!J88</f>
        <v>11.463288797167701</v>
      </c>
      <c r="X92" s="964">
        <f>'4- Medical Technology from US'!D88</f>
        <v>4.2889999999999997</v>
      </c>
      <c r="Y92" s="873">
        <f>'4- Medical Technology from US'!J88</f>
        <v>-9.7129546132459144</v>
      </c>
      <c r="Z92" s="973">
        <f>'5- Computer Imports'!D88</f>
        <v>274.77600000000001</v>
      </c>
      <c r="AA92" s="877">
        <f>'5- Computer Imports'!J88</f>
        <v>3.5236904330046608E-2</v>
      </c>
      <c r="AB92" s="973">
        <f>'6-Network Readiness Index'!D88</f>
        <v>4.5999999999999996</v>
      </c>
      <c r="AC92" s="1273">
        <f>'6-Network Readiness Index'!J88</f>
        <v>1.3157894736842115</v>
      </c>
      <c r="AD92" s="1277">
        <f>'7-Physicians per 1,000 People'!D88</f>
        <v>3.274</v>
      </c>
      <c r="AE92" s="883">
        <f>'7-Physicians per 1,000 People'!I88</f>
        <v>8.6790557508789554</v>
      </c>
      <c r="AF92" s="1371">
        <f>'8-Public Health Spending %'!D88</f>
        <v>54.360325879999998</v>
      </c>
      <c r="AG92" s="873">
        <f>'8-Public Health Spending %'!J88</f>
        <v>-0.90875410994604344</v>
      </c>
      <c r="AH92" s="452">
        <f t="shared" si="18"/>
        <v>22.921897779760357</v>
      </c>
      <c r="AI92" s="453">
        <f t="shared" si="19"/>
        <v>18.337518223808285</v>
      </c>
      <c r="AJ92" s="442" t="e">
        <f>'Risk - Country'!#REF!</f>
        <v>#REF!</v>
      </c>
      <c r="AK92" s="413">
        <f>'Risk - Country'!M184</f>
        <v>0</v>
      </c>
      <c r="AL92" s="416" t="str">
        <f>'Risk - Business Climate'!B88</f>
        <v>B</v>
      </c>
      <c r="AM92" s="416">
        <f>'Risk - Business Climate'!K88</f>
        <v>4.4444444444444411</v>
      </c>
      <c r="AN92" s="415" t="str">
        <f>'Risk - Banking'!E88</f>
        <v>BBB+</v>
      </c>
      <c r="AO92" s="413">
        <f>'Risk - Banking'!M88</f>
        <v>0</v>
      </c>
      <c r="AP92" s="458">
        <f t="shared" si="16"/>
        <v>4.4444444444444411</v>
      </c>
      <c r="AQ92" s="460">
        <f t="shared" si="20"/>
        <v>0.44444444444444403</v>
      </c>
      <c r="AR92" s="417">
        <f t="shared" si="17"/>
        <v>19.283607759848703</v>
      </c>
    </row>
    <row r="93" spans="1:49" x14ac:dyDescent="0.3">
      <c r="A93" s="295" t="s">
        <v>169</v>
      </c>
      <c r="B93" s="362" t="s">
        <v>169</v>
      </c>
      <c r="C93" s="418">
        <f>'Macro - Wealth'!E89</f>
        <v>3400</v>
      </c>
      <c r="D93" s="410">
        <f>'Macro - Wealth'!L89</f>
        <v>-57.744107744107737</v>
      </c>
      <c r="E93" s="419">
        <f>'Macro - GDP Growth'!F89</f>
        <v>6</v>
      </c>
      <c r="F93" s="410">
        <f>'Macro - GDP Growth'!M89</f>
        <v>16.153846153846153</v>
      </c>
      <c r="G93" s="419">
        <f>'Macro - GDP Growth Projection'!G89</f>
        <v>0.27474138980163082</v>
      </c>
      <c r="H93" s="410">
        <f>'Macro - GDP Growth Projection'!M89</f>
        <v>13.03569558353435</v>
      </c>
      <c r="I93" s="479">
        <f>'Macro - Urban Population'!G89</f>
        <v>11476.405000000001</v>
      </c>
      <c r="J93" s="420">
        <f>'Macro - Urban Population'!F69</f>
        <v>35.579428614432302</v>
      </c>
      <c r="K93" s="421">
        <f>('Macro - Urban Population'!G89)/1000</f>
        <v>11.476405000000002</v>
      </c>
      <c r="L93" s="771">
        <f>'Macro - Urban Population'!N89</f>
        <v>0</v>
      </c>
      <c r="M93" s="772">
        <f>'Economy Size'!E89</f>
        <v>152.69999999999999</v>
      </c>
      <c r="N93" s="413">
        <f>'Economy Size'!L89</f>
        <v>-9.3533386724334616E-2</v>
      </c>
      <c r="O93" s="422" t="e">
        <f>#REF!</f>
        <v>#REF!</v>
      </c>
      <c r="P93" s="445">
        <f t="shared" si="21"/>
        <v>-28.648099393451567</v>
      </c>
      <c r="Q93" s="447">
        <f t="shared" si="15"/>
        <v>-2.8648099393451569</v>
      </c>
      <c r="R93" s="1033">
        <f>'1-Health Spending Per Capita'!D89</f>
        <v>77.696586030000006</v>
      </c>
      <c r="S93" s="867">
        <f>'1-Health Spending Per Capita'!J89</f>
        <v>-47.327354015754892</v>
      </c>
      <c r="T93" s="964">
        <f>'2-Total Healthcare Spending'!G89</f>
        <v>3.5387671533906602</v>
      </c>
      <c r="U93" s="1057">
        <f>'2-Total Healthcare Spending'!M89</f>
        <v>46.349206774247179</v>
      </c>
      <c r="V93" s="964">
        <f>'3-IT Development Index'!D89</f>
        <v>2.99</v>
      </c>
      <c r="W93" s="867">
        <f>'3-IT Development Index'!J89</f>
        <v>-15.938218023997965</v>
      </c>
      <c r="X93" s="964">
        <f>'4- Medical Technology from US'!D89</f>
        <v>2.8980000000000001</v>
      </c>
      <c r="Y93" s="873">
        <f>'4- Medical Technology from US'!J89</f>
        <v>-9.8060486055459677</v>
      </c>
      <c r="Z93" s="973">
        <f>'5- Computer Imports'!D89</f>
        <v>154.238</v>
      </c>
      <c r="AA93" s="877">
        <f>'5- Computer Imports'!J89</f>
        <v>1.972281261223658E-2</v>
      </c>
      <c r="AB93" s="973">
        <f>'6-Network Readiness Index'!D89</f>
        <v>3.8</v>
      </c>
      <c r="AC93" s="1273">
        <f>'6-Network Readiness Index'!J89</f>
        <v>-0.93749999999999967</v>
      </c>
      <c r="AD93" s="1277">
        <f>'7-Physicians per 1,000 People'!D89</f>
        <v>0.19900000000000001</v>
      </c>
      <c r="AE93" s="883">
        <f>'7-Physicians per 1,000 People'!I89</f>
        <v>-26.37728459530026</v>
      </c>
      <c r="AF93" s="1371">
        <f>'8-Public Health Spending %'!D89</f>
        <v>61.253280619999998</v>
      </c>
      <c r="AG93" s="873">
        <f>'8-Public Health Spending %'!J89</f>
        <v>1.8056801827590654</v>
      </c>
      <c r="AH93" s="452">
        <f t="shared" si="18"/>
        <v>-52.211795470980604</v>
      </c>
      <c r="AI93" s="453">
        <f t="shared" si="19"/>
        <v>-41.769436376784483</v>
      </c>
      <c r="AJ93" s="442">
        <f>'Risk - Country'!E185</f>
        <v>0</v>
      </c>
      <c r="AK93" s="413">
        <f>'Risk - Country'!M185</f>
        <v>0</v>
      </c>
      <c r="AL93" s="416" t="str">
        <f>'Risk - Business Climate'!B89</f>
        <v>B</v>
      </c>
      <c r="AM93" s="416">
        <f>'Risk - Business Climate'!K89</f>
        <v>4.4444444444444411</v>
      </c>
      <c r="AN93" s="415" t="str">
        <f>'Risk - Banking'!E89</f>
        <v>BB-</v>
      </c>
      <c r="AO93" s="413">
        <f>'Risk - Banking'!M89</f>
        <v>-14.423076923076922</v>
      </c>
      <c r="AP93" s="458">
        <f t="shared" si="16"/>
        <v>-9.9786324786324805</v>
      </c>
      <c r="AQ93" s="460">
        <f t="shared" si="20"/>
        <v>-0.99786324786324787</v>
      </c>
      <c r="AR93" s="417">
        <f t="shared" si="17"/>
        <v>-45.632109563992891</v>
      </c>
    </row>
    <row r="94" spans="1:49" x14ac:dyDescent="0.3">
      <c r="A94" s="295" t="s">
        <v>74</v>
      </c>
      <c r="B94" s="362" t="s">
        <v>74</v>
      </c>
      <c r="C94" s="418">
        <f>'Macro - Wealth'!E90</f>
        <v>71300</v>
      </c>
      <c r="D94" s="410">
        <f>'Macro - Wealth'!L90</f>
        <v>34.156071898290229</v>
      </c>
      <c r="E94" s="419">
        <f>'Macro - GDP Growth'!F179</f>
        <v>0</v>
      </c>
      <c r="F94" s="410">
        <f>'Macro - GDP Growth'!M179</f>
        <v>0</v>
      </c>
      <c r="G94" s="419">
        <f>'Macro - GDP Growth Projection'!G90</f>
        <v>0.18336455238341295</v>
      </c>
      <c r="H94" s="410">
        <f>'Macro - GDP Growth Projection'!M90</f>
        <v>8.0498713577601677</v>
      </c>
      <c r="I94" s="479">
        <f>'Macro - Urban Population'!G90</f>
        <v>3421.123</v>
      </c>
      <c r="J94" s="420" t="e">
        <f>'Macro - Urban Population'!#REF!</f>
        <v>#REF!</v>
      </c>
      <c r="K94" s="421">
        <f>('Macro - Urban Population'!G90)/1000</f>
        <v>3.4211230000000001</v>
      </c>
      <c r="L94" s="771">
        <f>'Macro - Urban Population'!N90</f>
        <v>0</v>
      </c>
      <c r="M94" s="772">
        <f>'Economy Size'!E90</f>
        <v>301.10000000000002</v>
      </c>
      <c r="N94" s="413">
        <f>'Economy Size'!L90</f>
        <v>-0.30369849520932612</v>
      </c>
      <c r="O94" s="422" t="e">
        <f>#REF!</f>
        <v>#REF!</v>
      </c>
      <c r="P94" s="445">
        <f t="shared" si="21"/>
        <v>41.902244760841072</v>
      </c>
      <c r="Q94" s="447">
        <f t="shared" si="15"/>
        <v>4.190224476084107</v>
      </c>
      <c r="R94" s="1033">
        <f>'1-Health Spending Per Capita'!D90</f>
        <v>1385.77693451</v>
      </c>
      <c r="S94" s="867">
        <f>'1-Health Spending Per Capita'!J90</f>
        <v>0.82084266101769521</v>
      </c>
      <c r="T94" s="964">
        <f>'2-Total Healthcare Spending'!G90</f>
        <v>4.8216320784029936</v>
      </c>
      <c r="U94" s="1057">
        <f>'2-Total Healthcare Spending'!M90</f>
        <v>45.014604279667239</v>
      </c>
      <c r="V94" s="964">
        <f>'3-IT Development Index'!D90</f>
        <v>6.54</v>
      </c>
      <c r="W94" s="867">
        <f>'3-IT Development Index'!J90</f>
        <v>11.218310235015732</v>
      </c>
      <c r="X94" s="964">
        <f>'4- Medical Technology from US'!D90</f>
        <v>29.734000000000002</v>
      </c>
      <c r="Y94" s="873">
        <f>'4- Medical Technology from US'!J90</f>
        <v>-8.0100238914091886</v>
      </c>
      <c r="Z94" s="973">
        <f>'5- Computer Imports'!D90</f>
        <v>339.36799999999999</v>
      </c>
      <c r="AA94" s="877">
        <f>'5- Computer Imports'!J90</f>
        <v>4.3550350813618466E-2</v>
      </c>
      <c r="AB94" s="973">
        <f>'6-Network Readiness Index'!D90</f>
        <v>4.2</v>
      </c>
      <c r="AC94" s="1273">
        <f>'6-Network Readiness Index'!J90</f>
        <v>0.2631578947368422</v>
      </c>
      <c r="AD94" s="1277">
        <f>'7-Physicians per 1,000 People'!D90</f>
        <v>1.9490000000000001</v>
      </c>
      <c r="AE94" s="883">
        <f>'7-Physicians per 1,000 People'!I90</f>
        <v>2.0241084881968852</v>
      </c>
      <c r="AF94" s="1371">
        <f>'8-Public Health Spending %'!D90</f>
        <v>85.933790869999996</v>
      </c>
      <c r="AG94" s="873">
        <f>'8-Public Health Spending %'!J90</f>
        <v>11.283101836440645</v>
      </c>
      <c r="AH94" s="452">
        <f t="shared" si="18"/>
        <v>62.657651854479468</v>
      </c>
      <c r="AI94" s="453">
        <f t="shared" si="19"/>
        <v>50.126121483583574</v>
      </c>
      <c r="AJ94" s="442" t="e">
        <f>'Risk - Country'!#REF!</f>
        <v>#REF!</v>
      </c>
      <c r="AK94" s="413">
        <f>'Risk - Country'!M186</f>
        <v>0</v>
      </c>
      <c r="AL94" s="416" t="str">
        <f>'Risk - Business Climate'!B90</f>
        <v>A4</v>
      </c>
      <c r="AM94" s="416">
        <f>'Risk - Business Climate'!K90</f>
        <v>13.333333333333323</v>
      </c>
      <c r="AN94" s="415" t="str">
        <f>'Risk - Banking'!E90</f>
        <v>AA+</v>
      </c>
      <c r="AO94" s="413">
        <f>'Risk - Banking'!M90</f>
        <v>22.5</v>
      </c>
      <c r="AP94" s="458">
        <f t="shared" si="16"/>
        <v>35.833333333333321</v>
      </c>
      <c r="AQ94" s="460">
        <f t="shared" si="20"/>
        <v>3.5833333333333313</v>
      </c>
      <c r="AR94" s="417">
        <f t="shared" si="17"/>
        <v>57.899679293001007</v>
      </c>
    </row>
    <row r="95" spans="1:49" x14ac:dyDescent="0.3">
      <c r="A95" s="295" t="s">
        <v>170</v>
      </c>
      <c r="B95" s="362" t="s">
        <v>170</v>
      </c>
      <c r="C95" s="418">
        <f>'Macro - Wealth'!E91</f>
        <v>3500</v>
      </c>
      <c r="D95" s="410">
        <f>'Macro - Wealth'!L91</f>
        <v>-57.272727272727266</v>
      </c>
      <c r="E95" s="419" t="e">
        <f>'Macro - GDP Growth'!#REF!</f>
        <v>#REF!</v>
      </c>
      <c r="F95" s="410">
        <f>'Macro - GDP Growth'!J180</f>
        <v>0</v>
      </c>
      <c r="G95" s="419">
        <f>'Macro - GDP Growth Projection'!G91</f>
        <v>0.22157716497339142</v>
      </c>
      <c r="H95" s="410">
        <f>'Macro - GDP Growth Projection'!M91</f>
        <v>10.134878619603242</v>
      </c>
      <c r="I95" s="479">
        <f>'Macro - Urban Population'!G91</f>
        <v>2001.6590000000001</v>
      </c>
      <c r="J95" s="420" t="e">
        <f>'Macro - Urban Population'!#REF!</f>
        <v>#REF!</v>
      </c>
      <c r="K95" s="421">
        <f>('Macro - Urban Population'!G91)/1000</f>
        <v>2.0016590000000001</v>
      </c>
      <c r="L95" s="771">
        <f>'Macro - Urban Population'!N91</f>
        <v>0</v>
      </c>
      <c r="M95" s="772">
        <f>'Economy Size'!E91</f>
        <v>21.01</v>
      </c>
      <c r="N95" s="413">
        <f>'Economy Size'!L91</f>
        <v>22.773633998265396</v>
      </c>
      <c r="O95" s="422" t="e">
        <f>#REF!</f>
        <v>#REF!</v>
      </c>
      <c r="P95" s="445">
        <f t="shared" si="21"/>
        <v>-24.364214654858628</v>
      </c>
      <c r="Q95" s="447">
        <f t="shared" si="15"/>
        <v>-2.4364214654858629</v>
      </c>
      <c r="R95" s="1033">
        <f>'1-Health Spending Per Capita'!D91</f>
        <v>81.566261600000004</v>
      </c>
      <c r="S95" s="867">
        <f>'1-Health Spending Per Capita'!J91</f>
        <v>-47.170789452909915</v>
      </c>
      <c r="T95" s="964">
        <f>'2-Total Healthcare Spending'!G91</f>
        <v>0.45881144499392407</v>
      </c>
      <c r="U95" s="1057">
        <f>'2-Total Healthcare Spending'!M91</f>
        <v>49.553376201190162</v>
      </c>
      <c r="V95" s="964">
        <f>'3-IT Development Index'!D91</f>
        <v>3.99</v>
      </c>
      <c r="W95" s="867">
        <f>'3-IT Development Index'!J91</f>
        <v>-8.6143732448302401</v>
      </c>
      <c r="X95" s="964">
        <f>'4- Medical Technology from US'!D91</f>
        <v>0.89800000000000002</v>
      </c>
      <c r="Y95" s="873">
        <f>'4- Medical Technology from US'!J91</f>
        <v>-9.9399004995791174</v>
      </c>
      <c r="Z95" s="973">
        <f>'5- Computer Imports'!D91</f>
        <v>17.044</v>
      </c>
      <c r="AA95" s="877">
        <f>'5- Computer Imports'!J91</f>
        <v>2.0649760865498359E-3</v>
      </c>
      <c r="AB95" s="973">
        <f>'6-Network Readiness Index'!D91</f>
        <v>3.7</v>
      </c>
      <c r="AC95" s="1273">
        <f>'6-Network Readiness Index'!J91</f>
        <v>-1.2499999999999987</v>
      </c>
      <c r="AD95" s="1277">
        <f>'7-Physicians per 1,000 People'!D91</f>
        <v>1.8540000000000001</v>
      </c>
      <c r="AE95" s="883">
        <f>'7-Physicians per 1,000 People'!I91</f>
        <v>1.5469613259668511</v>
      </c>
      <c r="AF95" s="1371">
        <f>'8-Public Health Spending %'!D91</f>
        <v>56.131570619999998</v>
      </c>
      <c r="AG95" s="873">
        <f>'8-Public Health Spending %'!J91</f>
        <v>-0.17400499814562445</v>
      </c>
      <c r="AH95" s="452">
        <f t="shared" si="18"/>
        <v>-16.046665692221332</v>
      </c>
      <c r="AI95" s="453">
        <f t="shared" si="19"/>
        <v>-12.837332553777067</v>
      </c>
      <c r="AJ95" s="442">
        <f>'Risk - Country'!E187</f>
        <v>0</v>
      </c>
      <c r="AK95" s="413">
        <f>'Risk - Country'!M187</f>
        <v>0</v>
      </c>
      <c r="AL95" s="416" t="str">
        <f>'Risk - Business Climate'!B91</f>
        <v>D</v>
      </c>
      <c r="AM95" s="416">
        <f>'Risk - Business Climate'!K91</f>
        <v>-25.454545454545453</v>
      </c>
      <c r="AN95" s="415" t="str">
        <f>'Risk - Banking'!E91</f>
        <v>-</v>
      </c>
      <c r="AO95" s="413">
        <f>'Risk - Banking'!M91</f>
        <v>0</v>
      </c>
      <c r="AP95" s="458">
        <f t="shared" si="16"/>
        <v>-25.454545454545453</v>
      </c>
      <c r="AQ95" s="460">
        <f t="shared" si="20"/>
        <v>-2.545454545454545</v>
      </c>
      <c r="AR95" s="417">
        <f t="shared" si="17"/>
        <v>-17.819208564717474</v>
      </c>
    </row>
    <row r="96" spans="1:49" x14ac:dyDescent="0.3">
      <c r="A96" s="295" t="s">
        <v>225</v>
      </c>
      <c r="B96" s="362" t="s">
        <v>225</v>
      </c>
      <c r="C96" s="418">
        <f>'Macro - Wealth'!E92</f>
        <v>5700</v>
      </c>
      <c r="D96" s="410">
        <f>'Macro - Wealth'!L92</f>
        <v>-46.9023569023569</v>
      </c>
      <c r="E96" s="419">
        <f>'Macro - GDP Growth'!F92</f>
        <v>7.5</v>
      </c>
      <c r="F96" s="410">
        <f>'Macro - GDP Growth'!M92</f>
        <v>23.076923076923077</v>
      </c>
      <c r="G96" s="419">
        <f>'Macro - GDP Growth Projection'!G92</f>
        <v>0.30108201348596514</v>
      </c>
      <c r="H96" s="410">
        <f>'Macro - GDP Growth Projection'!M92</f>
        <v>14.472927637060991</v>
      </c>
      <c r="I96" s="479">
        <f>'Macro - Urban Population'!G92</f>
        <v>2588.8359999999998</v>
      </c>
      <c r="J96" s="420">
        <f>'Macro - Urban Population'!F70</f>
        <v>51.1146417898835</v>
      </c>
      <c r="K96" s="421">
        <f>('Macro - Urban Population'!G92)/1000</f>
        <v>2.5888359999999997</v>
      </c>
      <c r="L96" s="771">
        <f>'Macro - Urban Population'!N92</f>
        <v>0</v>
      </c>
      <c r="M96" s="772">
        <f>'Economy Size'!E92</f>
        <v>40.96</v>
      </c>
      <c r="N96" s="413">
        <f>'Economy Size'!L92</f>
        <v>15.852558542931485</v>
      </c>
      <c r="O96" s="422" t="e">
        <f>#REF!</f>
        <v>#REF!</v>
      </c>
      <c r="P96" s="445">
        <f t="shared" si="21"/>
        <v>6.5000523545586528</v>
      </c>
      <c r="Q96" s="447">
        <f t="shared" si="15"/>
        <v>0.6500052354558653</v>
      </c>
      <c r="R96" s="1033">
        <f>'1-Health Spending Per Capita'!D92</f>
        <v>32.569673520000002</v>
      </c>
      <c r="S96" s="867">
        <f>'1-Health Spending Per Capita'!J92</f>
        <v>-49.15315961673241</v>
      </c>
      <c r="T96" s="964">
        <f>'2-Total Healthcare Spending'!G92</f>
        <v>0.22453852107488498</v>
      </c>
      <c r="U96" s="1057">
        <f>'2-Total Healthcare Spending'!M92</f>
        <v>49.797097284040632</v>
      </c>
      <c r="V96" s="964">
        <f>'3-IT Development Index'!D92</f>
        <v>2.4500000000000002</v>
      </c>
      <c r="W96" s="867">
        <f>'3-IT Development Index'!J92</f>
        <v>-19.89309420474854</v>
      </c>
      <c r="X96" s="964">
        <f>'4- Medical Technology from US'!D92</f>
        <v>7.0000000000000007E-2</v>
      </c>
      <c r="Y96" s="873">
        <f>'4- Medical Technology from US'!J92</f>
        <v>-9.9953151837088399</v>
      </c>
      <c r="Z96" s="973">
        <f>'5- Computer Imports'!D92</f>
        <v>38.054000000000002</v>
      </c>
      <c r="AA96" s="877">
        <f>'5- Computer Imports'!J92</f>
        <v>4.7691114379841441E-3</v>
      </c>
      <c r="AB96" s="973">
        <f>'6-Network Readiness Index'!D92</f>
        <v>3.4</v>
      </c>
      <c r="AC96" s="1273">
        <f>'6-Network Readiness Index'!J92</f>
        <v>-2.1874999999999996</v>
      </c>
      <c r="AD96" s="1277">
        <f>'7-Physicians per 1,000 People'!D92</f>
        <v>0.17899999999999999</v>
      </c>
      <c r="AE96" s="883">
        <f>'7-Physicians per 1,000 People'!I92</f>
        <v>-26.76892950391645</v>
      </c>
      <c r="AF96" s="1371">
        <f>'8-Public Health Spending %'!D92</f>
        <v>50.533945529999997</v>
      </c>
      <c r="AG96" s="873">
        <f>'8-Public Health Spending %'!J92</f>
        <v>-2.4960161636208347</v>
      </c>
      <c r="AH96" s="452">
        <f t="shared" si="18"/>
        <v>-60.69214827724845</v>
      </c>
      <c r="AI96" s="453">
        <f t="shared" si="19"/>
        <v>-48.553718621798765</v>
      </c>
      <c r="AJ96" s="442">
        <f>'Risk - Country'!E188</f>
        <v>0</v>
      </c>
      <c r="AK96" s="413">
        <f>'Risk - Country'!M188</f>
        <v>0</v>
      </c>
      <c r="AL96" s="416" t="str">
        <f>'Risk - Business Climate'!B92</f>
        <v>D</v>
      </c>
      <c r="AM96" s="416">
        <f>'Risk - Business Climate'!K92</f>
        <v>-25.454545454545453</v>
      </c>
      <c r="AN96" s="415" t="str">
        <f>'Risk - Banking'!E92</f>
        <v>-</v>
      </c>
      <c r="AO96" s="413">
        <f>'Risk - Banking'!M92</f>
        <v>0</v>
      </c>
      <c r="AP96" s="458">
        <f t="shared" si="16"/>
        <v>-25.454545454545453</v>
      </c>
      <c r="AQ96" s="460">
        <f t="shared" si="20"/>
        <v>-2.545454545454545</v>
      </c>
      <c r="AR96" s="417">
        <f t="shared" si="17"/>
        <v>-50.449167931797447</v>
      </c>
    </row>
    <row r="97" spans="1:44" x14ac:dyDescent="0.3">
      <c r="A97" s="295" t="s">
        <v>171</v>
      </c>
      <c r="B97" s="362" t="s">
        <v>171</v>
      </c>
      <c r="C97" s="418">
        <f>'Macro - Wealth'!E93</f>
        <v>25700</v>
      </c>
      <c r="D97" s="410">
        <f>'Macro - Wealth'!L93</f>
        <v>6.1683472161332746</v>
      </c>
      <c r="E97" s="419">
        <f>'Macro - GDP Growth'!F93</f>
        <v>2.5</v>
      </c>
      <c r="F97" s="410">
        <f>'Macro - GDP Growth'!M93</f>
        <v>0</v>
      </c>
      <c r="G97" s="419">
        <f>'Macro - GDP Growth Projection'!G93</f>
        <v>0.18281144401892316</v>
      </c>
      <c r="H97" s="410">
        <f>'Macro - GDP Growth Projection'!M93</f>
        <v>8.0196919254109176</v>
      </c>
      <c r="I97" s="479">
        <f>'Macro - Urban Population'!G93</f>
        <v>1376.135</v>
      </c>
      <c r="J97" s="420">
        <f>'Macro - Urban Population'!F71</f>
        <v>36.680217650465003</v>
      </c>
      <c r="K97" s="421">
        <f>('Macro - Urban Population'!G93)/1000</f>
        <v>1.3761349999999999</v>
      </c>
      <c r="L97" s="771">
        <f>'Macro - Urban Population'!N93</f>
        <v>0</v>
      </c>
      <c r="M97" s="772">
        <f>'Economy Size'!E93</f>
        <v>50.87</v>
      </c>
      <c r="N97" s="413">
        <f>'Economy Size'!L93</f>
        <v>12.41457068516913</v>
      </c>
      <c r="O97" s="422" t="e">
        <f>#REF!</f>
        <v>#REF!</v>
      </c>
      <c r="P97" s="445">
        <f t="shared" si="21"/>
        <v>26.602609826713323</v>
      </c>
      <c r="Q97" s="447">
        <f t="shared" si="15"/>
        <v>2.6602609826713324</v>
      </c>
      <c r="R97" s="1033">
        <f>'1-Health Spending Per Capita'!D93</f>
        <v>920.70376542999998</v>
      </c>
      <c r="S97" s="867">
        <f>'1-Health Spending Per Capita'!J93</f>
        <v>-13.219830495910598</v>
      </c>
      <c r="T97" s="964">
        <f>'2-Total Healthcare Spending'!G93</f>
        <v>1.8792585833605928</v>
      </c>
      <c r="U97" s="1057">
        <f>'2-Total Healthcare Spending'!M93</f>
        <v>48.075642842578873</v>
      </c>
      <c r="V97" s="964">
        <f>'3-IT Development Index'!D93</f>
        <v>7.08</v>
      </c>
      <c r="W97" s="867">
        <f>'3-IT Development Index'!J93</f>
        <v>15.627924353751167</v>
      </c>
      <c r="X97" s="964">
        <f>'4- Medical Technology from US'!D93</f>
        <v>3.472</v>
      </c>
      <c r="Y97" s="873">
        <f>'4- Medical Technology from US'!J93</f>
        <v>-9.767633111958455</v>
      </c>
      <c r="Z97" s="973">
        <f>'5- Computer Imports'!D93</f>
        <v>213.09200000000001</v>
      </c>
      <c r="AA97" s="877">
        <f>'5- Computer Imports'!J93</f>
        <v>2.7297737979838428E-2</v>
      </c>
      <c r="AB97" s="973">
        <f>'6-Network Readiness Index'!D93</f>
        <v>4.8</v>
      </c>
      <c r="AC97" s="1273">
        <f>'6-Network Readiness Index'!J93</f>
        <v>1.8421052631578956</v>
      </c>
      <c r="AD97" s="1277">
        <f>'7-Physicians per 1,000 People'!D93</f>
        <v>3.2229999999999999</v>
      </c>
      <c r="AE97" s="883">
        <f>'7-Physicians per 1,000 People'!I93</f>
        <v>8.4229030637870412</v>
      </c>
      <c r="AF97" s="1371">
        <f>'8-Public Health Spending %'!D93</f>
        <v>63.2</v>
      </c>
      <c r="AG97" s="873">
        <f>'8-Public Health Spending %'!J93</f>
        <v>2.5532287633502455</v>
      </c>
      <c r="AH97" s="452">
        <f t="shared" si="18"/>
        <v>53.56163841673601</v>
      </c>
      <c r="AI97" s="453">
        <f t="shared" si="19"/>
        <v>42.849310733388812</v>
      </c>
      <c r="AJ97" s="442" t="str">
        <f>'Risk - Country'!E93</f>
        <v>A3</v>
      </c>
      <c r="AK97" s="413">
        <f>'Risk - Country'!M93</f>
        <v>21</v>
      </c>
      <c r="AL97" s="416" t="str">
        <f>'Risk - Business Climate'!B93</f>
        <v>A3</v>
      </c>
      <c r="AM97" s="416">
        <f>'Risk - Business Climate'!K93</f>
        <v>22.222222222222239</v>
      </c>
      <c r="AN97" s="415" t="str">
        <f>'Risk - Banking'!E93</f>
        <v>AAA</v>
      </c>
      <c r="AO97" s="413">
        <f>'Risk - Banking'!M93</f>
        <v>25</v>
      </c>
      <c r="AP97" s="458">
        <f t="shared" si="16"/>
        <v>68.222222222222243</v>
      </c>
      <c r="AQ97" s="460">
        <f t="shared" si="20"/>
        <v>6.8222222222222229</v>
      </c>
      <c r="AR97" s="417">
        <f t="shared" si="17"/>
        <v>52.331793938282367</v>
      </c>
    </row>
    <row r="98" spans="1:44" x14ac:dyDescent="0.3">
      <c r="A98" s="295" t="s">
        <v>75</v>
      </c>
      <c r="B98" s="362" t="s">
        <v>75</v>
      </c>
      <c r="C98" s="418">
        <f>'Macro - Wealth'!E94</f>
        <v>18500</v>
      </c>
      <c r="D98" s="410">
        <f>'Macro - Wealth'!L94</f>
        <v>1.7492327926348097</v>
      </c>
      <c r="E98" s="419">
        <f>'Macro - GDP Growth'!F94</f>
        <v>1</v>
      </c>
      <c r="F98" s="410">
        <f>'Macro - GDP Growth'!M94</f>
        <v>-3.5999999999999996</v>
      </c>
      <c r="G98" s="419">
        <f>'Macro - GDP Growth Projection'!G94</f>
        <v>0.15906787106075287</v>
      </c>
      <c r="H98" s="410">
        <f>'Macro - GDP Growth Projection'!M94</f>
        <v>6.7241635989109652</v>
      </c>
      <c r="I98" s="479">
        <f>'Macro - Urban Population'!G94</f>
        <v>4353.598</v>
      </c>
      <c r="J98" s="420" t="e">
        <f>'Macro - Urban Population'!#REF!</f>
        <v>#REF!</v>
      </c>
      <c r="K98" s="421">
        <f>('Macro - Urban Population'!G94)/1000</f>
        <v>4.3535979999999999</v>
      </c>
      <c r="L98" s="771">
        <f>'Macro - Urban Population'!N94</f>
        <v>0</v>
      </c>
      <c r="M98" s="772">
        <f>'Economy Size'!E94</f>
        <v>85.16</v>
      </c>
      <c r="N98" s="413">
        <f>'Economy Size'!L94</f>
        <v>0.51864700780572615</v>
      </c>
      <c r="O98" s="422" t="e">
        <f>#REF!</f>
        <v>#REF!</v>
      </c>
      <c r="P98" s="445">
        <f t="shared" si="21"/>
        <v>5.3920433993515013</v>
      </c>
      <c r="Q98" s="447">
        <f t="shared" si="15"/>
        <v>0.53920433993515016</v>
      </c>
      <c r="R98" s="1033">
        <f>'1-Health Spending Per Capita'!D94</f>
        <v>568.71483189000003</v>
      </c>
      <c r="S98" s="867">
        <f>'1-Health Spending Per Capita'!J94</f>
        <v>-27.461074369996229</v>
      </c>
      <c r="T98" s="964">
        <f>'2-Total Healthcare Spending'!G94</f>
        <v>2.8241889456901972</v>
      </c>
      <c r="U98" s="1057">
        <f>'2-Total Healthcare Spending'!M94</f>
        <v>47.092603713375702</v>
      </c>
      <c r="V98" s="964">
        <f>'3-IT Development Index'!D94</f>
        <v>5.93</v>
      </c>
      <c r="W98" s="867">
        <f>'3-IT Development Index'!J94</f>
        <v>6.2370794712590314</v>
      </c>
      <c r="X98" s="964">
        <f>'4- Medical Technology from US'!D94</f>
        <v>12.871</v>
      </c>
      <c r="Y98" s="873">
        <f>'4- Medical Technology from US'!J94</f>
        <v>-9.1385961359496761</v>
      </c>
      <c r="Z98" s="973">
        <f>'5- Computer Imports'!D94</f>
        <v>103.877</v>
      </c>
      <c r="AA98" s="877">
        <f>'5- Computer Imports'!J94</f>
        <v>1.3240996313636713E-2</v>
      </c>
      <c r="AB98" s="973">
        <f>'6-Network Readiness Index'!D94</f>
        <v>3.8</v>
      </c>
      <c r="AC98" s="1273">
        <f>'6-Network Readiness Index'!J94</f>
        <v>-0.93749999999999967</v>
      </c>
      <c r="AD98" s="1277">
        <f>'7-Physicians per 1,000 People'!D94</f>
        <v>2.38</v>
      </c>
      <c r="AE98" s="883">
        <f>'7-Physicians per 1,000 People'!I94</f>
        <v>4.1888498242089396</v>
      </c>
      <c r="AF98" s="1371">
        <f>'8-Public Health Spending %'!D94</f>
        <v>47.608120419999999</v>
      </c>
      <c r="AG98" s="873">
        <f>'8-Public Health Spending %'!J94</f>
        <v>-3.7097091967224354</v>
      </c>
      <c r="AH98" s="452">
        <f t="shared" si="18"/>
        <v>16.284894302488972</v>
      </c>
      <c r="AI98" s="453">
        <f t="shared" si="19"/>
        <v>13.027915441991178</v>
      </c>
      <c r="AJ98" s="442" t="str">
        <f>'Risk - Country'!E94</f>
        <v>C</v>
      </c>
      <c r="AK98" s="413">
        <f>'Risk - Country'!M94</f>
        <v>-6.9999999999999973</v>
      </c>
      <c r="AL98" s="416" t="str">
        <f>'Risk - Business Climate'!B94</f>
        <v>C</v>
      </c>
      <c r="AM98" s="416">
        <f>'Risk - Business Climate'!K94</f>
        <v>-10.909090909090912</v>
      </c>
      <c r="AN98" s="415" t="str">
        <f>'Risk - Banking'!E94</f>
        <v>B-</v>
      </c>
      <c r="AO98" s="413">
        <f>'Risk - Banking'!M94</f>
        <v>-23.076923076923077</v>
      </c>
      <c r="AP98" s="458">
        <f t="shared" si="16"/>
        <v>-40.986013986013987</v>
      </c>
      <c r="AQ98" s="460">
        <f t="shared" si="20"/>
        <v>-4.0986013986013976</v>
      </c>
      <c r="AR98" s="417">
        <f t="shared" si="17"/>
        <v>9.4685183833249305</v>
      </c>
    </row>
    <row r="99" spans="1:44" x14ac:dyDescent="0.3">
      <c r="A99" s="295" t="s">
        <v>172</v>
      </c>
      <c r="B99" s="362" t="s">
        <v>172</v>
      </c>
      <c r="C99" s="418">
        <f>'Macro - Wealth'!E95</f>
        <v>900</v>
      </c>
      <c r="D99" s="410">
        <f>'Macro - Wealth'!L95</f>
        <v>-69.528619528619529</v>
      </c>
      <c r="E99" s="419">
        <f>'Macro - GDP Growth'!F95</f>
        <v>2</v>
      </c>
      <c r="F99" s="410">
        <f>'Macro - GDP Growth'!M95</f>
        <v>-1.1999999999999997</v>
      </c>
      <c r="G99" s="419">
        <f>'Macro - GDP Growth Projection'!G95</f>
        <v>0.25858585858585859</v>
      </c>
      <c r="H99" s="410">
        <f>'Macro - GDP Growth Projection'!M95</f>
        <v>12.154196057049433</v>
      </c>
      <c r="I99" s="479">
        <f>'Macro - Urban Population'!G95</f>
        <v>2168.0039999999999</v>
      </c>
      <c r="J99" s="420">
        <f>'Macro - Urban Population'!F72</f>
        <v>28.459443283806799</v>
      </c>
      <c r="K99" s="421">
        <f>('Macro - Urban Population'!G95)/1000</f>
        <v>2.1680039999999998</v>
      </c>
      <c r="L99" s="771">
        <f>'Macro - Urban Population'!N95</f>
        <v>0</v>
      </c>
      <c r="M99" s="772">
        <f>'Economy Size'!E95</f>
        <v>3.8809999999999998</v>
      </c>
      <c r="N99" s="413">
        <f>'Economy Size'!L95</f>
        <v>28.716045099739809</v>
      </c>
      <c r="O99" s="422" t="e">
        <f>#REF!</f>
        <v>#REF!</v>
      </c>
      <c r="P99" s="445">
        <f t="shared" si="21"/>
        <v>-29.858378371830291</v>
      </c>
      <c r="Q99" s="447">
        <f t="shared" si="15"/>
        <v>-2.9858378371830292</v>
      </c>
      <c r="R99" s="1033">
        <f>'1-Health Spending Per Capita'!D95</f>
        <v>46.27042196</v>
      </c>
      <c r="S99" s="867">
        <f>'1-Health Spending Per Capita'!J95</f>
        <v>-48.598836224149487</v>
      </c>
      <c r="T99" s="964">
        <f>'2-Total Healthcare Spending'!G95</f>
        <v>0.20344516901453108</v>
      </c>
      <c r="U99" s="1057">
        <f>'2-Total Healthcare Spending'!M95</f>
        <v>49.819041324858901</v>
      </c>
      <c r="V99" s="964">
        <f>'3-IT Development Index'!D95</f>
        <v>1.97</v>
      </c>
      <c r="W99" s="867">
        <f>'3-IT Development Index'!J95</f>
        <v>-23.408539698749053</v>
      </c>
      <c r="X99" s="964">
        <f>'4- Medical Technology from US'!D95</f>
        <v>0.29299999999999998</v>
      </c>
      <c r="Y99" s="873">
        <f>'4- Medical Technology from US'!J95</f>
        <v>-9.980390697524145</v>
      </c>
      <c r="Z99" s="973">
        <f>'5- Computer Imports'!D95</f>
        <v>4.4930000000000003</v>
      </c>
      <c r="AA99" s="877">
        <f>'5- Computer Imports'!J95</f>
        <v>4.4957376404379057E-4</v>
      </c>
      <c r="AB99" s="973">
        <f>'6-Network Readiness Index'!D95</f>
        <v>2.8</v>
      </c>
      <c r="AC99" s="1273">
        <f>'6-Network Readiness Index'!J95</f>
        <v>-4.0625000000000009</v>
      </c>
      <c r="AD99" s="1277">
        <f>'7-Physicians per 1,000 People'!D95</f>
        <v>1.4E-2</v>
      </c>
      <c r="AE99" s="883">
        <f>'7-Physicians per 1,000 People'!I95</f>
        <v>-30</v>
      </c>
      <c r="AF99" s="1371">
        <f>'8-Public Health Spending %'!D95</f>
        <v>31.478060240000001</v>
      </c>
      <c r="AG99" s="873">
        <f>'8-Public Health Spending %'!J95</f>
        <v>-10.400793225314832</v>
      </c>
      <c r="AH99" s="452">
        <f t="shared" si="18"/>
        <v>-76.631568947114573</v>
      </c>
      <c r="AI99" s="453">
        <f t="shared" si="19"/>
        <v>-61.305255157691661</v>
      </c>
      <c r="AJ99" s="442" t="str">
        <f>'Risk - Country'!E95</f>
        <v>D</v>
      </c>
      <c r="AK99" s="413">
        <f>'Risk - Country'!M95</f>
        <v>-20.999999999999993</v>
      </c>
      <c r="AL99" s="416" t="str">
        <f>'Risk - Business Climate'!B95</f>
        <v>D</v>
      </c>
      <c r="AM99" s="416">
        <f>'Risk - Business Climate'!K95</f>
        <v>-25.454545454545453</v>
      </c>
      <c r="AN99" s="415" t="str">
        <f>'Risk - Banking'!E95</f>
        <v>-</v>
      </c>
      <c r="AO99" s="413">
        <f>'Risk - Banking'!M95</f>
        <v>0</v>
      </c>
      <c r="AP99" s="458">
        <f t="shared" si="16"/>
        <v>-46.454545454545446</v>
      </c>
      <c r="AQ99" s="460">
        <f t="shared" si="20"/>
        <v>-4.6454545454545437</v>
      </c>
      <c r="AR99" s="417">
        <f t="shared" si="17"/>
        <v>-68.936547540329229</v>
      </c>
    </row>
    <row r="100" spans="1:44" x14ac:dyDescent="0.3">
      <c r="A100" s="295" t="s">
        <v>76</v>
      </c>
      <c r="B100" s="362" t="s">
        <v>76</v>
      </c>
      <c r="C100" s="418">
        <f>'Macro - Wealth'!E96</f>
        <v>14200</v>
      </c>
      <c r="D100" s="410">
        <f>'Macro - Wealth'!L96</f>
        <v>-6.8350168350168339</v>
      </c>
      <c r="E100" s="419">
        <f>'Macro - GDP Growth'!F96</f>
        <v>-3.3</v>
      </c>
      <c r="F100" s="410">
        <f>'Macro - GDP Growth'!M96</f>
        <v>-13.92</v>
      </c>
      <c r="G100" s="419">
        <f>'Macro - GDP Growth Projection'!G96</f>
        <v>0.16194424983059036</v>
      </c>
      <c r="H100" s="410">
        <f>'Macro - GDP Growth Projection'!M96</f>
        <v>6.8811083932194084</v>
      </c>
      <c r="I100" s="479">
        <f>'Macro - Urban Population'!G96</f>
        <v>4900.1459999999997</v>
      </c>
      <c r="J100" s="420">
        <f>'Macro - Urban Population'!F73</f>
        <v>57.436488717724401</v>
      </c>
      <c r="K100" s="421">
        <f>('Macro - Urban Population'!G96)/1000</f>
        <v>4.9001459999999994</v>
      </c>
      <c r="L100" s="771">
        <f>'Macro - Urban Population'!N96</f>
        <v>0</v>
      </c>
      <c r="M100" s="772">
        <f>'Economy Size'!E96</f>
        <v>90.89</v>
      </c>
      <c r="N100" s="413">
        <f>'Economy Size'!L96</f>
        <v>-5.9976363506330128E-3</v>
      </c>
      <c r="O100" s="422" t="e">
        <f>#REF!</f>
        <v>#REF!</v>
      </c>
      <c r="P100" s="445">
        <f t="shared" si="21"/>
        <v>-13.879906078148055</v>
      </c>
      <c r="Q100" s="447">
        <f t="shared" si="15"/>
        <v>-1.3879906078148057</v>
      </c>
      <c r="R100" s="1033">
        <f>'1-Health Spending Per Capita'!D96</f>
        <v>371.72187035000002</v>
      </c>
      <c r="S100" s="867">
        <f>'1-Health Spending Per Capita'!J96</f>
        <v>-35.431281781220719</v>
      </c>
      <c r="T100" s="964">
        <f>'2-Total Healthcare Spending'!G96</f>
        <v>2.3245448735839482</v>
      </c>
      <c r="U100" s="1057">
        <f>'2-Total Healthcare Spending'!M96</f>
        <v>47.612398285690993</v>
      </c>
      <c r="V100" s="964" t="str">
        <f>'3-IT Development Index'!D96</f>
        <v>use median</v>
      </c>
      <c r="W100" s="867">
        <f>'3-IT Development Index'!J96</f>
        <v>0</v>
      </c>
      <c r="X100" s="964">
        <f>'4- Medical Technology from US'!D96</f>
        <v>1.5860000000000001</v>
      </c>
      <c r="Y100" s="873">
        <f>'4- Medical Technology from US'!J96</f>
        <v>-9.8938554480317151</v>
      </c>
      <c r="Z100" s="973">
        <f>'5- Computer Imports'!D96</f>
        <v>9.5519999999999996</v>
      </c>
      <c r="AA100" s="877">
        <f>'5- Computer Imports'!J96</f>
        <v>1.1007027856004858E-3</v>
      </c>
      <c r="AB100" s="973">
        <f>'6-Network Readiness Index'!D96</f>
        <v>4.9000000000000004</v>
      </c>
      <c r="AC100" s="1273">
        <f>'6-Network Readiness Index'!J96</f>
        <v>2.1052631578947376</v>
      </c>
      <c r="AD100" s="1277">
        <f>'7-Physicians per 1,000 People'!D96</f>
        <v>2.0920000000000001</v>
      </c>
      <c r="AE100" s="883">
        <f>'7-Physicians per 1,000 People'!I96</f>
        <v>2.7423405323957817</v>
      </c>
      <c r="AF100" s="1371">
        <f>'8-Public Health Spending %'!D96</f>
        <v>73.538477299999997</v>
      </c>
      <c r="AG100" s="873">
        <f>'8-Public Health Spending %'!J96</f>
        <v>6.5232483308798681</v>
      </c>
      <c r="AH100" s="452">
        <f t="shared" si="18"/>
        <v>13.659213780394548</v>
      </c>
      <c r="AI100" s="453">
        <f t="shared" si="19"/>
        <v>10.92737102431564</v>
      </c>
      <c r="AJ100" s="442" t="str">
        <f>'Risk - Country'!E96</f>
        <v>E</v>
      </c>
      <c r="AK100" s="413">
        <f>'Risk - Country'!M96</f>
        <v>-35</v>
      </c>
      <c r="AL100" s="416" t="str">
        <f>'Risk - Business Climate'!B96</f>
        <v>E</v>
      </c>
      <c r="AM100" s="416">
        <f>'Risk - Business Climate'!K96</f>
        <v>-40</v>
      </c>
      <c r="AN100" s="415" t="str">
        <f>'Risk - Banking'!E96</f>
        <v>-</v>
      </c>
      <c r="AO100" s="413">
        <f>'Risk - Banking'!M96</f>
        <v>0</v>
      </c>
      <c r="AP100" s="458">
        <f t="shared" si="16"/>
        <v>-75</v>
      </c>
      <c r="AQ100" s="460">
        <f t="shared" si="20"/>
        <v>-7.4999999999999982</v>
      </c>
      <c r="AR100" s="417">
        <f t="shared" si="17"/>
        <v>2.0393804165008369</v>
      </c>
    </row>
    <row r="101" spans="1:44" x14ac:dyDescent="0.3">
      <c r="A101" s="295" t="s">
        <v>173</v>
      </c>
      <c r="B101" s="362" t="s">
        <v>173</v>
      </c>
      <c r="C101" s="418">
        <f>'Macro - Wealth'!E97</f>
        <v>29900</v>
      </c>
      <c r="D101" s="410">
        <f>'Macro - Wealth'!L97</f>
        <v>8.7461639631740447</v>
      </c>
      <c r="E101" s="419">
        <f>'Macro - GDP Growth'!F97</f>
        <v>2.6</v>
      </c>
      <c r="F101" s="410">
        <f>'Macro - GDP Growth'!M97</f>
        <v>0.4615384615384619</v>
      </c>
      <c r="G101" s="419">
        <f>'Macro - GDP Growth Projection'!G97</f>
        <v>0.16930532045537519</v>
      </c>
      <c r="H101" s="410">
        <f>'Macro - GDP Growth Projection'!M97</f>
        <v>7.282752894010259</v>
      </c>
      <c r="I101" s="479">
        <f>'Macro - Urban Population'!G97</f>
        <v>2001.1780000000001</v>
      </c>
      <c r="J101" s="420" t="e">
        <f>'Macro - Urban Population'!#REF!</f>
        <v>#REF!</v>
      </c>
      <c r="K101" s="421">
        <f>('Macro - Urban Population'!G97)/1000</f>
        <v>2.0011779999999999</v>
      </c>
      <c r="L101" s="771">
        <f>'Macro - Urban Population'!N97</f>
        <v>0</v>
      </c>
      <c r="M101" s="772">
        <f>'Economy Size'!E97</f>
        <v>85.79</v>
      </c>
      <c r="N101" s="413">
        <f>'Economy Size'!L97</f>
        <v>0.30008673026886118</v>
      </c>
      <c r="O101" s="422" t="e">
        <f>#REF!</f>
        <v>#REF!</v>
      </c>
      <c r="P101" s="445">
        <f t="shared" si="21"/>
        <v>16.790542048991625</v>
      </c>
      <c r="Q101" s="447">
        <f t="shared" si="15"/>
        <v>1.6790542048991626</v>
      </c>
      <c r="R101" s="1033">
        <f>'1-Health Spending Per Capita'!D97</f>
        <v>1063.4211828099999</v>
      </c>
      <c r="S101" s="867">
        <f>'1-Health Spending Per Capita'!J97</f>
        <v>-7.445576386420881</v>
      </c>
      <c r="T101" s="964">
        <f>'2-Total Healthcare Spending'!G97</f>
        <v>3.1990761197719459</v>
      </c>
      <c r="U101" s="1057">
        <f>'2-Total Healthcare Spending'!M97</f>
        <v>46.702597448522276</v>
      </c>
      <c r="V101" s="964">
        <f>'3-IT Development Index'!D97</f>
        <v>7.1</v>
      </c>
      <c r="W101" s="867">
        <f>'3-IT Development Index'!J97</f>
        <v>15.791243395185811</v>
      </c>
      <c r="X101" s="964">
        <f>'4- Medical Technology from US'!D97</f>
        <v>6.2240000000000002</v>
      </c>
      <c r="Y101" s="873">
        <f>'4- Medical Technology from US'!J97</f>
        <v>-9.5834529057688425</v>
      </c>
      <c r="Z101" s="973">
        <f>'5- Computer Imports'!D97</f>
        <v>337.09300000000002</v>
      </c>
      <c r="AA101" s="877">
        <f>'5- Computer Imports'!J97</f>
        <v>4.3257542249862502E-2</v>
      </c>
      <c r="AB101" s="973">
        <f>'6-Network Readiness Index'!D97</f>
        <v>5.7</v>
      </c>
      <c r="AC101" s="1273">
        <f>'6-Network Readiness Index'!J97</f>
        <v>4.2105263157894735</v>
      </c>
      <c r="AD101" s="1277">
        <f>'7-Physicians per 1,000 People'!D97</f>
        <v>4.33</v>
      </c>
      <c r="AE101" s="883">
        <f>'7-Physicians per 1,000 People'!I97</f>
        <v>13.982923154193873</v>
      </c>
      <c r="AF101" s="1371">
        <f>'8-Public Health Spending %'!D97</f>
        <v>67.900000000000006</v>
      </c>
      <c r="AG101" s="873">
        <f>'8-Public Health Spending %'!J97</f>
        <v>4.3580488955557186</v>
      </c>
      <c r="AH101" s="452">
        <f t="shared" si="18"/>
        <v>68.059567459307289</v>
      </c>
      <c r="AI101" s="453">
        <f t="shared" si="19"/>
        <v>54.447653967445831</v>
      </c>
      <c r="AJ101" s="442" t="str">
        <f>'Risk - Country'!E97</f>
        <v>A3</v>
      </c>
      <c r="AK101" s="413">
        <f>'Risk - Country'!M97</f>
        <v>21</v>
      </c>
      <c r="AL101" s="416" t="str">
        <f>'Risk - Business Climate'!B97</f>
        <v>A3</v>
      </c>
      <c r="AM101" s="416">
        <f>'Risk - Business Climate'!K97</f>
        <v>22.222222222222239</v>
      </c>
      <c r="AN101" s="415" t="str">
        <f>'Risk - Banking'!E97</f>
        <v>AAA</v>
      </c>
      <c r="AO101" s="413">
        <f>'Risk - Banking'!M97</f>
        <v>25</v>
      </c>
      <c r="AP101" s="458">
        <f t="shared" si="16"/>
        <v>68.222222222222243</v>
      </c>
      <c r="AQ101" s="460">
        <f t="shared" si="20"/>
        <v>6.8222222222222229</v>
      </c>
      <c r="AR101" s="417">
        <f t="shared" si="17"/>
        <v>62.948930394567213</v>
      </c>
    </row>
    <row r="102" spans="1:44" ht="16.5" customHeight="1" x14ac:dyDescent="0.3">
      <c r="A102" s="295" t="s">
        <v>174</v>
      </c>
      <c r="B102" s="362" t="s">
        <v>174</v>
      </c>
      <c r="C102" s="418">
        <f>'Macro - Wealth'!E98</f>
        <v>102000</v>
      </c>
      <c r="D102" s="410">
        <f>'Macro - Wealth'!L98</f>
        <v>52.998684787373968</v>
      </c>
      <c r="E102" s="419">
        <f>'Macro - GDP Growth'!F98</f>
        <v>3.5</v>
      </c>
      <c r="F102" s="410">
        <f>'Macro - GDP Growth'!M98</f>
        <v>4.6153846153846141</v>
      </c>
      <c r="G102" s="419">
        <f>'Macro - GDP Growth Projection'!G98</f>
        <v>0.1751876504744371</v>
      </c>
      <c r="H102" s="410">
        <f>'Macro - GDP Growth Projection'!M98</f>
        <v>7.6037123881412123</v>
      </c>
      <c r="I102" s="479">
        <f>'Macro - Urban Population'!G98</f>
        <v>482.399</v>
      </c>
      <c r="J102" s="420">
        <f>'Macro - Urban Population'!F74</f>
        <v>54.137233802891203</v>
      </c>
      <c r="K102" s="421">
        <f>('Macro - Urban Population'!G98)/1000</f>
        <v>0.48239900000000002</v>
      </c>
      <c r="L102" s="771">
        <f>'Macro - Urban Population'!N98</f>
        <v>0</v>
      </c>
      <c r="M102" s="772">
        <f>'Economy Size'!E98</f>
        <v>58.74</v>
      </c>
      <c r="N102" s="413">
        <f>'Economy Size'!L98</f>
        <v>9.6843018213356462</v>
      </c>
      <c r="O102" s="422" t="e">
        <f>#REF!</f>
        <v>#REF!</v>
      </c>
      <c r="P102" s="445">
        <f t="shared" si="21"/>
        <v>74.902083612235444</v>
      </c>
      <c r="Q102" s="447">
        <f t="shared" si="15"/>
        <v>7.4902083612235444</v>
      </c>
      <c r="R102" s="1033">
        <f>'1-Health Spending Per Capita'!D98</f>
        <v>8137.5208061000003</v>
      </c>
      <c r="S102" s="867">
        <f>'1-Health Spending Per Capita'!J98</f>
        <v>40.88542115209129</v>
      </c>
      <c r="T102" s="964">
        <f>'2-Total Healthcare Spending'!G98</f>
        <v>4.3679038054030412</v>
      </c>
      <c r="U102" s="1057">
        <f>'2-Total Healthcare Spending'!M98</f>
        <v>45.486631282043469</v>
      </c>
      <c r="V102" s="964">
        <f>'3-IT Development Index'!D98</f>
        <v>8.36</v>
      </c>
      <c r="W102" s="867">
        <f>'3-IT Development Index'!J98</f>
        <v>26.080343005568494</v>
      </c>
      <c r="X102" s="964">
        <f>'4- Medical Technology from US'!D98</f>
        <v>5.8319999999999999</v>
      </c>
      <c r="Y102" s="873">
        <f>'4- Medical Technology from US'!J98</f>
        <v>-9.6096878769993417</v>
      </c>
      <c r="Z102" s="973">
        <f>'5- Computer Imports'!D98</f>
        <v>228.358</v>
      </c>
      <c r="AA102" s="877">
        <f>'5- Computer Imports'!J98</f>
        <v>2.926257997293677E-2</v>
      </c>
      <c r="AB102" s="973" t="str">
        <f>'6-Network Readiness Index'!D98</f>
        <v>use median</v>
      </c>
      <c r="AC102" s="1273">
        <f>'6-Network Readiness Index'!J98</f>
        <v>0</v>
      </c>
      <c r="AD102" s="1277">
        <f>'7-Physicians per 1,000 People'!D98</f>
        <v>2.92</v>
      </c>
      <c r="AE102" s="883">
        <f>'7-Physicians per 1,000 People'!I98</f>
        <v>6.9010547463586134</v>
      </c>
      <c r="AF102" s="1371">
        <f>'8-Public Health Spending %'!D98</f>
        <v>83.928252830000005</v>
      </c>
      <c r="AG102" s="873">
        <f>'8-Public Health Spending %'!J98</f>
        <v>10.512966638462801</v>
      </c>
      <c r="AH102" s="452">
        <f t="shared" si="18"/>
        <v>120.28599152749825</v>
      </c>
      <c r="AI102" s="453">
        <f t="shared" si="19"/>
        <v>96.228793221998615</v>
      </c>
      <c r="AJ102" s="442" t="str">
        <f>'Risk - Country'!E98</f>
        <v>A1</v>
      </c>
      <c r="AK102" s="413">
        <f>'Risk - Country'!M98</f>
        <v>35</v>
      </c>
      <c r="AL102" s="416" t="str">
        <f>'Risk - Business Climate'!B98</f>
        <v>A2</v>
      </c>
      <c r="AM102" s="416">
        <f>'Risk - Business Climate'!K98</f>
        <v>31.111111111111114</v>
      </c>
      <c r="AN102" s="415" t="str">
        <f>'Risk - Banking'!E98</f>
        <v>AAA</v>
      </c>
      <c r="AO102" s="413">
        <f>'Risk - Banking'!M98</f>
        <v>25</v>
      </c>
      <c r="AP102" s="458">
        <f t="shared" si="16"/>
        <v>91.111111111111114</v>
      </c>
      <c r="AQ102" s="460">
        <f t="shared" si="20"/>
        <v>9.1111111111111089</v>
      </c>
      <c r="AR102" s="417">
        <f t="shared" si="17"/>
        <v>112.83011269433328</v>
      </c>
    </row>
    <row r="103" spans="1:44" ht="14.95" customHeight="1" x14ac:dyDescent="0.3">
      <c r="A103" s="295" t="s">
        <v>253</v>
      </c>
      <c r="B103" s="362" t="s">
        <v>253</v>
      </c>
      <c r="C103" s="418">
        <f>'Macro - Wealth'!E99</f>
        <v>96100</v>
      </c>
      <c r="D103" s="410">
        <f>'Macro - Wealth'!L99</f>
        <v>49.377466023673819</v>
      </c>
      <c r="E103" s="419">
        <f>'Macro - GDP Growth'!F99</f>
        <v>-4.7</v>
      </c>
      <c r="F103" s="410">
        <f>'Macro - GDP Growth'!M99</f>
        <v>-17.279999999999998</v>
      </c>
      <c r="G103" s="419">
        <f>'Macro - GDP Growth Projection'!G99</f>
        <v>0.13806060974867648</v>
      </c>
      <c r="H103" s="410">
        <f>'Macro - GDP Growth Projection'!M99</f>
        <v>5.5779375384975687</v>
      </c>
      <c r="I103" s="479">
        <f>'Macro - Urban Population'!G99</f>
        <v>575.48099999999999</v>
      </c>
      <c r="J103" s="420">
        <f>'Macro - Urban Population'!F76</f>
        <v>70.771383927371502</v>
      </c>
      <c r="K103" s="421">
        <f>('Macro - Urban Population'!G99)/1000</f>
        <v>0.57548100000000002</v>
      </c>
      <c r="L103" s="771">
        <f>'Macro - Urban Population'!N99</f>
        <v>0</v>
      </c>
      <c r="M103" s="772">
        <f>'Economy Size'!E99</f>
        <v>63.22</v>
      </c>
      <c r="N103" s="413">
        <f>'Economy Size'!L99</f>
        <v>8.1300954032957531</v>
      </c>
      <c r="O103" s="422" t="e">
        <f>#REF!</f>
        <v>#REF!</v>
      </c>
      <c r="P103" s="445">
        <f t="shared" si="21"/>
        <v>45.805498965467137</v>
      </c>
      <c r="Q103" s="447">
        <f t="shared" si="15"/>
        <v>4.5805498965467137</v>
      </c>
      <c r="R103" s="1033" t="str">
        <f>'1-Health Spending Per Capita'!D99</f>
        <v>use mean</v>
      </c>
      <c r="S103" s="867">
        <f>'1-Health Spending Per Capita'!J99</f>
        <v>0</v>
      </c>
      <c r="T103" s="964" t="str">
        <f>'2-Total Healthcare Spending'!G99</f>
        <v>n.a.</v>
      </c>
      <c r="U103" s="1057">
        <f>'2-Total Healthcare Spending'!M99</f>
        <v>0</v>
      </c>
      <c r="V103" s="964">
        <f>'3-IT Development Index'!D99</f>
        <v>7.58</v>
      </c>
      <c r="W103" s="867">
        <f>'3-IT Development Index'!J99</f>
        <v>19.710900389617315</v>
      </c>
      <c r="X103" s="964">
        <f>'4- Medical Technology from US'!D99</f>
        <v>0.45500000000000002</v>
      </c>
      <c r="Y103" s="873">
        <f>'4- Medical Technology from US'!J99</f>
        <v>-9.9695486941074591</v>
      </c>
      <c r="Z103" s="973">
        <f>'5- Computer Imports'!D99</f>
        <v>98.790999999999997</v>
      </c>
      <c r="AA103" s="877">
        <f>'5- Computer Imports'!J99</f>
        <v>1.2586392201433245E-2</v>
      </c>
      <c r="AB103" s="973" t="str">
        <f>'6-Network Readiness Index'!D99</f>
        <v>use median</v>
      </c>
      <c r="AC103" s="1273">
        <f>'6-Network Readiness Index'!J99</f>
        <v>0</v>
      </c>
      <c r="AD103" s="1277" t="str">
        <f>'7-Physicians per 1,000 People'!D99</f>
        <v>use median</v>
      </c>
      <c r="AE103" s="883">
        <f>'7-Physicians per 1,000 People'!I99</f>
        <v>4.2396584630838783</v>
      </c>
      <c r="AF103" s="1371" t="str">
        <f>'8-Public Health Spending %'!D99</f>
        <v>use median</v>
      </c>
      <c r="AG103" s="873">
        <f>'8-Public Health Spending %'!J99</f>
        <v>0</v>
      </c>
      <c r="AH103" s="452">
        <f t="shared" si="18"/>
        <v>13.993596550795168</v>
      </c>
      <c r="AI103" s="453">
        <f t="shared" si="19"/>
        <v>11.194877240636135</v>
      </c>
      <c r="AJ103" s="442" t="str">
        <f>'Risk - Country'!E99</f>
        <v>na</v>
      </c>
      <c r="AK103" s="413">
        <f>'Risk - Country'!M99</f>
        <v>0</v>
      </c>
      <c r="AL103" s="416">
        <f>'Risk - Business Climate'!B99</f>
        <v>0</v>
      </c>
      <c r="AM103" s="416">
        <f>'Risk - Business Climate'!K99</f>
        <v>-3.6363636363636331</v>
      </c>
      <c r="AN103" s="415" t="str">
        <f>'Risk - Banking'!E99</f>
        <v>AA+</v>
      </c>
      <c r="AO103" s="413">
        <f>'Risk - Banking'!M99</f>
        <v>22.5</v>
      </c>
      <c r="AP103" s="458">
        <f t="shared" si="16"/>
        <v>18.863636363636367</v>
      </c>
      <c r="AQ103" s="460">
        <f t="shared" si="20"/>
        <v>1.8863636363636362</v>
      </c>
      <c r="AR103" s="417">
        <f t="shared" si="17"/>
        <v>17.661790773546485</v>
      </c>
    </row>
    <row r="104" spans="1:44" ht="14.95" customHeight="1" x14ac:dyDescent="0.3">
      <c r="A104" s="295" t="s">
        <v>176</v>
      </c>
      <c r="B104" s="362" t="s">
        <v>176</v>
      </c>
      <c r="C104" s="418">
        <f>'Macro - Wealth'!E100</f>
        <v>1500</v>
      </c>
      <c r="D104" s="410">
        <f>'Macro - Wealth'!L100</f>
        <v>-66.700336700336692</v>
      </c>
      <c r="E104" s="419">
        <f>'Macro - GDP Growth'!F100</f>
        <v>4.0999999999999996</v>
      </c>
      <c r="F104" s="410">
        <f>'Macro - GDP Growth'!M100</f>
        <v>7.3846153846153824</v>
      </c>
      <c r="G104" s="419">
        <f>'Macro - GDP Growth Projection'!G100</f>
        <v>0.23100736487329923</v>
      </c>
      <c r="H104" s="410">
        <f>'Macro - GDP Growth Projection'!M100</f>
        <v>10.649421696856644</v>
      </c>
      <c r="I104" s="479">
        <f>'Macro - Urban Population'!G100</f>
        <v>8124.8119999999999</v>
      </c>
      <c r="J104" s="420">
        <f>'Macro - Urban Population'!F77</f>
        <v>94.041454665526004</v>
      </c>
      <c r="K104" s="421">
        <f>('Macro - Urban Population'!G100)/1000</f>
        <v>8.1248120000000004</v>
      </c>
      <c r="L104" s="771">
        <f>'Macro - Urban Population'!N100</f>
        <v>0</v>
      </c>
      <c r="M104" s="772">
        <f>'Economy Size'!E100</f>
        <v>37.49</v>
      </c>
      <c r="N104" s="413">
        <f>'Economy Size'!L100</f>
        <v>17.056374674761493</v>
      </c>
      <c r="O104" s="422" t="e">
        <f>#REF!</f>
        <v>#REF!</v>
      </c>
      <c r="P104" s="445">
        <f t="shared" si="21"/>
        <v>-31.609924944103177</v>
      </c>
      <c r="Q104" s="447">
        <f t="shared" si="15"/>
        <v>-3.1609924944103178</v>
      </c>
      <c r="R104" s="1033">
        <f>'1-Health Spending Per Capita'!D100</f>
        <v>13.67082999</v>
      </c>
      <c r="S104" s="867">
        <f>'1-Health Spending Per Capita'!J100</f>
        <v>-49.917794564036313</v>
      </c>
      <c r="T104" s="964">
        <f>'2-Total Healthcare Spending'!G100</f>
        <v>0.32224828503274039</v>
      </c>
      <c r="U104" s="1057">
        <f>'2-Total Healthcare Spending'!M100</f>
        <v>49.695446913701204</v>
      </c>
      <c r="V104" s="964">
        <f>'3-IT Development Index'!D100</f>
        <v>1.69</v>
      </c>
      <c r="W104" s="867">
        <f>'3-IT Development Index'!J100</f>
        <v>-25.459216236916014</v>
      </c>
      <c r="X104" s="964">
        <f>'4- Medical Technology from US'!D100</f>
        <v>0.20200000000000001</v>
      </c>
      <c r="Y104" s="873">
        <f>'4- Medical Technology from US'!J100</f>
        <v>-9.9864809587026517</v>
      </c>
      <c r="Z104" s="973">
        <f>'5- Computer Imports'!D100</f>
        <v>14.795999999999999</v>
      </c>
      <c r="AA104" s="877">
        <f>'5- Computer Imports'!J100</f>
        <v>1.7756426134406336E-3</v>
      </c>
      <c r="AB104" s="973">
        <f>'6-Network Readiness Index'!D100</f>
        <v>2.6</v>
      </c>
      <c r="AC104" s="1273">
        <f>'6-Network Readiness Index'!J100</f>
        <v>-4.6874999999999991</v>
      </c>
      <c r="AD104" s="1277">
        <f>'7-Physicians per 1,000 People'!D100</f>
        <v>0.14299999999999999</v>
      </c>
      <c r="AE104" s="883">
        <f>'7-Physicians per 1,000 People'!I100</f>
        <v>-27.473890339425587</v>
      </c>
      <c r="AF104" s="1371">
        <f>'8-Public Health Spending %'!D100</f>
        <v>48.445991859999999</v>
      </c>
      <c r="AG104" s="873">
        <f>'8-Public Health Spending %'!J100</f>
        <v>-3.362142718505011</v>
      </c>
      <c r="AH104" s="452">
        <f t="shared" si="18"/>
        <v>-71.189802261270927</v>
      </c>
      <c r="AI104" s="453">
        <f t="shared" si="19"/>
        <v>-56.951841809016742</v>
      </c>
      <c r="AJ104" s="442" t="str">
        <f>'Risk - Country'!E100</f>
        <v>D</v>
      </c>
      <c r="AK104" s="413">
        <f>'Risk - Country'!M100</f>
        <v>-20.999999999999993</v>
      </c>
      <c r="AL104" s="416" t="str">
        <f>'Risk - Business Climate'!B100</f>
        <v>D</v>
      </c>
      <c r="AM104" s="416">
        <f>'Risk - Business Climate'!K100</f>
        <v>-25.454545454545453</v>
      </c>
      <c r="AN104" s="415" t="str">
        <f>'Risk - Banking'!E100</f>
        <v>-</v>
      </c>
      <c r="AO104" s="413">
        <f>'Risk - Banking'!M100</f>
        <v>0</v>
      </c>
      <c r="AP104" s="458">
        <f t="shared" ref="AP104:AP135" si="22">AK104+AM104+AO104</f>
        <v>-46.454545454545446</v>
      </c>
      <c r="AQ104" s="460">
        <f t="shared" si="20"/>
        <v>-4.6454545454545437</v>
      </c>
      <c r="AR104" s="417">
        <f t="shared" ref="AR104:AR135" si="23">SUM(Q104,AI104,AQ104)</f>
        <v>-64.758288848881605</v>
      </c>
    </row>
    <row r="105" spans="1:44" x14ac:dyDescent="0.3">
      <c r="A105" s="295" t="s">
        <v>177</v>
      </c>
      <c r="B105" s="362" t="s">
        <v>177</v>
      </c>
      <c r="C105" s="418">
        <f>'Macro - Wealth'!E101</f>
        <v>1100</v>
      </c>
      <c r="D105" s="410">
        <f>'Macro - Wealth'!L101</f>
        <v>-68.585858585858574</v>
      </c>
      <c r="E105" s="419">
        <f>'Macro - GDP Growth'!F101</f>
        <v>2.7</v>
      </c>
      <c r="F105" s="410">
        <f>'Macro - GDP Growth'!M101</f>
        <v>0.92307692307692379</v>
      </c>
      <c r="G105" s="419">
        <f>'Macro - GDP Growth Projection'!G101</f>
        <v>0.24569251893519939</v>
      </c>
      <c r="H105" s="410">
        <f>'Macro - GDP Growth Projection'!M101</f>
        <v>11.45069255443669</v>
      </c>
      <c r="I105" s="479">
        <f>'Macro - Urban Population'!G101</f>
        <v>2709.8560000000002</v>
      </c>
      <c r="J105" s="420">
        <f>'Macro - Urban Population'!F78</f>
        <v>32.365716471351</v>
      </c>
      <c r="K105" s="421">
        <f>('Macro - Urban Population'!G101)/1000</f>
        <v>2.7098560000000003</v>
      </c>
      <c r="L105" s="771">
        <f>'Macro - Urban Population'!N101</f>
        <v>0</v>
      </c>
      <c r="M105" s="772">
        <f>'Economy Size'!E101</f>
        <v>21.23</v>
      </c>
      <c r="N105" s="413">
        <f>'Economy Size'!L101</f>
        <v>22.697311361665225</v>
      </c>
      <c r="O105" s="422" t="e">
        <f>#REF!</f>
        <v>#REF!</v>
      </c>
      <c r="P105" s="445">
        <f t="shared" si="21"/>
        <v>-33.514777746679734</v>
      </c>
      <c r="Q105" s="447">
        <f t="shared" si="15"/>
        <v>-3.3514777746679734</v>
      </c>
      <c r="R105" s="1033">
        <f>'1-Health Spending Per Capita'!D101</f>
        <v>24.39483667</v>
      </c>
      <c r="S105" s="867">
        <f>'1-Health Spending Per Capita'!J101</f>
        <v>-49.483908211697781</v>
      </c>
      <c r="T105" s="964">
        <f>'2-Total Healthcare Spending'!G101</f>
        <v>0.41054421917591044</v>
      </c>
      <c r="U105" s="1057">
        <f>'2-Total Healthcare Spending'!M101</f>
        <v>49.603590030196791</v>
      </c>
      <c r="V105" s="964">
        <f>'3-IT Development Index'!D101</f>
        <v>1.62</v>
      </c>
      <c r="W105" s="867">
        <f>'3-IT Development Index'!J101</f>
        <v>-25.971885371457748</v>
      </c>
      <c r="X105" s="964">
        <f>'4- Medical Technology from US'!D101</f>
        <v>0.60899999999999999</v>
      </c>
      <c r="Y105" s="873">
        <f>'4- Medical Technology from US'!J101</f>
        <v>-9.9592420982669054</v>
      </c>
      <c r="Z105" s="973">
        <f>'5- Computer Imports'!D101</f>
        <v>13.525</v>
      </c>
      <c r="AA105" s="877">
        <f>'5- Computer Imports'!J101</f>
        <v>1.6120559389202621E-3</v>
      </c>
      <c r="AB105" s="973">
        <f>'6-Network Readiness Index'!D101</f>
        <v>2.7</v>
      </c>
      <c r="AC105" s="1273">
        <f>'6-Network Readiness Index'!J101</f>
        <v>-4.3749999999999991</v>
      </c>
      <c r="AD105" s="1277">
        <f>'7-Physicians per 1,000 People'!D101</f>
        <v>1.7999999999999999E-2</v>
      </c>
      <c r="AE105" s="883">
        <f>'7-Physicians per 1,000 People'!I101</f>
        <v>-29.921671018276761</v>
      </c>
      <c r="AF105" s="1371">
        <f>'8-Public Health Spending %'!D101</f>
        <v>52.721427319999997</v>
      </c>
      <c r="AG105" s="873">
        <f>'8-Public Health Spending %'!J101</f>
        <v>-1.5886032770865399</v>
      </c>
      <c r="AH105" s="452">
        <f t="shared" si="18"/>
        <v>-71.695107890650021</v>
      </c>
      <c r="AI105" s="453">
        <f t="shared" si="19"/>
        <v>-57.35608631252002</v>
      </c>
      <c r="AJ105" s="442" t="str">
        <f>'Risk - Country'!E101</f>
        <v>D</v>
      </c>
      <c r="AK105" s="413">
        <f>'Risk - Country'!M101</f>
        <v>-20.999999999999993</v>
      </c>
      <c r="AL105" s="416" t="str">
        <f>'Risk - Business Climate'!B101</f>
        <v>D</v>
      </c>
      <c r="AM105" s="416">
        <f>'Risk - Business Climate'!K101</f>
        <v>-25.454545454545453</v>
      </c>
      <c r="AN105" s="415" t="str">
        <f>'Risk - Banking'!E101</f>
        <v>-</v>
      </c>
      <c r="AO105" s="413">
        <f>'Risk - Banking'!M101</f>
        <v>0</v>
      </c>
      <c r="AP105" s="458">
        <f t="shared" si="22"/>
        <v>-46.454545454545446</v>
      </c>
      <c r="AQ105" s="460">
        <f t="shared" si="20"/>
        <v>-4.6454545454545437</v>
      </c>
      <c r="AR105" s="417">
        <f t="shared" si="23"/>
        <v>-65.353018632642531</v>
      </c>
    </row>
    <row r="106" spans="1:44" x14ac:dyDescent="0.3">
      <c r="A106" s="295" t="s">
        <v>77</v>
      </c>
      <c r="B106" s="362" t="s">
        <v>77</v>
      </c>
      <c r="C106" s="418">
        <f>'Macro - Wealth'!E102</f>
        <v>27200</v>
      </c>
      <c r="D106" s="410">
        <f>'Macro - Wealth'!L102</f>
        <v>7.0889960543621209</v>
      </c>
      <c r="E106" s="419">
        <f>'Macro - GDP Growth'!F102</f>
        <v>4.3</v>
      </c>
      <c r="F106" s="410">
        <f>'Macro - GDP Growth'!M102</f>
        <v>8.3076923076923066</v>
      </c>
      <c r="G106" s="419">
        <f>'Macro - GDP Growth Projection'!G102</f>
        <v>0.22779068972959379</v>
      </c>
      <c r="H106" s="410">
        <f>'Macro - GDP Growth Projection'!M102</f>
        <v>10.473909200352418</v>
      </c>
      <c r="I106" s="479">
        <f>'Macro - Urban Population'!G102</f>
        <v>22342.155999999999</v>
      </c>
      <c r="J106" s="420">
        <f>'Macro - Urban Population'!F79</f>
        <v>53.003323078753603</v>
      </c>
      <c r="K106" s="421">
        <f>('Macro - Urban Population'!G102)/1000</f>
        <v>22.342155999999999</v>
      </c>
      <c r="L106" s="771">
        <f>'Macro - Urban Population'!N102</f>
        <v>0</v>
      </c>
      <c r="M106" s="772">
        <f>'Economy Size'!E102</f>
        <v>863.8</v>
      </c>
      <c r="N106" s="413">
        <f>'Economy Size'!L102</f>
        <v>-1.1005981349970932</v>
      </c>
      <c r="O106" s="422" t="e">
        <f>#REF!</f>
        <v>#REF!</v>
      </c>
      <c r="P106" s="445">
        <f t="shared" si="21"/>
        <v>24.769999427409751</v>
      </c>
      <c r="Q106" s="447">
        <f t="shared" si="15"/>
        <v>2.4769999427409752</v>
      </c>
      <c r="R106" s="1033">
        <f>'1-Health Spending Per Capita'!D102</f>
        <v>455.82552547</v>
      </c>
      <c r="S106" s="867">
        <f>'1-Health Spending Per Capita'!J102</f>
        <v>-32.028502463075483</v>
      </c>
      <c r="T106" s="964">
        <f>'2-Total Healthcare Spending'!G102</f>
        <v>13.760413557033711</v>
      </c>
      <c r="U106" s="1057">
        <f>'2-Total Healthcare Spending'!M102</f>
        <v>35.715324342014512</v>
      </c>
      <c r="V106" s="964">
        <f>'3-IT Development Index'!D102</f>
        <v>6.22</v>
      </c>
      <c r="W106" s="867">
        <f>'3-IT Development Index'!J102</f>
        <v>8.6052055720613954</v>
      </c>
      <c r="X106" s="964">
        <f>'4- Medical Technology from US'!D102</f>
        <v>106.931</v>
      </c>
      <c r="Y106" s="873">
        <f>'4- Medical Technology from US'!J102</f>
        <v>-2.8435415595707281</v>
      </c>
      <c r="Z106" s="973">
        <f>'5- Computer Imports'!D102</f>
        <v>2565.6849999999999</v>
      </c>
      <c r="AA106" s="877">
        <f>'5- Computer Imports'!J102</f>
        <v>0.33009306871933836</v>
      </c>
      <c r="AB106" s="973">
        <f>'6-Network Readiness Index'!D102</f>
        <v>4.9000000000000004</v>
      </c>
      <c r="AC106" s="1273">
        <f>'6-Network Readiness Index'!J102</f>
        <v>2.1052631578947376</v>
      </c>
      <c r="AD106" s="1277">
        <f>'7-Physicians per 1,000 People'!D102</f>
        <v>1.2809999999999999</v>
      </c>
      <c r="AE106" s="883">
        <f>'7-Physicians per 1,000 People'!I102</f>
        <v>-5.1892950391644925</v>
      </c>
      <c r="AF106" s="1371">
        <f>'8-Public Health Spending %'!D102</f>
        <v>55.175028959999999</v>
      </c>
      <c r="AG106" s="873">
        <f>'8-Public Health Spending %'!J102</f>
        <v>-0.57079834872748469</v>
      </c>
      <c r="AH106" s="452">
        <f t="shared" si="18"/>
        <v>6.123748730151795</v>
      </c>
      <c r="AI106" s="453">
        <f t="shared" si="19"/>
        <v>4.8989989841214365</v>
      </c>
      <c r="AJ106" s="442" t="str">
        <f>'Risk - Country'!E102</f>
        <v>A4</v>
      </c>
      <c r="AK106" s="413">
        <f>'Risk - Country'!M102</f>
        <v>14</v>
      </c>
      <c r="AL106" s="416" t="str">
        <f>'Risk - Business Climate'!B102</f>
        <v>A3</v>
      </c>
      <c r="AM106" s="416">
        <f>'Risk - Business Climate'!K102</f>
        <v>22.222222222222239</v>
      </c>
      <c r="AN106" s="415" t="str">
        <f>'Risk - Banking'!E102</f>
        <v>A</v>
      </c>
      <c r="AO106" s="413">
        <f>'Risk - Banking'!M102</f>
        <v>7.4999999999999973</v>
      </c>
      <c r="AP106" s="458">
        <f t="shared" si="22"/>
        <v>43.722222222222243</v>
      </c>
      <c r="AQ106" s="460">
        <f t="shared" si="20"/>
        <v>4.3722222222222236</v>
      </c>
      <c r="AR106" s="417">
        <f t="shared" si="23"/>
        <v>11.748221149084635</v>
      </c>
    </row>
    <row r="107" spans="1:44" x14ac:dyDescent="0.3">
      <c r="A107" s="295" t="s">
        <v>178</v>
      </c>
      <c r="B107" s="362" t="s">
        <v>178</v>
      </c>
      <c r="C107" s="418">
        <f>'Macro - Wealth'!E103</f>
        <v>2300</v>
      </c>
      <c r="D107" s="410">
        <f>'Macro - Wealth'!L103</f>
        <v>-62.92929292929292</v>
      </c>
      <c r="E107" s="419">
        <f>'Macro - GDP Growth'!F103</f>
        <v>5.3</v>
      </c>
      <c r="F107" s="410">
        <f>'Macro - GDP Growth'!M103</f>
        <v>12.923076923076923</v>
      </c>
      <c r="G107" s="419">
        <f>'Macro - GDP Growth Projection'!G103</f>
        <v>0.22367843022404468</v>
      </c>
      <c r="H107" s="410">
        <f>'Macro - GDP Growth Projection'!M103</f>
        <v>10.249530641794982</v>
      </c>
      <c r="I107" s="479">
        <f>'Macro - Urban Population'!G103</f>
        <v>6172.1580000000004</v>
      </c>
      <c r="J107" s="420">
        <f>'Macro - Urban Population'!F80</f>
        <v>72.855174285093796</v>
      </c>
      <c r="K107" s="421">
        <f>('Macro - Urban Population'!G103)/1000</f>
        <v>6.1721580000000005</v>
      </c>
      <c r="L107" s="771">
        <f>'Macro - Urban Population'!N103</f>
        <v>0</v>
      </c>
      <c r="M107" s="772">
        <f>'Economy Size'!E103</f>
        <v>38.090000000000003</v>
      </c>
      <c r="N107" s="413">
        <f>'Economy Size'!L103</f>
        <v>16.848222029488291</v>
      </c>
      <c r="O107" s="422" t="e">
        <f>#REF!</f>
        <v>#REF!</v>
      </c>
      <c r="P107" s="445">
        <f t="shared" si="21"/>
        <v>-22.908463334932719</v>
      </c>
      <c r="Q107" s="447">
        <f t="shared" si="15"/>
        <v>-2.2908463334932718</v>
      </c>
      <c r="R107" s="1033">
        <f>'1-Health Spending Per Capita'!D103</f>
        <v>47.765138989999997</v>
      </c>
      <c r="S107" s="867">
        <f>'1-Health Spending Per Capita'!J103</f>
        <v>-48.538360942915801</v>
      </c>
      <c r="T107" s="964">
        <f>'2-Total Healthcare Spending'!G103</f>
        <v>0.75317155428087068</v>
      </c>
      <c r="U107" s="1057">
        <f>'2-Total Healthcare Spending'!M103</f>
        <v>49.247144634249942</v>
      </c>
      <c r="V107" s="964">
        <f>'3-IT Development Index'!D103</f>
        <v>2.14</v>
      </c>
      <c r="W107" s="867">
        <f>'3-IT Development Index'!J103</f>
        <v>-22.163486086290536</v>
      </c>
      <c r="X107" s="964">
        <f>'4- Medical Technology from US'!D103</f>
        <v>0.68500000000000005</v>
      </c>
      <c r="Y107" s="873">
        <f>'4- Medical Technology from US'!J103</f>
        <v>-9.9541557262936475</v>
      </c>
      <c r="Z107" s="973">
        <f>'5- Computer Imports'!D103</f>
        <v>27.709</v>
      </c>
      <c r="AA107" s="877">
        <f>'5- Computer Imports'!J103</f>
        <v>3.4376368920256517E-3</v>
      </c>
      <c r="AB107" s="973">
        <f>'6-Network Readiness Index'!D103</f>
        <v>2.9</v>
      </c>
      <c r="AC107" s="1273">
        <f>'6-Network Readiness Index'!J103</f>
        <v>-3.75</v>
      </c>
      <c r="AD107" s="1277">
        <f>'7-Physicians per 1,000 People'!D103</f>
        <v>8.5000000000000006E-2</v>
      </c>
      <c r="AE107" s="883">
        <f>'7-Physicians per 1,000 People'!I103</f>
        <v>-28.609660574412533</v>
      </c>
      <c r="AF107" s="1371">
        <f>'8-Public Health Spending %'!D103</f>
        <v>22.852434550000002</v>
      </c>
      <c r="AG107" s="873">
        <f>'8-Public Health Spending %'!J103</f>
        <v>-13.978881939610952</v>
      </c>
      <c r="AH107" s="452">
        <f t="shared" si="18"/>
        <v>-77.743962998381505</v>
      </c>
      <c r="AI107" s="453">
        <f t="shared" si="19"/>
        <v>-62.195170398705208</v>
      </c>
      <c r="AJ107" s="442" t="str">
        <f>'Risk - Country'!E103</f>
        <v>D</v>
      </c>
      <c r="AK107" s="413">
        <f>'Risk - Country'!M103</f>
        <v>-20.999999999999993</v>
      </c>
      <c r="AL107" s="416" t="str">
        <f>'Risk - Business Climate'!B103</f>
        <v>D</v>
      </c>
      <c r="AM107" s="416">
        <f>'Risk - Business Climate'!K103</f>
        <v>-25.454545454545453</v>
      </c>
      <c r="AN107" s="415" t="str">
        <f>'Risk - Banking'!E103</f>
        <v>-</v>
      </c>
      <c r="AO107" s="413">
        <f>'Risk - Banking'!M103</f>
        <v>0</v>
      </c>
      <c r="AP107" s="458">
        <f t="shared" si="22"/>
        <v>-46.454545454545446</v>
      </c>
      <c r="AQ107" s="460">
        <f t="shared" si="20"/>
        <v>-4.6454545454545437</v>
      </c>
      <c r="AR107" s="417">
        <f t="shared" si="23"/>
        <v>-69.13147127765302</v>
      </c>
    </row>
    <row r="108" spans="1:44" x14ac:dyDescent="0.3">
      <c r="A108" s="295" t="s">
        <v>179</v>
      </c>
      <c r="B108" s="362" t="s">
        <v>179</v>
      </c>
      <c r="C108" s="418">
        <f>'Macro - Wealth'!E104</f>
        <v>37900</v>
      </c>
      <c r="D108" s="410">
        <f>'Macro - Wealth'!L104</f>
        <v>13.656291100394565</v>
      </c>
      <c r="E108" s="419">
        <f>'Macro - GDP Growth'!F104</f>
        <v>4.0999999999999996</v>
      </c>
      <c r="F108" s="410">
        <f>'Macro - GDP Growth'!M104</f>
        <v>7.3846153846153824</v>
      </c>
      <c r="G108" s="419">
        <f>'Macro - GDP Growth Projection'!G104</f>
        <v>0.17376657248424257</v>
      </c>
      <c r="H108" s="410">
        <f>'Macro - GDP Growth Projection'!M104</f>
        <v>7.526173645606292</v>
      </c>
      <c r="I108" s="479">
        <f>'Macro - Urban Population'!G104</f>
        <v>409.83199999999999</v>
      </c>
      <c r="J108" s="420">
        <f>'Macro - Urban Population'!F81</f>
        <v>69.360892670290994</v>
      </c>
      <c r="K108" s="421">
        <f>('Macro - Urban Population'!G104)/1000</f>
        <v>0.40983199999999997</v>
      </c>
      <c r="L108" s="771">
        <f>'Macro - Urban Population'!N104</f>
        <v>0</v>
      </c>
      <c r="M108" s="772">
        <f>'Economy Size'!E104</f>
        <v>16.32</v>
      </c>
      <c r="N108" s="413">
        <f>'Economy Size'!L104</f>
        <v>24.400693842150911</v>
      </c>
      <c r="O108" s="422" t="e">
        <f>#REF!</f>
        <v>#REF!</v>
      </c>
      <c r="P108" s="445">
        <f t="shared" si="21"/>
        <v>52.967773972767148</v>
      </c>
      <c r="Q108" s="447">
        <f t="shared" si="15"/>
        <v>5.2967773972767151</v>
      </c>
      <c r="R108" s="1033">
        <f>'1-Health Spending Per Capita'!D104</f>
        <v>2470.5985099200002</v>
      </c>
      <c r="S108" s="867">
        <f>'1-Health Spending Per Capita'!J104</f>
        <v>7.2581305652149224</v>
      </c>
      <c r="T108" s="964">
        <f>'2-Total Healthcare Spending'!G104</f>
        <v>1.0627180666480482</v>
      </c>
      <c r="U108" s="1057">
        <f>'2-Total Healthcare Spending'!M104</f>
        <v>48.925114201007105</v>
      </c>
      <c r="V108" s="964">
        <f>'3-IT Development Index'!D104</f>
        <v>7.69</v>
      </c>
      <c r="W108" s="867">
        <f>'3-IT Development Index'!J104</f>
        <v>20.609155117507871</v>
      </c>
      <c r="X108" s="964">
        <f>'4- Medical Technology from US'!D104</f>
        <v>3.7210000000000001</v>
      </c>
      <c r="Y108" s="873">
        <f>'4- Medical Technology from US'!J104</f>
        <v>-9.7509685511513293</v>
      </c>
      <c r="Z108" s="973">
        <f>'5- Computer Imports'!D104</f>
        <v>32.643000000000001</v>
      </c>
      <c r="AA108" s="877">
        <f>'5- Computer Imports'!J104</f>
        <v>4.0726775309583921E-3</v>
      </c>
      <c r="AB108" s="973">
        <f>'6-Network Readiness Index'!D104</f>
        <v>4.8</v>
      </c>
      <c r="AC108" s="1273">
        <f>'6-Network Readiness Index'!J104</f>
        <v>1.8421052631578956</v>
      </c>
      <c r="AD108" s="1277">
        <f>'7-Physicians per 1,000 People'!D104</f>
        <v>3.9079999999999999</v>
      </c>
      <c r="AE108" s="883">
        <f>'7-Physicians per 1,000 People'!I104</f>
        <v>11.86338523355098</v>
      </c>
      <c r="AF108" s="1371">
        <f>'8-Public Health Spending %'!D104</f>
        <v>69.163954200000006</v>
      </c>
      <c r="AG108" s="873">
        <f>'8-Public Health Spending %'!J104</f>
        <v>4.8434127224377725</v>
      </c>
      <c r="AH108" s="452">
        <f t="shared" si="18"/>
        <v>85.594407229256177</v>
      </c>
      <c r="AI108" s="453">
        <f t="shared" si="19"/>
        <v>68.475525783404947</v>
      </c>
      <c r="AJ108" s="442" t="str">
        <f>'Risk - Country'!E104</f>
        <v>A2</v>
      </c>
      <c r="AK108" s="413">
        <f>'Risk - Country'!M104</f>
        <v>28</v>
      </c>
      <c r="AL108" s="416" t="str">
        <f>'Risk - Business Climate'!B104</f>
        <v>A2</v>
      </c>
      <c r="AM108" s="416">
        <f>'Risk - Business Climate'!K104</f>
        <v>31.111111111111114</v>
      </c>
      <c r="AN108" s="415" t="str">
        <f>'Risk - Banking'!E104</f>
        <v>AAA</v>
      </c>
      <c r="AO108" s="413">
        <f>'Risk - Banking'!M104</f>
        <v>25</v>
      </c>
      <c r="AP108" s="458">
        <f t="shared" si="22"/>
        <v>84.111111111111114</v>
      </c>
      <c r="AQ108" s="460">
        <f t="shared" si="20"/>
        <v>8.4111111111111097</v>
      </c>
      <c r="AR108" s="417">
        <f t="shared" si="23"/>
        <v>82.183414291792772</v>
      </c>
    </row>
    <row r="109" spans="1:44" ht="17.350000000000001" customHeight="1" x14ac:dyDescent="0.3">
      <c r="A109" s="295" t="s">
        <v>180</v>
      </c>
      <c r="B109" s="362" t="s">
        <v>180</v>
      </c>
      <c r="C109" s="418">
        <f>'Macro - Wealth'!E105</f>
        <v>3300</v>
      </c>
      <c r="D109" s="410">
        <f>'Macro - Wealth'!L105</f>
        <v>-58.215488215488215</v>
      </c>
      <c r="E109" s="419">
        <f>'Macro - GDP Growth'!F105</f>
        <v>1.7</v>
      </c>
      <c r="F109" s="410">
        <f>'Macro - GDP Growth'!M105</f>
        <v>-1.9200000000000004</v>
      </c>
      <c r="G109" s="419">
        <f>'Macro - GDP Growth Projection'!G105</f>
        <v>0.11702127659574464</v>
      </c>
      <c r="H109" s="410">
        <f>'Macro - GDP Growth Projection'!M105</f>
        <v>4.4299615317561951</v>
      </c>
      <c r="I109" s="479">
        <f>'Macro - Urban Population'!G105</f>
        <v>38.219000000000001</v>
      </c>
      <c r="J109" s="420">
        <f>'Macro - Urban Population'!F82</f>
        <v>62.951656283272101</v>
      </c>
      <c r="K109" s="421">
        <f>('Macro - Urban Population'!G105)/1000</f>
        <v>3.8219000000000003E-2</v>
      </c>
      <c r="L109" s="771">
        <f>'Macro - Urban Population'!N105</f>
        <v>0</v>
      </c>
      <c r="M109" s="772">
        <f>'Economy Size'!E105</f>
        <v>0.18</v>
      </c>
      <c r="N109" s="413">
        <f>'Economy Size'!L105</f>
        <v>30.000000000000004</v>
      </c>
      <c r="O109" s="422" t="e">
        <f>#REF!</f>
        <v>#REF!</v>
      </c>
      <c r="P109" s="445">
        <f t="shared" si="21"/>
        <v>-25.705526683732018</v>
      </c>
      <c r="Q109" s="447">
        <f t="shared" si="15"/>
        <v>-2.5705526683732018</v>
      </c>
      <c r="R109" s="1033">
        <f>'1-Health Spending Per Capita'!D105</f>
        <v>625.20217953999997</v>
      </c>
      <c r="S109" s="867">
        <f>'1-Health Spending Per Capita'!J105</f>
        <v>-25.17563293411515</v>
      </c>
      <c r="T109" s="964">
        <f>'2-Total Healthcare Spending'!G105</f>
        <v>3.2993169418684874E-2</v>
      </c>
      <c r="U109" s="1057">
        <f>'2-Total Healthcare Spending'!M105</f>
        <v>49.996367604057447</v>
      </c>
      <c r="V109" s="964" t="str">
        <f>'3-IT Development Index'!D105</f>
        <v>use median</v>
      </c>
      <c r="W109" s="867">
        <f>'3-IT Development Index'!J105</f>
        <v>0</v>
      </c>
      <c r="X109" s="964">
        <f>'4- Medical Technology from US'!D105</f>
        <v>7.8E-2</v>
      </c>
      <c r="Y109" s="873">
        <f>'4- Medical Technology from US'!J105</f>
        <v>-9.9947797761327077</v>
      </c>
      <c r="Z109" s="973">
        <f>'5- Computer Imports'!D105</f>
        <v>0.56299999999999994</v>
      </c>
      <c r="AA109" s="877">
        <f>'5- Computer Imports'!J105</f>
        <v>-4.37</v>
      </c>
      <c r="AB109" s="973" t="str">
        <f>'6-Network Readiness Index'!D105</f>
        <v>use median</v>
      </c>
      <c r="AC109" s="1273">
        <f>'6-Network Readiness Index'!J105</f>
        <v>0</v>
      </c>
      <c r="AD109" s="1277">
        <f>'7-Physicians per 1,000 People'!D105</f>
        <v>0.45600000000000002</v>
      </c>
      <c r="AE109" s="883">
        <f>'7-Physicians per 1,000 People'!I105</f>
        <v>-21.344647519582246</v>
      </c>
      <c r="AF109" s="1371">
        <f>'8-Public Health Spending %'!D105</f>
        <v>84.321908160000007</v>
      </c>
      <c r="AG109" s="873">
        <f>'8-Public Health Spending %'!J105</f>
        <v>10.664131971384926</v>
      </c>
      <c r="AH109" s="452">
        <f t="shared" si="18"/>
        <v>-0.22456065438773365</v>
      </c>
      <c r="AI109" s="453">
        <f t="shared" si="19"/>
        <v>-0.17964852351018692</v>
      </c>
      <c r="AJ109" s="442" t="str">
        <f>'Risk - Country'!E105</f>
        <v>na</v>
      </c>
      <c r="AK109" s="413">
        <f>'Risk - Country'!M105</f>
        <v>0</v>
      </c>
      <c r="AL109" s="416">
        <f>'Risk - Business Climate'!B105</f>
        <v>0</v>
      </c>
      <c r="AM109" s="416">
        <f>'Risk - Business Climate'!K105</f>
        <v>-3.6363636363636331</v>
      </c>
      <c r="AN109" s="415" t="str">
        <f>'Risk - Banking'!E105</f>
        <v>-</v>
      </c>
      <c r="AO109" s="413">
        <f>'Risk - Banking'!M105</f>
        <v>0</v>
      </c>
      <c r="AP109" s="458">
        <f t="shared" si="22"/>
        <v>-3.6363636363636331</v>
      </c>
      <c r="AQ109" s="460">
        <f t="shared" si="20"/>
        <v>-0.36363636363636326</v>
      </c>
      <c r="AR109" s="417">
        <f t="shared" si="23"/>
        <v>-3.1138375555197522</v>
      </c>
    </row>
    <row r="110" spans="1:44" x14ac:dyDescent="0.3">
      <c r="A110" s="295" t="s">
        <v>181</v>
      </c>
      <c r="B110" s="362" t="s">
        <v>181</v>
      </c>
      <c r="C110" s="418">
        <f>'Macro - Wealth'!E106</f>
        <v>4400</v>
      </c>
      <c r="D110" s="410">
        <f>'Macro - Wealth'!L106</f>
        <v>-53.030303030303024</v>
      </c>
      <c r="E110" s="419">
        <f>'Macro - GDP Growth'!F106</f>
        <v>3.2</v>
      </c>
      <c r="F110" s="410">
        <f>'Macro - GDP Growth'!M106</f>
        <v>3.2307692307692308</v>
      </c>
      <c r="G110" s="419">
        <f>'Macro - GDP Growth Projection'!G106</f>
        <v>0.20475288444980197</v>
      </c>
      <c r="H110" s="410">
        <f>'Macro - GDP Growth Projection'!M106</f>
        <v>9.2168899062073759</v>
      </c>
      <c r="I110" s="479">
        <f>'Macro - Urban Population'!G106</f>
        <v>2361.0070000000001</v>
      </c>
      <c r="J110" s="420" t="e">
        <f>'Macro - Urban Population'!#REF!</f>
        <v>#REF!</v>
      </c>
      <c r="K110" s="421">
        <f>('Macro - Urban Population'!G106)/1000</f>
        <v>2.3610069999999999</v>
      </c>
      <c r="L110" s="771">
        <f>'Macro - Urban Population'!N106</f>
        <v>0</v>
      </c>
      <c r="M110" s="772">
        <f>'Economy Size'!E106</f>
        <v>16.71</v>
      </c>
      <c r="N110" s="413">
        <f>'Economy Size'!L106</f>
        <v>24.265394622723331</v>
      </c>
      <c r="O110" s="422" t="e">
        <f>#REF!</f>
        <v>#REF!</v>
      </c>
      <c r="P110" s="445">
        <f t="shared" si="21"/>
        <v>-16.317249270603085</v>
      </c>
      <c r="Q110" s="447">
        <f t="shared" si="15"/>
        <v>-1.6317249270603087</v>
      </c>
      <c r="R110" s="1033">
        <f>'1-Health Spending Per Capita'!D106</f>
        <v>48.837508769999999</v>
      </c>
      <c r="S110" s="867">
        <f>'1-Health Spending Per Capita'!J106</f>
        <v>-48.494973557390381</v>
      </c>
      <c r="T110" s="964">
        <f>'2-Total Healthcare Spending'!G106</f>
        <v>0.19459095368118787</v>
      </c>
      <c r="U110" s="1057">
        <f>'2-Total Healthcare Spending'!M106</f>
        <v>49.828252628123202</v>
      </c>
      <c r="V110" s="964">
        <f>'3-IT Development Index'!D106</f>
        <v>2.12</v>
      </c>
      <c r="W110" s="867">
        <f>'3-IT Development Index'!J106</f>
        <v>-22.309962981873888</v>
      </c>
      <c r="X110" s="964">
        <f>'4- Medical Technology from US'!D106</f>
        <v>3.2000000000000001E-2</v>
      </c>
      <c r="Y110" s="873">
        <f>'4- Medical Technology from US'!J106</f>
        <v>-9.9978583696954697</v>
      </c>
      <c r="Z110" s="973">
        <f>'5- Computer Imports'!D106</f>
        <v>2.5139999999999998</v>
      </c>
      <c r="AA110" s="877">
        <f>'5- Computer Imports'!J106</f>
        <v>1.9486249034133944E-4</v>
      </c>
      <c r="AB110" s="973">
        <f>'6-Network Readiness Index'!D106</f>
        <v>2.5</v>
      </c>
      <c r="AC110" s="1273">
        <f>'6-Network Readiness Index'!J106</f>
        <v>-5</v>
      </c>
      <c r="AD110" s="1277">
        <f>'7-Physicians per 1,000 People'!D106</f>
        <v>0.127</v>
      </c>
      <c r="AE110" s="883">
        <f>'7-Physicians per 1,000 People'!I106</f>
        <v>-27.787206266318538</v>
      </c>
      <c r="AF110" s="1371">
        <f>'8-Public Health Spending %'!D106</f>
        <v>49.59357327</v>
      </c>
      <c r="AG110" s="873">
        <f>'8-Public Health Spending %'!J106</f>
        <v>-2.8861021111995693</v>
      </c>
      <c r="AH110" s="452">
        <f t="shared" si="18"/>
        <v>-66.64765579586431</v>
      </c>
      <c r="AI110" s="453">
        <f t="shared" si="19"/>
        <v>-53.318124636691451</v>
      </c>
      <c r="AJ110" s="442" t="str">
        <f>'Risk - Country'!E106</f>
        <v>D</v>
      </c>
      <c r="AK110" s="413">
        <f>'Risk - Country'!M106</f>
        <v>-20.999999999999993</v>
      </c>
      <c r="AL110" s="416" t="str">
        <f>'Risk - Business Climate'!B106</f>
        <v>D</v>
      </c>
      <c r="AM110" s="416">
        <f>'Risk - Business Climate'!K106</f>
        <v>-25.454545454545453</v>
      </c>
      <c r="AN110" s="415" t="str">
        <f>'Risk - Banking'!E106</f>
        <v>-</v>
      </c>
      <c r="AO110" s="413">
        <f>'Risk - Banking'!M106</f>
        <v>0</v>
      </c>
      <c r="AP110" s="458">
        <f t="shared" si="22"/>
        <v>-46.454545454545446</v>
      </c>
      <c r="AQ110" s="460">
        <f t="shared" si="20"/>
        <v>-4.6454545454545437</v>
      </c>
      <c r="AR110" s="417">
        <f t="shared" si="23"/>
        <v>-59.595304109206303</v>
      </c>
    </row>
    <row r="111" spans="1:44" x14ac:dyDescent="0.3">
      <c r="A111" s="295" t="s">
        <v>121</v>
      </c>
      <c r="B111" s="362" t="s">
        <v>121</v>
      </c>
      <c r="C111" s="418">
        <f>'Macro - Wealth'!E107</f>
        <v>20500</v>
      </c>
      <c r="D111" s="410">
        <f>'Macro - Wealth'!L107</f>
        <v>2.9767645769399373</v>
      </c>
      <c r="E111" s="419">
        <f>'Macro - GDP Growth'!F107</f>
        <v>3.5</v>
      </c>
      <c r="F111" s="410">
        <f>'Macro - GDP Growth'!M107</f>
        <v>4.6153846153846141</v>
      </c>
      <c r="G111" s="419">
        <f>'Macro - GDP Growth Projection'!G107</f>
        <v>0.2019849492856364</v>
      </c>
      <c r="H111" s="410">
        <f>'Macro - GDP Growth Projection'!M107</f>
        <v>9.0658621557753243</v>
      </c>
      <c r="I111" s="479">
        <f>'Macro - Urban Population'!G107</f>
        <v>497.34</v>
      </c>
      <c r="J111" s="420">
        <f>'Macro - Urban Population'!F83</f>
        <v>92.075523896566494</v>
      </c>
      <c r="K111" s="421">
        <f>('Macro - Urban Population'!G107)/1000</f>
        <v>0.49733999999999995</v>
      </c>
      <c r="L111" s="771">
        <f>'Macro - Urban Population'!N107</f>
        <v>0</v>
      </c>
      <c r="M111" s="772">
        <f>'Economy Size'!E107</f>
        <v>25.85</v>
      </c>
      <c r="N111" s="413">
        <f>'Economy Size'!L107</f>
        <v>21.09453599306158</v>
      </c>
      <c r="O111" s="422" t="e">
        <f>#REF!</f>
        <v>#REF!</v>
      </c>
      <c r="P111" s="445">
        <f t="shared" si="21"/>
        <v>37.75254734116146</v>
      </c>
      <c r="Q111" s="447">
        <f t="shared" si="15"/>
        <v>3.775254734116146</v>
      </c>
      <c r="R111" s="1033">
        <f>'1-Health Spending Per Capita'!D107</f>
        <v>482.45417271999997</v>
      </c>
      <c r="S111" s="867">
        <f>'1-Health Spending Per Capita'!J107</f>
        <v>-30.951124672500267</v>
      </c>
      <c r="T111" s="964">
        <f>'2-Total Healthcare Spending'!G107</f>
        <v>0.60265811230736077</v>
      </c>
      <c r="U111" s="1057">
        <f>'2-Total Healthcare Spending'!M107</f>
        <v>49.403728239592276</v>
      </c>
      <c r="V111" s="964">
        <f>'3-IT Development Index'!D107</f>
        <v>5.55</v>
      </c>
      <c r="W111" s="867">
        <f>'3-IT Development Index'!J107</f>
        <v>3.134017684000761</v>
      </c>
      <c r="X111" s="964">
        <f>'4- Medical Technology from US'!D107</f>
        <v>0.88300000000000001</v>
      </c>
      <c r="Y111" s="873">
        <f>'4- Medical Technology from US'!J107</f>
        <v>-9.9409043887843662</v>
      </c>
      <c r="Z111" s="973">
        <f>'5- Computer Imports'!D107</f>
        <v>55.954000000000001</v>
      </c>
      <c r="AA111" s="877">
        <f>'5- Computer Imports'!J107</f>
        <v>7.0729678297344585E-3</v>
      </c>
      <c r="AB111" s="973">
        <f>'6-Network Readiness Index'!D107</f>
        <v>4.4000000000000004</v>
      </c>
      <c r="AC111" s="1273">
        <f>'6-Network Readiness Index'!J107</f>
        <v>0.7894736842105291</v>
      </c>
      <c r="AD111" s="1277">
        <f>'7-Physicians per 1,000 People'!D107</f>
        <v>1.0720000000000001</v>
      </c>
      <c r="AE111" s="883">
        <f>'7-Physicians per 1,000 People'!I107</f>
        <v>-9.2819843342036545</v>
      </c>
      <c r="AF111" s="1371">
        <f>'8-Public Health Spending %'!D107</f>
        <v>49.166520380000001</v>
      </c>
      <c r="AG111" s="873">
        <f>'8-Public Health Spending %'!J107</f>
        <v>-3.0632525210403347</v>
      </c>
      <c r="AH111" s="452">
        <f t="shared" si="18"/>
        <v>9.7026659104676227E-2</v>
      </c>
      <c r="AI111" s="453">
        <f t="shared" si="19"/>
        <v>7.7621327283740993E-2</v>
      </c>
      <c r="AJ111" s="442" t="str">
        <f>'Risk - Country'!E107</f>
        <v>A3</v>
      </c>
      <c r="AK111" s="413">
        <f>'Risk - Country'!M107</f>
        <v>21</v>
      </c>
      <c r="AL111" s="416" t="str">
        <f>'Risk - Business Climate'!B107</f>
        <v>A3</v>
      </c>
      <c r="AM111" s="416">
        <f>'Risk - Business Climate'!K107</f>
        <v>22.222222222222239</v>
      </c>
      <c r="AN111" s="415" t="str">
        <f>'Risk - Banking'!E107</f>
        <v>-</v>
      </c>
      <c r="AO111" s="413">
        <f>'Risk - Banking'!M107</f>
        <v>0</v>
      </c>
      <c r="AP111" s="458">
        <f t="shared" si="22"/>
        <v>43.222222222222243</v>
      </c>
      <c r="AQ111" s="460">
        <f t="shared" si="20"/>
        <v>4.3222222222222237</v>
      </c>
      <c r="AR111" s="417">
        <f t="shared" si="23"/>
        <v>8.1750982836221109</v>
      </c>
    </row>
    <row r="112" spans="1:44" x14ac:dyDescent="0.3">
      <c r="A112" s="295" t="s">
        <v>78</v>
      </c>
      <c r="B112" s="362" t="s">
        <v>78</v>
      </c>
      <c r="C112" s="418">
        <f>'Macro - Wealth'!E108</f>
        <v>18900</v>
      </c>
      <c r="D112" s="410">
        <f>'Macro - Wealth'!L108</f>
        <v>1.9947391494958344</v>
      </c>
      <c r="E112" s="419">
        <f>'Macro - GDP Growth'!F108</f>
        <v>2.1</v>
      </c>
      <c r="F112" s="410">
        <f>'Macro - GDP Growth'!M108</f>
        <v>-0.95999999999999963</v>
      </c>
      <c r="G112" s="419">
        <f>'Macro - GDP Growth Projection'!G108</f>
        <v>0.14612507111839035</v>
      </c>
      <c r="H112" s="410">
        <f>'Macro - GDP Growth Projection'!M108</f>
        <v>6.0179613782471728</v>
      </c>
      <c r="I112" s="479">
        <f>'Macro - Urban Population'!G108</f>
        <v>97765.653999999995</v>
      </c>
      <c r="J112" s="420">
        <f>'Macro - Urban Population'!F84</f>
        <v>68.820541742240906</v>
      </c>
      <c r="K112" s="421">
        <f>('Macro - Urban Population'!G108)/1000</f>
        <v>97.765653999999998</v>
      </c>
      <c r="L112" s="771">
        <f>'Macro - Urban Population'!N108</f>
        <v>0</v>
      </c>
      <c r="M112" s="772">
        <f>'Economy Size'!E108</f>
        <v>2307</v>
      </c>
      <c r="N112" s="413">
        <f>'Economy Size'!L108</f>
        <v>-3.14446797708294</v>
      </c>
      <c r="O112" s="422" t="e">
        <f>#REF!</f>
        <v>#REF!</v>
      </c>
      <c r="P112" s="445">
        <f t="shared" si="21"/>
        <v>3.9082325506600677</v>
      </c>
      <c r="Q112" s="447">
        <f t="shared" si="15"/>
        <v>0.39082325506600679</v>
      </c>
      <c r="R112" s="1033">
        <f>'1-Health Spending Per Capita'!D108</f>
        <v>677.18998668999996</v>
      </c>
      <c r="S112" s="867">
        <f>'1-Health Spending Per Capita'!J108</f>
        <v>-23.07223998747881</v>
      </c>
      <c r="T112" s="964">
        <f>'2-Total Healthcare Spending'!G108</f>
        <v>83.835588758082437</v>
      </c>
      <c r="U112" s="1057">
        <f>'2-Total Healthcare Spending'!M108</f>
        <v>-0.59873219034309033</v>
      </c>
      <c r="V112" s="964">
        <f>'3-IT Development Index'!D108</f>
        <v>4.87</v>
      </c>
      <c r="W112" s="867">
        <f>'3-IT Development Index'!J108</f>
        <v>-2.1693898391626427</v>
      </c>
      <c r="X112" s="964">
        <f>'4- Medical Technology from US'!D108</f>
        <v>2143.1840000000002</v>
      </c>
      <c r="Y112" s="873">
        <f>'4- Medical Technology from US'!J108</f>
        <v>6.8196597580117944</v>
      </c>
      <c r="Z112" s="973">
        <f>'5- Computer Imports'!D108</f>
        <v>10124.343000000001</v>
      </c>
      <c r="AA112" s="877">
        <f>'5- Computer Imports'!J108</f>
        <v>1.3029457249402689</v>
      </c>
      <c r="AB112" s="973">
        <f>'6-Network Readiness Index'!D108</f>
        <v>4</v>
      </c>
      <c r="AC112" s="1273">
        <f>'6-Network Readiness Index'!J108</f>
        <v>-0.31249999999999895</v>
      </c>
      <c r="AD112" s="1277">
        <f>'7-Physicians per 1,000 People'!D108</f>
        <v>2.0710000000000002</v>
      </c>
      <c r="AE112" s="883">
        <f>'7-Physicians per 1,000 People'!I108</f>
        <v>2.6368658965344056</v>
      </c>
      <c r="AF112" s="1371">
        <f>'8-Public Health Spending %'!D108</f>
        <v>51.76832297</v>
      </c>
      <c r="AG112" s="873">
        <f>'8-Public Health Spending %'!J108</f>
        <v>-1.9839707600779712</v>
      </c>
      <c r="AH112" s="452">
        <f t="shared" si="18"/>
        <v>-17.377361397576042</v>
      </c>
      <c r="AI112" s="453">
        <f t="shared" si="19"/>
        <v>-13.901889118060835</v>
      </c>
      <c r="AJ112" s="442" t="str">
        <f>'Risk - Country'!E108</f>
        <v>B</v>
      </c>
      <c r="AK112" s="413">
        <f>'Risk - Country'!M108</f>
        <v>7</v>
      </c>
      <c r="AL112" s="416" t="str">
        <f>'Risk - Business Climate'!B108</f>
        <v>A4</v>
      </c>
      <c r="AM112" s="416">
        <f>'Risk - Business Climate'!K108</f>
        <v>13.333333333333323</v>
      </c>
      <c r="AN112" s="415" t="str">
        <f>'Risk - Banking'!E108</f>
        <v>A</v>
      </c>
      <c r="AO112" s="413">
        <f>'Risk - Banking'!M108</f>
        <v>7.4999999999999973</v>
      </c>
      <c r="AP112" s="458">
        <f t="shared" si="22"/>
        <v>27.833333333333318</v>
      </c>
      <c r="AQ112" s="460">
        <f t="shared" si="20"/>
        <v>2.783333333333331</v>
      </c>
      <c r="AR112" s="417">
        <f t="shared" si="23"/>
        <v>-10.727732529661496</v>
      </c>
    </row>
    <row r="113" spans="1:44" x14ac:dyDescent="0.3">
      <c r="A113" s="295" t="s">
        <v>182</v>
      </c>
      <c r="B113" s="362" t="s">
        <v>182</v>
      </c>
      <c r="C113" s="418">
        <f>'Macro - Wealth'!E109</f>
        <v>12200</v>
      </c>
      <c r="D113" s="410">
        <f>'Macro - Wealth'!L109</f>
        <v>-16.262626262626259</v>
      </c>
      <c r="E113" s="419">
        <f>'Macro - GDP Growth'!F109</f>
        <v>0</v>
      </c>
      <c r="F113" s="410">
        <f>'Macro - GDP Growth'!M109</f>
        <v>0</v>
      </c>
      <c r="G113" s="419">
        <f>'Macro - GDP Growth Projection'!G109</f>
        <v>0.23556226975166303</v>
      </c>
      <c r="H113" s="410">
        <f>'Macro - GDP Growth Projection'!M109</f>
        <v>10.897952459468872</v>
      </c>
      <c r="I113" s="479">
        <f>'Macro - Urban Population'!G109</f>
        <v>2052.1889999999999</v>
      </c>
      <c r="J113" s="420">
        <f>'Macro - Urban Population'!F85</f>
        <v>54.556410394746102</v>
      </c>
      <c r="K113" s="421">
        <f>('Macro - Urban Population'!G109)/1000</f>
        <v>2.0521889999999998</v>
      </c>
      <c r="L113" s="771">
        <f>'Macro - Urban Population'!N109</f>
        <v>0</v>
      </c>
      <c r="M113" s="772">
        <f>'Economy Size'!E109</f>
        <v>36.65</v>
      </c>
      <c r="N113" s="413">
        <f>'Economy Size'!L109</f>
        <v>17.347788378143974</v>
      </c>
      <c r="O113" s="422" t="e">
        <f>#REF!</f>
        <v>#REF!</v>
      </c>
      <c r="P113" s="445">
        <f t="shared" si="21"/>
        <v>11.983114574986587</v>
      </c>
      <c r="Q113" s="447">
        <f t="shared" si="15"/>
        <v>1.1983114574986586</v>
      </c>
      <c r="R113" s="1033">
        <f>'1-Health Spending Per Capita'!D109</f>
        <v>195.33347873</v>
      </c>
      <c r="S113" s="867">
        <f>'1-Health Spending Per Capita'!J109</f>
        <v>-42.567841662108798</v>
      </c>
      <c r="T113" s="964">
        <f>'2-Total Healthcare Spending'!G109</f>
        <v>0.56283681561480292</v>
      </c>
      <c r="U113" s="1057">
        <f>'2-Total Healthcare Spending'!M109</f>
        <v>49.445155517606587</v>
      </c>
      <c r="V113" s="964">
        <f>'3-IT Development Index'!D109</f>
        <v>4.95</v>
      </c>
      <c r="W113" s="867">
        <f>'3-IT Development Index'!J109</f>
        <v>-1.5834822568292242</v>
      </c>
      <c r="X113" s="964">
        <f>'4- Medical Technology from US'!D109</f>
        <v>0.83099999999999996</v>
      </c>
      <c r="Y113" s="873">
        <f>'4- Medical Technology from US'!J109</f>
        <v>-9.9443845380292277</v>
      </c>
      <c r="Z113" s="973">
        <f>'5- Computer Imports'!D109</f>
        <v>22.954999999999998</v>
      </c>
      <c r="AA113" s="877">
        <f>'5- Computer Imports'!J109</f>
        <v>2.8257635240714059E-3</v>
      </c>
      <c r="AB113" s="973">
        <f>'6-Network Readiness Index'!D109</f>
        <v>4.3</v>
      </c>
      <c r="AC113" s="1273">
        <f>'6-Network Readiness Index'!J109</f>
        <v>0.5263157894736844</v>
      </c>
      <c r="AD113" s="1277">
        <f>'7-Physicians per 1,000 People'!D109</f>
        <v>2.879</v>
      </c>
      <c r="AE113" s="883">
        <f>'7-Physicians per 1,000 People'!I109</f>
        <v>6.6951280763435452</v>
      </c>
      <c r="AF113" s="1371">
        <f>'8-Public Health Spending %'!D109</f>
        <v>55.399229720000001</v>
      </c>
      <c r="AG113" s="873">
        <f>'8-Public Health Spending %'!J109</f>
        <v>-0.47779521621007748</v>
      </c>
      <c r="AH113" s="452">
        <f t="shared" si="18"/>
        <v>2.0959214737705594</v>
      </c>
      <c r="AI113" s="453">
        <f t="shared" si="19"/>
        <v>1.6767371790164476</v>
      </c>
      <c r="AJ113" s="442" t="str">
        <f>'Risk - Country'!E109</f>
        <v>D</v>
      </c>
      <c r="AK113" s="413">
        <f>'Risk - Country'!M109</f>
        <v>-20.999999999999993</v>
      </c>
      <c r="AL113" s="416" t="str">
        <f>'Risk - Business Climate'!B109</f>
        <v>C</v>
      </c>
      <c r="AM113" s="416">
        <f>'Risk - Business Climate'!K109</f>
        <v>-10.909090909090912</v>
      </c>
      <c r="AN113" s="415" t="str">
        <f>'Risk - Banking'!E109</f>
        <v>B-</v>
      </c>
      <c r="AO113" s="413">
        <f>'Risk - Banking'!M109</f>
        <v>-23.076923076923077</v>
      </c>
      <c r="AP113" s="458">
        <f t="shared" si="22"/>
        <v>-54.986013986013987</v>
      </c>
      <c r="AQ113" s="460">
        <f t="shared" si="20"/>
        <v>-5.4986013986013971</v>
      </c>
      <c r="AR113" s="417">
        <f t="shared" si="23"/>
        <v>-2.6235527620862911</v>
      </c>
    </row>
    <row r="114" spans="1:44" ht="16.5" customHeight="1" x14ac:dyDescent="0.3">
      <c r="A114" s="295" t="s">
        <v>183</v>
      </c>
      <c r="B114" s="362" t="s">
        <v>183</v>
      </c>
      <c r="C114" s="418">
        <f>'Macro - Wealth'!E110</f>
        <v>17000</v>
      </c>
      <c r="D114" s="410">
        <f>'Macro - Wealth'!L110</f>
        <v>0.82858395440596122</v>
      </c>
      <c r="E114" s="419">
        <f>'Macro - GDP Growth'!F110</f>
        <v>5.0999999999999996</v>
      </c>
      <c r="F114" s="410">
        <f>'Macro - GDP Growth'!M110</f>
        <v>12</v>
      </c>
      <c r="G114" s="419">
        <f>'Macro - GDP Growth Projection'!G110</f>
        <v>0.1592280958478143</v>
      </c>
      <c r="H114" s="410">
        <f>'Macro - GDP Growth Projection'!M110</f>
        <v>6.7329059963004054</v>
      </c>
      <c r="I114" s="479">
        <f>'Macro - Urban Population'!G110</f>
        <v>396.745</v>
      </c>
      <c r="J114" s="420">
        <f>'Macro - Urban Population'!F86</f>
        <v>93.020751653419794</v>
      </c>
      <c r="K114" s="421">
        <f>('Macro - Urban Population'!G110)/1000</f>
        <v>0.39674500000000001</v>
      </c>
      <c r="L114" s="771">
        <f>'Macro - Urban Population'!N110</f>
        <v>0</v>
      </c>
      <c r="M114" s="772">
        <f>'Economy Size'!E110</f>
        <v>10.61</v>
      </c>
      <c r="N114" s="413">
        <f>'Economy Size'!L110</f>
        <v>26.381613183000869</v>
      </c>
      <c r="O114" s="422" t="e">
        <f>#REF!</f>
        <v>#REF!</v>
      </c>
      <c r="P114" s="445">
        <f t="shared" si="21"/>
        <v>45.943103133707233</v>
      </c>
      <c r="Q114" s="447">
        <f t="shared" si="15"/>
        <v>4.5943103133707233</v>
      </c>
      <c r="R114" s="1033">
        <f>'1-Health Spending Per Capita'!D110</f>
        <v>457.66493631999998</v>
      </c>
      <c r="S114" s="867">
        <f>'1-Health Spending Per Capita'!J110</f>
        <v>-31.954081093528323</v>
      </c>
      <c r="T114" s="964">
        <f>'2-Total Healthcare Spending'!G110</f>
        <v>0.28445797985020543</v>
      </c>
      <c r="U114" s="1057">
        <f>'2-Total Healthcare Spending'!M110</f>
        <v>49.734761290908189</v>
      </c>
      <c r="V114" s="964">
        <f>'3-IT Development Index'!D110</f>
        <v>6.05</v>
      </c>
      <c r="W114" s="867">
        <f>'3-IT Development Index'!J110</f>
        <v>7.2169937198669061</v>
      </c>
      <c r="X114" s="964">
        <f>'4- Medical Technology from US'!D110</f>
        <v>0.48</v>
      </c>
      <c r="Y114" s="873">
        <f>'4- Medical Technology from US'!J110</f>
        <v>-9.9678755454320438</v>
      </c>
      <c r="Z114" s="973">
        <f>'5- Computer Imports'!D110</f>
        <v>17.986999999999998</v>
      </c>
      <c r="AA114" s="877">
        <f>'5- Computer Imports'!J110</f>
        <v>2.1863468450649495E-3</v>
      </c>
      <c r="AB114" s="973">
        <f>'6-Network Readiness Index'!D110</f>
        <v>4.3</v>
      </c>
      <c r="AC114" s="1273">
        <f>'6-Network Readiness Index'!J110</f>
        <v>0.5263157894736844</v>
      </c>
      <c r="AD114" s="1277" t="str">
        <f>'7-Physicians per 1,000 People'!D110</f>
        <v>2.343</v>
      </c>
      <c r="AE114" s="883">
        <f>'7-Physicians per 1,000 People'!I110</f>
        <v>4.0030135610246109</v>
      </c>
      <c r="AF114" s="1371">
        <f>'8-Public Health Spending %'!D110</f>
        <v>57.15509291</v>
      </c>
      <c r="AG114" s="873">
        <f>'8-Public Health Spending %'!J110</f>
        <v>0.23195854774522748</v>
      </c>
      <c r="AH114" s="452">
        <f t="shared" si="18"/>
        <v>19.793272616903316</v>
      </c>
      <c r="AI114" s="453">
        <f t="shared" si="19"/>
        <v>15.834618093522653</v>
      </c>
      <c r="AJ114" s="442" t="str">
        <f>'Risk - Country'!E110</f>
        <v>C</v>
      </c>
      <c r="AK114" s="413">
        <f>'Risk - Country'!M110</f>
        <v>-6.9999999999999973</v>
      </c>
      <c r="AL114" s="416" t="str">
        <f>'Risk - Business Climate'!B110</f>
        <v>B</v>
      </c>
      <c r="AM114" s="416">
        <f>'Risk - Business Climate'!K110</f>
        <v>4.4444444444444411</v>
      </c>
      <c r="AN114" s="415" t="str">
        <f>'Risk - Banking'!E110</f>
        <v>-</v>
      </c>
      <c r="AO114" s="413">
        <f>'Risk - Banking'!M110</f>
        <v>0</v>
      </c>
      <c r="AP114" s="458">
        <f t="shared" si="22"/>
        <v>-2.5555555555555562</v>
      </c>
      <c r="AQ114" s="460">
        <f t="shared" si="20"/>
        <v>-0.25555555555555559</v>
      </c>
      <c r="AR114" s="417">
        <f t="shared" si="23"/>
        <v>20.17337285133782</v>
      </c>
    </row>
    <row r="115" spans="1:44" x14ac:dyDescent="0.3">
      <c r="A115" s="295" t="s">
        <v>79</v>
      </c>
      <c r="B115" s="362" t="s">
        <v>79</v>
      </c>
      <c r="C115" s="418">
        <f>'Macro - Wealth'!E111</f>
        <v>8400</v>
      </c>
      <c r="D115" s="410">
        <f>'Macro - Wealth'!L111</f>
        <v>-34.175084175084173</v>
      </c>
      <c r="E115" s="419">
        <f>'Macro - GDP Growth'!F111</f>
        <v>1.8</v>
      </c>
      <c r="F115" s="410">
        <f>'Macro - GDP Growth'!M111</f>
        <v>-1.6800000000000002</v>
      </c>
      <c r="G115" s="419">
        <f>'Macro - GDP Growth Projection'!G111</f>
        <v>0.20413167596055315</v>
      </c>
      <c r="H115" s="410">
        <f>'Macro - GDP Growth Projection'!M111</f>
        <v>9.1829947045078715</v>
      </c>
      <c r="I115" s="479">
        <f>'Macro - Urban Population'!G111</f>
        <v>19995.093000000001</v>
      </c>
      <c r="J115" s="420">
        <f>'Macro - Urban Population'!F87</f>
        <v>83.447300212183904</v>
      </c>
      <c r="K115" s="421">
        <f>('Macro - Urban Population'!G111)/1000</f>
        <v>19.995093000000001</v>
      </c>
      <c r="L115" s="771">
        <f>'Macro - Urban Population'!N111</f>
        <v>0</v>
      </c>
      <c r="M115" s="772">
        <f>'Economy Size'!E111</f>
        <v>282.8</v>
      </c>
      <c r="N115" s="413">
        <f>'Economy Size'!L111</f>
        <v>-0.2777819083813251</v>
      </c>
      <c r="O115" s="422" t="e">
        <f>#REF!</f>
        <v>#REF!</v>
      </c>
      <c r="P115" s="445">
        <f t="shared" si="21"/>
        <v>-26.949871378957631</v>
      </c>
      <c r="Q115" s="447">
        <f t="shared" si="15"/>
        <v>-2.6949871378957635</v>
      </c>
      <c r="R115" s="1033">
        <f>'1-Health Spending Per Capita'!D111</f>
        <v>190.05396963000001</v>
      </c>
      <c r="S115" s="867">
        <f>'1-Health Spending Per Capita'!J111</f>
        <v>-42.781447174851458</v>
      </c>
      <c r="T115" s="964">
        <f>'2-Total Healthcare Spending'!G111</f>
        <v>6.3654603099063545</v>
      </c>
      <c r="U115" s="1057">
        <f>'2-Total Healthcare Spending'!M111</f>
        <v>43.40851390429313</v>
      </c>
      <c r="V115" s="964">
        <f>'3-IT Development Index'!D111</f>
        <v>4.5999999999999996</v>
      </c>
      <c r="W115" s="867">
        <f>'3-IT Development Index'!J111</f>
        <v>-4.146827929537932</v>
      </c>
      <c r="X115" s="964">
        <f>'4- Medical Technology from US'!D111</f>
        <v>10.092000000000001</v>
      </c>
      <c r="Y115" s="873">
        <f>'4- Medical Technology from US'!J111</f>
        <v>-9.3245833427087348</v>
      </c>
      <c r="Z115" s="973">
        <f>'5- Computer Imports'!D111</f>
        <v>245.56399999999999</v>
      </c>
      <c r="AA115" s="877">
        <f>'5- Computer Imports'!J111</f>
        <v>3.1477113664358881E-2</v>
      </c>
      <c r="AB115" s="973">
        <f>'6-Network Readiness Index'!D111</f>
        <v>3.9</v>
      </c>
      <c r="AC115" s="1273">
        <f>'6-Network Readiness Index'!J111</f>
        <v>-0.62499999999999933</v>
      </c>
      <c r="AD115" s="1277" t="str">
        <f>'7-Physicians per 1,000 People'!D111</f>
        <v>0.618</v>
      </c>
      <c r="AE115" s="883">
        <f>'7-Physicians per 1,000 People'!I111</f>
        <v>-18.172323759791123</v>
      </c>
      <c r="AF115" s="1371">
        <f>'8-Public Health Spending %'!D111</f>
        <v>33.876124930000003</v>
      </c>
      <c r="AG115" s="873">
        <f>'8-Public Health Spending %'!J111</f>
        <v>-9.4060261774717162</v>
      </c>
      <c r="AH115" s="452">
        <f t="shared" si="18"/>
        <v>-41.016217366403474</v>
      </c>
      <c r="AI115" s="453">
        <f t="shared" si="19"/>
        <v>-32.812973893122781</v>
      </c>
      <c r="AJ115" s="442" t="str">
        <f>'Risk - Country'!E111</f>
        <v>A4</v>
      </c>
      <c r="AK115" s="413">
        <f>'Risk - Country'!M111</f>
        <v>14</v>
      </c>
      <c r="AL115" s="416" t="str">
        <f>'Risk - Business Climate'!B111</f>
        <v>A4</v>
      </c>
      <c r="AM115" s="416">
        <f>'Risk - Business Climate'!K111</f>
        <v>13.333333333333323</v>
      </c>
      <c r="AN115" s="415" t="str">
        <f>'Risk - Banking'!E111</f>
        <v>BBB</v>
      </c>
      <c r="AO115" s="413">
        <f>'Risk - Banking'!M111</f>
        <v>-2.8846153846153837</v>
      </c>
      <c r="AP115" s="458">
        <f t="shared" si="22"/>
        <v>24.448717948717938</v>
      </c>
      <c r="AQ115" s="460">
        <f t="shared" si="20"/>
        <v>2.4448717948717933</v>
      </c>
      <c r="AR115" s="417">
        <f t="shared" si="23"/>
        <v>-33.063089236146752</v>
      </c>
    </row>
    <row r="116" spans="1:44" ht="19.55" customHeight="1" x14ac:dyDescent="0.3">
      <c r="A116" s="295" t="s">
        <v>184</v>
      </c>
      <c r="B116" s="362" t="s">
        <v>184</v>
      </c>
      <c r="C116" s="418">
        <f>'Macro - Wealth'!E112</f>
        <v>1200</v>
      </c>
      <c r="D116" s="410">
        <f>'Macro - Wealth'!L112</f>
        <v>-68.114478114478104</v>
      </c>
      <c r="E116" s="419">
        <f>'Macro - GDP Growth'!F112</f>
        <v>4.5</v>
      </c>
      <c r="F116" s="410">
        <f>'Macro - GDP Growth'!M112</f>
        <v>9.2307692307692299</v>
      </c>
      <c r="G116" s="419">
        <f>'Macro - GDP Growth Projection'!G112</f>
        <v>0.2694729508855605</v>
      </c>
      <c r="H116" s="410">
        <f>'Macro - GDP Growth Projection'!M112</f>
        <v>12.748232030166527</v>
      </c>
      <c r="I116" s="479">
        <f>'Macro - Urban Population'!G112</f>
        <v>8453.9590000000007</v>
      </c>
      <c r="J116" s="420">
        <f>'Macro - Urban Population'!F88</f>
        <v>53.290335486296698</v>
      </c>
      <c r="K116" s="421">
        <f>('Macro - Urban Population'!G112)/1000</f>
        <v>8.4539590000000011</v>
      </c>
      <c r="L116" s="771">
        <f>'Macro - Urban Population'!N112</f>
        <v>0</v>
      </c>
      <c r="M116" s="772">
        <f>'Economy Size'!E112</f>
        <v>35.31</v>
      </c>
      <c r="N116" s="413">
        <f>'Economy Size'!L112</f>
        <v>17.81266261925412</v>
      </c>
      <c r="O116" s="422" t="e">
        <f>#REF!</f>
        <v>#REF!</v>
      </c>
      <c r="P116" s="445">
        <f t="shared" si="21"/>
        <v>-28.322814234288231</v>
      </c>
      <c r="Q116" s="447">
        <f t="shared" si="15"/>
        <v>-2.8322814234288232</v>
      </c>
      <c r="R116" s="1033">
        <f>'1-Health Spending Per Capita'!D112</f>
        <v>41.996573380000001</v>
      </c>
      <c r="S116" s="867">
        <f>'1-Health Spending Per Capita'!J112</f>
        <v>-48.771753364744129</v>
      </c>
      <c r="T116" s="964">
        <f>'2-Total Healthcare Spending'!G112</f>
        <v>1.1117743211675521</v>
      </c>
      <c r="U116" s="1057">
        <f>'2-Total Healthcare Spending'!M112</f>
        <v>48.874079522000777</v>
      </c>
      <c r="V116" s="964">
        <f>'3-IT Development Index'!D112</f>
        <v>1.75</v>
      </c>
      <c r="W116" s="867">
        <f>'3-IT Development Index'!J112</f>
        <v>-25.019785550165949</v>
      </c>
      <c r="X116" s="964">
        <f>'4- Medical Technology from US'!D112</f>
        <v>0.35599999999999998</v>
      </c>
      <c r="Y116" s="873">
        <f>'4- Medical Technology from US'!J112</f>
        <v>-9.9761743628620998</v>
      </c>
      <c r="Z116" s="973">
        <f>'5- Computer Imports'!D112</f>
        <v>24.387</v>
      </c>
      <c r="AA116" s="877">
        <f>'5- Computer Imports'!J112</f>
        <v>3.0100720354114311E-3</v>
      </c>
      <c r="AB116" s="973">
        <f>'6-Network Readiness Index'!D112</f>
        <v>3</v>
      </c>
      <c r="AC116" s="1273">
        <f>'6-Network Readiness Index'!J112</f>
        <v>-3.4374999999999996</v>
      </c>
      <c r="AD116" s="1277">
        <f>'7-Physicians per 1,000 People'!D112</f>
        <v>5.5E-2</v>
      </c>
      <c r="AE116" s="883">
        <f>'7-Physicians per 1,000 People'!I112</f>
        <v>-29.197127937336813</v>
      </c>
      <c r="AF116" s="1371">
        <f>'8-Public Health Spending %'!D112</f>
        <v>56.435934019999998</v>
      </c>
      <c r="AG116" s="873">
        <f>'8-Public Health Spending %'!J112</f>
        <v>-4.7748737356639814E-2</v>
      </c>
      <c r="AH116" s="452">
        <f t="shared" si="18"/>
        <v>-67.573000358429454</v>
      </c>
      <c r="AI116" s="453">
        <f t="shared" si="19"/>
        <v>-54.058400286743563</v>
      </c>
      <c r="AJ116" s="442" t="str">
        <f>'Risk - Country'!E112</f>
        <v>E</v>
      </c>
      <c r="AK116" s="413">
        <f>'Risk - Country'!M112</f>
        <v>-35</v>
      </c>
      <c r="AL116" s="416" t="str">
        <f>'Risk - Business Climate'!B112</f>
        <v>D</v>
      </c>
      <c r="AM116" s="416">
        <f>'Risk - Business Climate'!K112</f>
        <v>-25.454545454545453</v>
      </c>
      <c r="AN116" s="415" t="str">
        <f>'Risk - Banking'!E112</f>
        <v>B-</v>
      </c>
      <c r="AO116" s="413">
        <f>'Risk - Banking'!M112</f>
        <v>-23.076923076923077</v>
      </c>
      <c r="AP116" s="458">
        <f t="shared" si="22"/>
        <v>-83.531468531468533</v>
      </c>
      <c r="AQ116" s="460">
        <f t="shared" si="20"/>
        <v>-8.3531468531468516</v>
      </c>
      <c r="AR116" s="417">
        <f t="shared" si="23"/>
        <v>-65.243828563319241</v>
      </c>
    </row>
    <row r="117" spans="1:44" x14ac:dyDescent="0.3">
      <c r="A117" s="294" t="s">
        <v>185</v>
      </c>
      <c r="B117" s="363" t="s">
        <v>185</v>
      </c>
      <c r="C117" s="418">
        <f>'Macro - Wealth'!E113</f>
        <v>6000</v>
      </c>
      <c r="D117" s="410">
        <f>'Macro - Wealth'!L113</f>
        <v>-45.488215488215488</v>
      </c>
      <c r="E117" s="419">
        <f>'Macro - GDP Growth'!F113</f>
        <v>8.1</v>
      </c>
      <c r="F117" s="410">
        <f>'Macro - GDP Growth'!M113</f>
        <v>25.846153846153843</v>
      </c>
      <c r="G117" s="419">
        <f>'Macro - GDP Growth Projection'!G113</f>
        <v>0.32536075208447812</v>
      </c>
      <c r="H117" s="410">
        <f>'Macro - GDP Growth Projection'!M113</f>
        <v>15.797656381192061</v>
      </c>
      <c r="I117" s="479">
        <f>'Macro - Urban Population'!G113</f>
        <v>18023.023000000001</v>
      </c>
      <c r="J117" s="420">
        <f>'Macro - Urban Population'!F89</f>
        <v>25.1974049081829</v>
      </c>
      <c r="K117" s="421">
        <f>('Macro - Urban Population'!G113)/1000</f>
        <v>18.023023000000002</v>
      </c>
      <c r="L117" s="771">
        <f>'Macro - Urban Population'!N113</f>
        <v>0</v>
      </c>
      <c r="M117" s="772">
        <f>'Economy Size'!E113</f>
        <v>311.10000000000002</v>
      </c>
      <c r="N117" s="413">
        <f>'Economy Size'!L113</f>
        <v>-0.3178605645142446</v>
      </c>
      <c r="O117" s="422" t="e">
        <f>#REF!</f>
        <v>#REF!</v>
      </c>
      <c r="P117" s="445">
        <f t="shared" si="21"/>
        <v>-4.1622658253838285</v>
      </c>
      <c r="Q117" s="447">
        <f t="shared" si="15"/>
        <v>-0.41622658253838285</v>
      </c>
      <c r="R117" s="1033">
        <f>'1-Health Spending Per Capita'!D113</f>
        <v>20.28780579</v>
      </c>
      <c r="S117" s="867">
        <f>'1-Health Spending Per Capita'!J113</f>
        <v>-49.650076016384837</v>
      </c>
      <c r="T117" s="964">
        <f>'2-Total Healthcare Spending'!G113</f>
        <v>1.0898397871451668</v>
      </c>
      <c r="U117" s="1057">
        <f>'2-Total Healthcare Spending'!M113</f>
        <v>48.896898669405125</v>
      </c>
      <c r="V117" s="964">
        <f>'3-IT Development Index'!D113</f>
        <v>2.54</v>
      </c>
      <c r="W117" s="867">
        <f>'3-IT Development Index'!J113</f>
        <v>-19.233948174623439</v>
      </c>
      <c r="X117" s="964">
        <f>'4- Medical Technology from US'!D113</f>
        <v>4.8559999999999999</v>
      </c>
      <c r="Y117" s="873">
        <f>'4- Medical Technology from US'!J113</f>
        <v>-9.6750076012875184</v>
      </c>
      <c r="Z117" s="973">
        <f>'5- Computer Imports'!D113</f>
        <v>94.808999999999997</v>
      </c>
      <c r="AA117" s="877">
        <f>'5- Computer Imports'!J113</f>
        <v>1.2073880684564541E-2</v>
      </c>
      <c r="AB117" s="973">
        <f>'6-Network Readiness Index'!D113</f>
        <v>2.7</v>
      </c>
      <c r="AC117" s="1273">
        <f>'6-Network Readiness Index'!J113</f>
        <v>-4.3749999999999991</v>
      </c>
      <c r="AD117" s="1277">
        <f>'7-Physicians per 1,000 People'!D113</f>
        <v>0.56799999999999995</v>
      </c>
      <c r="AE117" s="883">
        <f>'7-Physicians per 1,000 People'!I113</f>
        <v>-19.151436031331592</v>
      </c>
      <c r="AF117" s="1371">
        <f>'8-Public Health Spending %'!D113</f>
        <v>45.91443245</v>
      </c>
      <c r="AG117" s="873">
        <f>'8-Public Health Spending %'!J113</f>
        <v>-4.4122861492583985</v>
      </c>
      <c r="AH117" s="452">
        <f t="shared" si="18"/>
        <v>-57.588781422796089</v>
      </c>
      <c r="AI117" s="453">
        <f t="shared" si="19"/>
        <v>-46.071025138236877</v>
      </c>
      <c r="AJ117" s="442" t="str">
        <f>'Risk - Country'!E113</f>
        <v>D</v>
      </c>
      <c r="AK117" s="413">
        <f>'Risk - Country'!M113</f>
        <v>-20.999999999999993</v>
      </c>
      <c r="AL117" s="416" t="str">
        <f>'Risk - Business Climate'!B113</f>
        <v>E</v>
      </c>
      <c r="AM117" s="416">
        <f>'Risk - Business Climate'!K113</f>
        <v>-40</v>
      </c>
      <c r="AN117" s="415" t="str">
        <f>'Risk - Banking'!E113</f>
        <v>-</v>
      </c>
      <c r="AO117" s="413">
        <f>'Risk - Banking'!M113</f>
        <v>0</v>
      </c>
      <c r="AP117" s="458">
        <f t="shared" si="22"/>
        <v>-60.999999999999993</v>
      </c>
      <c r="AQ117" s="460">
        <f t="shared" si="20"/>
        <v>-6.0999999999999979</v>
      </c>
      <c r="AR117" s="417">
        <f t="shared" si="23"/>
        <v>-52.587251720775257</v>
      </c>
    </row>
    <row r="118" spans="1:44" x14ac:dyDescent="0.3">
      <c r="A118" s="295" t="s">
        <v>186</v>
      </c>
      <c r="B118" s="362" t="s">
        <v>186</v>
      </c>
      <c r="C118" s="418">
        <f>'Macro - Wealth'!E114</f>
        <v>11800</v>
      </c>
      <c r="D118" s="410">
        <f>'Macro - Wealth'!L114</f>
        <v>-18.148148148148145</v>
      </c>
      <c r="E118" s="419">
        <f>'Macro - GDP Growth'!F114</f>
        <v>4.2</v>
      </c>
      <c r="F118" s="410">
        <f>'Macro - GDP Growth'!M114</f>
        <v>7.8461538461538476</v>
      </c>
      <c r="G118" s="419">
        <f>'Macro - GDP Growth Projection'!G114</f>
        <v>0.21026556409602559</v>
      </c>
      <c r="H118" s="410">
        <f>'Macro - GDP Growth Projection'!M114</f>
        <v>9.5176800463090547</v>
      </c>
      <c r="I118" s="479">
        <f>'Macro - Urban Population'!G114</f>
        <v>1072.5029999999999</v>
      </c>
      <c r="J118" s="420" t="e">
        <f>'Macro - Urban Population'!#REF!</f>
        <v>#REF!</v>
      </c>
      <c r="K118" s="421">
        <f>('Macro - Urban Population'!G114)/1000</f>
        <v>1.072503</v>
      </c>
      <c r="L118" s="771">
        <f>'Macro - Urban Population'!N114</f>
        <v>0</v>
      </c>
      <c r="M118" s="772">
        <f>'Economy Size'!E114</f>
        <v>27.04</v>
      </c>
      <c r="N118" s="413">
        <f>'Economy Size'!L114</f>
        <v>20.681699913269732</v>
      </c>
      <c r="O118" s="422" t="e">
        <f>#REF!</f>
        <v>#REF!</v>
      </c>
      <c r="P118" s="445">
        <f t="shared" si="21"/>
        <v>19.897385657584486</v>
      </c>
      <c r="Q118" s="447">
        <f t="shared" si="15"/>
        <v>1.9897385657584488</v>
      </c>
      <c r="R118" s="1033">
        <f>'1-Health Spending Per Capita'!D114</f>
        <v>499.01568381999999</v>
      </c>
      <c r="S118" s="867">
        <f>'1-Health Spending Per Capita'!J114</f>
        <v>-30.28105667880957</v>
      </c>
      <c r="T118" s="964">
        <f>'2-Total Healthcare Spending'!G114</f>
        <v>1.1716828374211541</v>
      </c>
      <c r="U118" s="1057">
        <f>'2-Total Healthcare Spending'!M114</f>
        <v>48.811754912698774</v>
      </c>
      <c r="V118" s="964">
        <f>'3-IT Development Index'!D114</f>
        <v>3.64</v>
      </c>
      <c r="W118" s="867">
        <f>'3-IT Development Index'!J114</f>
        <v>-11.177718917538947</v>
      </c>
      <c r="X118" s="964">
        <f>'4- Medical Technology from US'!D114</f>
        <v>0.65400000000000003</v>
      </c>
      <c r="Y118" s="873">
        <f>'4- Medical Technology from US'!J114</f>
        <v>-9.9562304306511606</v>
      </c>
      <c r="Z118" s="973">
        <f>'5- Computer Imports'!D114</f>
        <v>37.706000000000003</v>
      </c>
      <c r="AA118" s="877">
        <f>'5- Computer Imports'!J114</f>
        <v>4.7243213807590546E-3</v>
      </c>
      <c r="AB118" s="973">
        <f>'6-Network Readiness Index'!D114</f>
        <v>3.6</v>
      </c>
      <c r="AC118" s="1273">
        <f>'6-Network Readiness Index'!J114</f>
        <v>-1.5624999999999991</v>
      </c>
      <c r="AD118" s="1277">
        <f>'7-Physicians per 1,000 People'!D114</f>
        <v>0.372</v>
      </c>
      <c r="AE118" s="883">
        <f>'7-Physicians per 1,000 People'!I114</f>
        <v>-22.989556135770236</v>
      </c>
      <c r="AF118" s="1371">
        <f>'8-Public Health Spending %'!D114</f>
        <v>59.99916116</v>
      </c>
      <c r="AG118" s="873">
        <f>'8-Public Health Spending %'!J114</f>
        <v>1.324092938163608</v>
      </c>
      <c r="AH118" s="452">
        <f t="shared" si="18"/>
        <v>-25.82648999052677</v>
      </c>
      <c r="AI118" s="453">
        <f t="shared" si="19"/>
        <v>-20.661191992421418</v>
      </c>
      <c r="AJ118" s="442" t="str">
        <f>'Risk - Country'!E114</f>
        <v>A4</v>
      </c>
      <c r="AK118" s="413">
        <f>'Risk - Country'!M114</f>
        <v>14</v>
      </c>
      <c r="AL118" s="416" t="str">
        <f>'Risk - Business Climate'!B114</f>
        <v>A4</v>
      </c>
      <c r="AM118" s="416">
        <f>'Risk - Business Climate'!K114</f>
        <v>13.333333333333323</v>
      </c>
      <c r="AN118" s="415" t="str">
        <f>'Risk - Banking'!E114</f>
        <v>BBB</v>
      </c>
      <c r="AO118" s="413">
        <f>'Risk - Banking'!M114</f>
        <v>-2.8846153846153837</v>
      </c>
      <c r="AP118" s="458">
        <f t="shared" si="22"/>
        <v>24.448717948717938</v>
      </c>
      <c r="AQ118" s="460">
        <f t="shared" si="20"/>
        <v>2.4448717948717933</v>
      </c>
      <c r="AR118" s="417">
        <f t="shared" si="23"/>
        <v>-16.226581631791177</v>
      </c>
    </row>
    <row r="119" spans="1:44" x14ac:dyDescent="0.3">
      <c r="A119" s="295" t="s">
        <v>187</v>
      </c>
      <c r="B119" s="362" t="s">
        <v>187</v>
      </c>
      <c r="C119" s="418">
        <f>'Macro - Wealth'!E115</f>
        <v>2500</v>
      </c>
      <c r="D119" s="410">
        <f>'Macro - Wealth'!L115</f>
        <v>-61.986531986531986</v>
      </c>
      <c r="E119" s="419">
        <f>'Macro - GDP Growth'!F115</f>
        <v>0.6</v>
      </c>
      <c r="F119" s="410">
        <f>'Macro - GDP Growth'!M115</f>
        <v>-4.5599999999999996</v>
      </c>
      <c r="G119" s="419">
        <f>'Macro - GDP Growth Projection'!G115</f>
        <v>0.20056515483427739</v>
      </c>
      <c r="H119" s="410">
        <f>'Macro - GDP Growth Projection'!M115</f>
        <v>8.9883934473891198</v>
      </c>
      <c r="I119" s="479">
        <f>'Macro - Urban Population'!G115</f>
        <v>5129.9399999999996</v>
      </c>
      <c r="J119" s="420">
        <f>'Macro - Urban Population'!F90</f>
        <v>98.325904308566095</v>
      </c>
      <c r="K119" s="421">
        <f>('Macro - Urban Population'!G115)/1000</f>
        <v>5.1299399999999995</v>
      </c>
      <c r="L119" s="771">
        <f>'Macro - Urban Population'!N115</f>
        <v>0</v>
      </c>
      <c r="M119" s="772">
        <f>'Economy Size'!E115</f>
        <v>71.52</v>
      </c>
      <c r="N119" s="413">
        <f>'Economy Size'!L115</f>
        <v>5.2506504770164826</v>
      </c>
      <c r="O119" s="422" t="e">
        <f>#REF!</f>
        <v>#REF!</v>
      </c>
      <c r="P119" s="445">
        <f t="shared" si="21"/>
        <v>-52.307488062126382</v>
      </c>
      <c r="Q119" s="447">
        <f t="shared" si="15"/>
        <v>-5.2307488062126382</v>
      </c>
      <c r="R119" s="1033">
        <f>'1-Health Spending Per Capita'!D115</f>
        <v>39.86817954</v>
      </c>
      <c r="S119" s="867">
        <f>'1-Health Spending Per Capita'!J115</f>
        <v>-48.857866798569169</v>
      </c>
      <c r="T119" s="964">
        <f>'2-Total Healthcare Spending'!G115</f>
        <v>1.1211227111176596</v>
      </c>
      <c r="U119" s="1057">
        <f>'2-Total Healthcare Spending'!M115</f>
        <v>48.864354114201049</v>
      </c>
      <c r="V119" s="964">
        <f>'3-IT Development Index'!D115</f>
        <v>2.5</v>
      </c>
      <c r="W119" s="867">
        <f>'3-IT Development Index'!J115</f>
        <v>-19.526901965790152</v>
      </c>
      <c r="X119" s="964">
        <f>'4- Medical Technology from US'!D115</f>
        <v>1.73</v>
      </c>
      <c r="Y119" s="873">
        <f>'4- Medical Technology from US'!J115</f>
        <v>-9.8842181116613279</v>
      </c>
      <c r="Z119" s="973">
        <f>'5- Computer Imports'!D115</f>
        <v>39.076999999999998</v>
      </c>
      <c r="AA119" s="877">
        <f>'5- Computer Imports'!J115</f>
        <v>4.9007787613785892E-3</v>
      </c>
      <c r="AB119" s="973">
        <f>'6-Network Readiness Index'!D115</f>
        <v>3.2</v>
      </c>
      <c r="AC119" s="1273">
        <f>'6-Network Readiness Index'!J115</f>
        <v>-2.8124999999999991</v>
      </c>
      <c r="AD119" s="1277">
        <f>'7-Physicians per 1,000 People'!D115</f>
        <v>0.214</v>
      </c>
      <c r="AE119" s="883">
        <f>'7-Physicians per 1,000 People'!I115</f>
        <v>-26.083550913838117</v>
      </c>
      <c r="AF119" s="1371">
        <f>'8-Public Health Spending %'!D115</f>
        <v>40.326513300000002</v>
      </c>
      <c r="AG119" s="873">
        <f>'8-Public Health Spending %'!J115</f>
        <v>-6.7302710892024091</v>
      </c>
      <c r="AH119" s="452">
        <f t="shared" si="18"/>
        <v>-65.026053986098745</v>
      </c>
      <c r="AI119" s="453">
        <f t="shared" si="19"/>
        <v>-52.020843188878999</v>
      </c>
      <c r="AJ119" s="442" t="str">
        <f>'Risk - Country'!E115</f>
        <v>D</v>
      </c>
      <c r="AK119" s="413">
        <f>'Risk - Country'!M115</f>
        <v>-20.999999999999993</v>
      </c>
      <c r="AL119" s="416" t="str">
        <f>'Risk - Business Climate'!B115</f>
        <v>D</v>
      </c>
      <c r="AM119" s="416">
        <f>'Risk - Business Climate'!K115</f>
        <v>-25.454545454545453</v>
      </c>
      <c r="AN119" s="415" t="str">
        <f>'Risk - Banking'!E115</f>
        <v>-</v>
      </c>
      <c r="AO119" s="413">
        <f>'Risk - Banking'!M115</f>
        <v>0</v>
      </c>
      <c r="AP119" s="458">
        <f t="shared" si="22"/>
        <v>-46.454545454545446</v>
      </c>
      <c r="AQ119" s="460">
        <f t="shared" si="20"/>
        <v>-4.6454545454545437</v>
      </c>
      <c r="AR119" s="417">
        <f t="shared" si="23"/>
        <v>-61.897046540546178</v>
      </c>
    </row>
    <row r="120" spans="1:44" x14ac:dyDescent="0.3">
      <c r="A120" s="199"/>
      <c r="B120" s="949" t="s">
        <v>239</v>
      </c>
      <c r="C120" s="418">
        <f>'Macro - Wealth'!E116</f>
        <v>15000</v>
      </c>
      <c r="D120" s="410">
        <f>'Macro - Wealth'!L116</f>
        <v>-3.0639730639730627</v>
      </c>
      <c r="E120" s="419">
        <f>'Macro - GDP Growth'!F116</f>
        <v>3.6</v>
      </c>
      <c r="F120" s="410">
        <f>'Macro - GDP Growth'!M116</f>
        <v>5.0769230769230758</v>
      </c>
      <c r="G120" s="419" t="str">
        <f>'Macro - GDP Growth Projection'!G116</f>
        <v>use median</v>
      </c>
      <c r="H120" s="410">
        <f>'Macro - GDP Growth Projection'!M116</f>
        <v>0</v>
      </c>
      <c r="I120" s="479">
        <f>'Macro - Urban Population'!G116</f>
        <v>14.592000000000001</v>
      </c>
      <c r="J120" s="420">
        <f>'Macro - Urban Population'!F91</f>
        <v>35.584953995678198</v>
      </c>
      <c r="K120" s="421">
        <f>('Macro - Urban Population'!G116)/1000</f>
        <v>1.4592000000000001E-2</v>
      </c>
      <c r="L120" s="771">
        <f>'Macro - Urban Population'!N116</f>
        <v>0</v>
      </c>
      <c r="M120" s="772">
        <f>'Economy Size'!E116</f>
        <v>3.1280000000000001</v>
      </c>
      <c r="N120" s="413">
        <f>'Economy Size'!L116</f>
        <v>28.977276669557678</v>
      </c>
      <c r="O120" s="422" t="e">
        <f>#REF!</f>
        <v>#REF!</v>
      </c>
      <c r="P120" s="445">
        <f t="shared" si="21"/>
        <v>30.990226682507693</v>
      </c>
      <c r="Q120" s="447">
        <f t="shared" si="15"/>
        <v>3.0990226682507696</v>
      </c>
      <c r="R120" s="1033" t="str">
        <f>'1-Health Spending Per Capita'!D116</f>
        <v>use mean</v>
      </c>
      <c r="S120" s="867">
        <f>'1-Health Spending Per Capita'!J116</f>
        <v>0</v>
      </c>
      <c r="T120" s="964" t="str">
        <f>'2-Total Healthcare Spending'!G116</f>
        <v>n.a.</v>
      </c>
      <c r="U120" s="1057">
        <f>'2-Total Healthcare Spending'!M116</f>
        <v>0</v>
      </c>
      <c r="V120" s="964" t="str">
        <f>'3-IT Development Index'!D116</f>
        <v>use median</v>
      </c>
      <c r="W120" s="867">
        <f>'3-IT Development Index'!J116</f>
        <v>0</v>
      </c>
      <c r="X120" s="964">
        <f>'4- Medical Technology from US'!D116</f>
        <v>7.9059999999999997</v>
      </c>
      <c r="Y120" s="873">
        <f>'4- Medical Technology from US'!J116</f>
        <v>-9.4708834628869667</v>
      </c>
      <c r="Z120" s="973">
        <f>'5- Computer Imports'!D116</f>
        <v>8.1000000000000003E-2</v>
      </c>
      <c r="AA120" s="877">
        <f>'5- Computer Imports'!J116</f>
        <v>-9.1900000000000013</v>
      </c>
      <c r="AB120" s="973" t="str">
        <f>'6-Network Readiness Index'!D116</f>
        <v>use median</v>
      </c>
      <c r="AC120" s="1273">
        <f>'6-Network Readiness Index'!J116</f>
        <v>0</v>
      </c>
      <c r="AD120" s="1277" t="str">
        <f>'7-Physicians per 1,000 People'!D116</f>
        <v>use median</v>
      </c>
      <c r="AE120" s="883">
        <f>'7-Physicians per 1,000 People'!I116</f>
        <v>4.2396584630838783</v>
      </c>
      <c r="AF120" s="1371" t="str">
        <f>'8-Public Health Spending %'!D116</f>
        <v>use median</v>
      </c>
      <c r="AG120" s="873">
        <f>'8-Public Health Spending %'!J116</f>
        <v>0</v>
      </c>
      <c r="AH120" s="452">
        <f t="shared" si="18"/>
        <v>-14.421224999803091</v>
      </c>
      <c r="AI120" s="453">
        <f t="shared" si="19"/>
        <v>-11.536979999842472</v>
      </c>
      <c r="AJ120" s="442" t="str">
        <f>'Risk - Country'!E116</f>
        <v>na</v>
      </c>
      <c r="AK120" s="413">
        <f>'Risk - Country'!M116</f>
        <v>0</v>
      </c>
      <c r="AL120" s="416">
        <f>'Risk - Business Climate'!B116</f>
        <v>0</v>
      </c>
      <c r="AM120" s="416">
        <f>'Risk - Business Climate'!K116</f>
        <v>-3.6363636363636331</v>
      </c>
      <c r="AN120" s="415" t="str">
        <f>'Risk - Banking'!E116</f>
        <v>-</v>
      </c>
      <c r="AO120" s="413">
        <f>'Risk - Banking'!M116</f>
        <v>0</v>
      </c>
      <c r="AP120" s="458">
        <f t="shared" si="22"/>
        <v>-3.6363636363636331</v>
      </c>
      <c r="AQ120" s="460">
        <f t="shared" si="20"/>
        <v>-0.36363636363636326</v>
      </c>
      <c r="AR120" s="417">
        <f t="shared" si="23"/>
        <v>-8.8015936952280658</v>
      </c>
    </row>
    <row r="121" spans="1:44" x14ac:dyDescent="0.3">
      <c r="A121" s="294" t="s">
        <v>80</v>
      </c>
      <c r="B121" s="363" t="s">
        <v>80</v>
      </c>
      <c r="C121" s="418">
        <f>'Macro - Wealth'!E117</f>
        <v>50800</v>
      </c>
      <c r="D121" s="410">
        <f>'Macro - Wealth'!L117</f>
        <v>21.573871109162646</v>
      </c>
      <c r="E121" s="419">
        <f>'Macro - GDP Growth'!F117</f>
        <v>1.7</v>
      </c>
      <c r="F121" s="410">
        <f>'Macro - GDP Growth'!M117</f>
        <v>-1.9200000000000004</v>
      </c>
      <c r="G121" s="419">
        <f>'Macro - GDP Growth Projection'!G117</f>
        <v>0.12287204212340196</v>
      </c>
      <c r="H121" s="410">
        <f>'Macro - GDP Growth Projection'!M117</f>
        <v>4.7491987622329699</v>
      </c>
      <c r="I121" s="479">
        <f>'Macro - Urban Population'!G117</f>
        <v>15107.097</v>
      </c>
      <c r="J121" s="420">
        <f>'Macro - Urban Population'!F92</f>
        <v>37.551482441937999</v>
      </c>
      <c r="K121" s="421">
        <f>('Macro - Urban Population'!G117)/1000</f>
        <v>15.107097</v>
      </c>
      <c r="L121" s="771">
        <f>'Macro - Urban Population'!N117</f>
        <v>0</v>
      </c>
      <c r="M121" s="772">
        <f>'Economy Size'!E117</f>
        <v>865.9</v>
      </c>
      <c r="N121" s="413">
        <f>'Economy Size'!L117</f>
        <v>-1.1035721695511265</v>
      </c>
      <c r="O121" s="422" t="e">
        <f>#REF!</f>
        <v>#REF!</v>
      </c>
      <c r="P121" s="445">
        <f t="shared" si="21"/>
        <v>23.299497701844487</v>
      </c>
      <c r="Q121" s="447">
        <f t="shared" si="15"/>
        <v>2.3299497701844487</v>
      </c>
      <c r="R121" s="1033">
        <f>'1-Health Spending Per Capita'!D117</f>
        <v>5693.8599205700002</v>
      </c>
      <c r="S121" s="867">
        <f>'1-Health Spending Per Capita'!J117</f>
        <v>26.384835049314976</v>
      </c>
      <c r="T121" s="964">
        <f>'2-Total Healthcare Spending'!G117</f>
        <v>95.670870642560359</v>
      </c>
      <c r="U121" s="1057">
        <f>'2-Total Healthcare Spending'!M117</f>
        <v>-0.79697762310790743</v>
      </c>
      <c r="V121" s="964">
        <f>'3-IT Development Index'!D117</f>
        <v>8.43</v>
      </c>
      <c r="W121" s="867">
        <f>'3-IT Development Index'!J117</f>
        <v>26.651959650589756</v>
      </c>
      <c r="X121" s="964">
        <f>'4- Medical Technology from US'!D117</f>
        <v>3072.9740000000002</v>
      </c>
      <c r="Y121" s="873">
        <f>'4- Medical Technology from US'!J117</f>
        <v>10</v>
      </c>
      <c r="Z121" s="973">
        <f>'5- Computer Imports'!D117</f>
        <v>22192.468000000001</v>
      </c>
      <c r="AA121" s="877">
        <f>'5- Computer Imports'!J117</f>
        <v>2.8561986253699772</v>
      </c>
      <c r="AB121" s="973">
        <f>'6-Network Readiness Index'!D117</f>
        <v>5.8</v>
      </c>
      <c r="AC121" s="1273">
        <f>'6-Network Readiness Index'!J117</f>
        <v>4.473684210526315</v>
      </c>
      <c r="AD121" s="1277">
        <f>'7-Physicians per 1,000 People'!D117</f>
        <v>3.3519999999999999</v>
      </c>
      <c r="AE121" s="883">
        <f>'7-Physicians per 1,000 People'!I117</f>
        <v>9.0708186840783522</v>
      </c>
      <c r="AF121" s="1371">
        <f>'8-Public Health Spending %'!D117</f>
        <v>87.004476120000007</v>
      </c>
      <c r="AG121" s="873">
        <f>'8-Public Health Spending %'!J117</f>
        <v>11.694249558665213</v>
      </c>
      <c r="AH121" s="452">
        <f t="shared" si="18"/>
        <v>90.334768155436691</v>
      </c>
      <c r="AI121" s="453">
        <f t="shared" si="19"/>
        <v>72.267814524349362</v>
      </c>
      <c r="AJ121" s="442" t="str">
        <f>'Risk - Country'!E117</f>
        <v>A2</v>
      </c>
      <c r="AK121" s="413">
        <f>'Risk - Country'!M117</f>
        <v>28</v>
      </c>
      <c r="AL121" s="416" t="str">
        <f>'Risk - Business Climate'!B117</f>
        <v>A1</v>
      </c>
      <c r="AM121" s="416">
        <f>'Risk - Business Climate'!K117</f>
        <v>40</v>
      </c>
      <c r="AN121" s="415" t="str">
        <f>'Risk - Banking'!E117</f>
        <v>AAA</v>
      </c>
      <c r="AO121" s="413">
        <f>'Risk - Banking'!M117</f>
        <v>25</v>
      </c>
      <c r="AP121" s="458">
        <f t="shared" si="22"/>
        <v>93</v>
      </c>
      <c r="AQ121" s="460">
        <f t="shared" si="20"/>
        <v>9.2999999999999972</v>
      </c>
      <c r="AR121" s="417">
        <f t="shared" si="23"/>
        <v>83.897764294533815</v>
      </c>
    </row>
    <row r="122" spans="1:44" ht="14.95" customHeight="1" x14ac:dyDescent="0.3">
      <c r="A122" s="295" t="s">
        <v>266</v>
      </c>
      <c r="B122" s="362" t="s">
        <v>266</v>
      </c>
      <c r="C122" s="418">
        <f>'Macro - Wealth'!E118</f>
        <v>38800</v>
      </c>
      <c r="D122" s="410">
        <f>'Macro - Wealth'!L118</f>
        <v>14.208680403331869</v>
      </c>
      <c r="E122" s="419">
        <f>'Macro - GDP Growth'!F118</f>
        <v>2.8</v>
      </c>
      <c r="F122" s="410">
        <f>'Macro - GDP Growth'!M118</f>
        <v>1.384615384615383</v>
      </c>
      <c r="G122" s="419" t="str">
        <f>'Macro - GDP Growth Projection'!G118</f>
        <v>use median</v>
      </c>
      <c r="H122" s="410">
        <f>'Macro - GDP Growth Projection'!M118</f>
        <v>0</v>
      </c>
      <c r="I122" s="479">
        <f>'Macro - Urban Population'!G118</f>
        <v>181.00200000000001</v>
      </c>
      <c r="J122" s="420">
        <f>'Macro - Urban Population'!F93</f>
        <v>67.420880099122499</v>
      </c>
      <c r="K122" s="421">
        <f>('Macro - Urban Population'!G118)/1000</f>
        <v>0.181002</v>
      </c>
      <c r="L122" s="771">
        <f>'Macro - Urban Population'!N118</f>
        <v>0</v>
      </c>
      <c r="M122" s="772">
        <f>'Economy Size'!E118</f>
        <v>11.1</v>
      </c>
      <c r="N122" s="413">
        <f>'Economy Size'!L118</f>
        <v>26.211621856027758</v>
      </c>
      <c r="O122" s="422" t="e">
        <f>#REF!</f>
        <v>#REF!</v>
      </c>
      <c r="P122" s="445">
        <f t="shared" si="21"/>
        <v>41.80491764397501</v>
      </c>
      <c r="Q122" s="447">
        <f t="shared" si="15"/>
        <v>4.1804917643975008</v>
      </c>
      <c r="R122" s="1033" t="str">
        <f>'1-Health Spending Per Capita'!D118</f>
        <v>use mean</v>
      </c>
      <c r="S122" s="867">
        <f>'1-Health Spending Per Capita'!J118</f>
        <v>0</v>
      </c>
      <c r="T122" s="964" t="str">
        <f>'2-Total Healthcare Spending'!G118</f>
        <v>n.a.</v>
      </c>
      <c r="U122" s="1057">
        <f>'2-Total Healthcare Spending'!M118</f>
        <v>0</v>
      </c>
      <c r="V122" s="964" t="str">
        <f>'3-IT Development Index'!D118</f>
        <v>use median</v>
      </c>
      <c r="W122" s="867">
        <f>'3-IT Development Index'!J118</f>
        <v>0</v>
      </c>
      <c r="X122" s="964">
        <f>'4- Medical Technology from US'!D118</f>
        <v>0.125</v>
      </c>
      <c r="Y122" s="873">
        <f>'4- Medical Technology from US'!J118</f>
        <v>-9.9916342566229286</v>
      </c>
      <c r="Z122" s="973">
        <f>'5- Computer Imports'!D118</f>
        <v>22.478999999999999</v>
      </c>
      <c r="AA122" s="877">
        <f>'5- Computer Imports'!J118</f>
        <v>2.7644989630393867E-3</v>
      </c>
      <c r="AB122" s="973" t="str">
        <f>'6-Network Readiness Index'!D118</f>
        <v>use median</v>
      </c>
      <c r="AC122" s="1273">
        <f>'6-Network Readiness Index'!J118</f>
        <v>0</v>
      </c>
      <c r="AD122" s="1277" t="str">
        <f>'7-Physicians per 1,000 People'!D118</f>
        <v>use median</v>
      </c>
      <c r="AE122" s="883">
        <f>'7-Physicians per 1,000 People'!I118</f>
        <v>4.2396584630838783</v>
      </c>
      <c r="AF122" s="1371" t="str">
        <f>'8-Public Health Spending %'!D118</f>
        <v>use median</v>
      </c>
      <c r="AG122" s="873">
        <f>'8-Public Health Spending %'!J118</f>
        <v>0</v>
      </c>
      <c r="AH122" s="452">
        <f t="shared" si="18"/>
        <v>-5.7492112945760114</v>
      </c>
      <c r="AI122" s="453">
        <f t="shared" si="19"/>
        <v>-4.5993690356608097</v>
      </c>
      <c r="AJ122" s="442" t="str">
        <f>'Risk - Country'!E118</f>
        <v>na</v>
      </c>
      <c r="AK122" s="413">
        <f>'Risk - Country'!M118</f>
        <v>0</v>
      </c>
      <c r="AL122" s="416">
        <f>'Risk - Business Climate'!B118</f>
        <v>0</v>
      </c>
      <c r="AM122" s="416">
        <f>'Risk - Business Climate'!K118</f>
        <v>-3.6363636363636331</v>
      </c>
      <c r="AN122" s="415" t="str">
        <f>'Risk - Banking'!E118</f>
        <v>-</v>
      </c>
      <c r="AO122" s="413">
        <f>'Risk - Banking'!M118</f>
        <v>0</v>
      </c>
      <c r="AP122" s="458">
        <f t="shared" si="22"/>
        <v>-3.6363636363636331</v>
      </c>
      <c r="AQ122" s="460">
        <f t="shared" si="20"/>
        <v>-0.36363636363636326</v>
      </c>
      <c r="AR122" s="417">
        <f t="shared" si="23"/>
        <v>-0.78251363489967218</v>
      </c>
    </row>
    <row r="123" spans="1:44" ht="14.95" customHeight="1" x14ac:dyDescent="0.3">
      <c r="A123" s="295" t="s">
        <v>81</v>
      </c>
      <c r="B123" s="362" t="s">
        <v>81</v>
      </c>
      <c r="C123" s="418">
        <f>'Macro - Wealth'!E119</f>
        <v>37100</v>
      </c>
      <c r="D123" s="410">
        <f>'Macro - Wealth'!L119</f>
        <v>13.16527838667251</v>
      </c>
      <c r="E123" s="419">
        <f>'Macro - GDP Growth'!F119</f>
        <v>2.8</v>
      </c>
      <c r="F123" s="410">
        <f>'Macro - GDP Growth'!M119</f>
        <v>1.384615384615383</v>
      </c>
      <c r="G123" s="419">
        <f>'Macro - GDP Growth Projection'!G119</f>
        <v>0.15416997361590765</v>
      </c>
      <c r="H123" s="410">
        <f>'Macro - GDP Growth Projection'!M119</f>
        <v>6.4569180208647481</v>
      </c>
      <c r="I123" s="479">
        <f>'Macro - Urban Population'!G119</f>
        <v>3925.5630000000001</v>
      </c>
      <c r="J123" s="420">
        <f>'Macro - Urban Population'!F94</f>
        <v>87.669621342616907</v>
      </c>
      <c r="K123" s="421">
        <f>('Macro - Urban Population'!G119)/1000</f>
        <v>3.9255629999999999</v>
      </c>
      <c r="L123" s="771">
        <f>'Macro - Urban Population'!N119</f>
        <v>0</v>
      </c>
      <c r="M123" s="772">
        <f>'Economy Size'!E119</f>
        <v>174.8</v>
      </c>
      <c r="N123" s="413">
        <f>'Economy Size'!L119</f>
        <v>-0.12483155988820463</v>
      </c>
      <c r="O123" s="422" t="e">
        <f>#REF!</f>
        <v>#REF!</v>
      </c>
      <c r="P123" s="445">
        <f t="shared" si="21"/>
        <v>20.881980232264436</v>
      </c>
      <c r="Q123" s="447">
        <f t="shared" si="15"/>
        <v>2.0881980232264437</v>
      </c>
      <c r="R123" s="1033">
        <f>'1-Health Spending Per Capita'!D119</f>
        <v>4896.3480252700001</v>
      </c>
      <c r="S123" s="867">
        <f>'1-Health Spending Per Capita'!J119</f>
        <v>21.652431312665648</v>
      </c>
      <c r="T123" s="964">
        <f>'2-Total Healthcare Spending'!G119</f>
        <v>22.28498868846459</v>
      </c>
      <c r="U123" s="1057">
        <f>'2-Total Healthcare Spending'!M119</f>
        <v>26.846955573157249</v>
      </c>
      <c r="V123" s="964">
        <f>'3-IT Development Index'!D119</f>
        <v>8.2899999999999991</v>
      </c>
      <c r="W123" s="867">
        <f>'3-IT Development Index'!J119</f>
        <v>25.508726360547232</v>
      </c>
      <c r="X123" s="964">
        <f>'4- Medical Technology from US'!D119</f>
        <v>58.191000000000003</v>
      </c>
      <c r="Y123" s="873">
        <f>'4- Medical Technology from US'!J119</f>
        <v>-6.1055122171585445</v>
      </c>
      <c r="Z123" s="973">
        <f>'5- Computer Imports'!D119</f>
        <v>777.78200000000004</v>
      </c>
      <c r="AA123" s="877">
        <f>'5- Computer Imports'!J119</f>
        <v>9.9977328251206324E-2</v>
      </c>
      <c r="AB123" s="973">
        <f>'6-Network Readiness Index'!D119</f>
        <v>5.5</v>
      </c>
      <c r="AC123" s="1273">
        <f>'6-Network Readiness Index'!J119</f>
        <v>3.6842105263157894</v>
      </c>
      <c r="AD123" s="1277">
        <f>'7-Physicians per 1,000 People'!D119</f>
        <v>2.8519999999999999</v>
      </c>
      <c r="AE123" s="883">
        <f>'7-Physicians per 1,000 People'!I119</f>
        <v>6.5595178302360626</v>
      </c>
      <c r="AF123" s="1371">
        <f>'8-Public Health Spending %'!D119</f>
        <v>82.347936709999999</v>
      </c>
      <c r="AG123" s="873">
        <f>'8-Public Health Spending %'!J119</f>
        <v>9.9061184791809165</v>
      </c>
      <c r="AH123" s="452">
        <f t="shared" si="18"/>
        <v>88.152425193195555</v>
      </c>
      <c r="AI123" s="453">
        <f t="shared" si="19"/>
        <v>70.521940154556447</v>
      </c>
      <c r="AJ123" s="442" t="str">
        <f>'Risk - Country'!E119</f>
        <v>A2</v>
      </c>
      <c r="AK123" s="413">
        <f>'Risk - Country'!M119</f>
        <v>28</v>
      </c>
      <c r="AL123" s="416" t="str">
        <f>'Risk - Business Climate'!B119</f>
        <v>A1</v>
      </c>
      <c r="AM123" s="416">
        <f>'Risk - Business Climate'!K119</f>
        <v>40</v>
      </c>
      <c r="AN123" s="415" t="str">
        <f>'Risk - Banking'!E119</f>
        <v>AAA</v>
      </c>
      <c r="AO123" s="413">
        <f>'Risk - Banking'!M119</f>
        <v>25</v>
      </c>
      <c r="AP123" s="458">
        <f t="shared" si="22"/>
        <v>93</v>
      </c>
      <c r="AQ123" s="460">
        <f t="shared" si="20"/>
        <v>9.2999999999999972</v>
      </c>
      <c r="AR123" s="417">
        <f t="shared" si="23"/>
        <v>81.910138177782883</v>
      </c>
    </row>
    <row r="124" spans="1:44" x14ac:dyDescent="0.3">
      <c r="A124" s="295" t="s">
        <v>36</v>
      </c>
      <c r="B124" s="362" t="s">
        <v>36</v>
      </c>
      <c r="C124" s="418">
        <f>'Macro - Wealth'!E120</f>
        <v>5300</v>
      </c>
      <c r="D124" s="410">
        <f>'Macro - Wealth'!L120</f>
        <v>-48.787878787878789</v>
      </c>
      <c r="E124" s="419">
        <f>'Macro - GDP Growth'!F120</f>
        <v>4.5</v>
      </c>
      <c r="F124" s="410">
        <f>'Macro - GDP Growth'!M120</f>
        <v>9.2307692307692299</v>
      </c>
      <c r="G124" s="419">
        <f>'Macro - GDP Growth Projection'!G120</f>
        <v>0.21400865076042966</v>
      </c>
      <c r="H124" s="410">
        <f>'Macro - GDP Growth Projection'!M120</f>
        <v>9.7219153065549655</v>
      </c>
      <c r="I124" s="479">
        <f>'Macro - Urban Population'!G120</f>
        <v>3606.502</v>
      </c>
      <c r="J124" s="420" t="e">
        <f>'Macro - Urban Population'!#REF!</f>
        <v>#REF!</v>
      </c>
      <c r="K124" s="421">
        <f>('Macro - Urban Population'!G120)/1000</f>
        <v>3.6065019999999999</v>
      </c>
      <c r="L124" s="771">
        <f>'Macro - Urban Population'!N120</f>
        <v>0</v>
      </c>
      <c r="M124" s="772">
        <f>'Economy Size'!E120</f>
        <v>33.49</v>
      </c>
      <c r="N124" s="413">
        <f>'Economy Size'!L120</f>
        <v>18.444058976582831</v>
      </c>
      <c r="O124" s="422" t="e">
        <f>#REF!</f>
        <v>#REF!</v>
      </c>
      <c r="P124" s="445">
        <f t="shared" si="21"/>
        <v>-11.391135273971759</v>
      </c>
      <c r="Q124" s="447">
        <f t="shared" si="15"/>
        <v>-1.139113527397176</v>
      </c>
      <c r="R124" s="1033">
        <f>'1-Health Spending Per Capita'!D120</f>
        <v>177.46289522999999</v>
      </c>
      <c r="S124" s="867">
        <f>'1-Health Spending Per Capita'!J120</f>
        <v>-43.290873875753064</v>
      </c>
      <c r="T124" s="964">
        <f>'2-Total Healthcare Spending'!G120</f>
        <v>1.094816338192687</v>
      </c>
      <c r="U124" s="1057">
        <f>'2-Total Healthcare Spending'!M120</f>
        <v>48.891721415500264</v>
      </c>
      <c r="V124" s="964">
        <f>'3-IT Development Index'!D120</f>
        <v>2.88</v>
      </c>
      <c r="W124" s="867">
        <f>'3-IT Development Index'!J120</f>
        <v>-16.743840949706421</v>
      </c>
      <c r="X124" s="964">
        <f>'4- Medical Technology from US'!D120</f>
        <v>13.928000000000001</v>
      </c>
      <c r="Y124" s="873">
        <f>'4- Medical Technology from US'!J120</f>
        <v>-9.0678554099531574</v>
      </c>
      <c r="Z124" s="973">
        <f>'5- Computer Imports'!D120</f>
        <v>58.597000000000001</v>
      </c>
      <c r="AA124" s="877">
        <f>'5- Computer Imports'!J120</f>
        <v>7.413140591935357E-3</v>
      </c>
      <c r="AB124" s="973">
        <f>'6-Network Readiness Index'!D120</f>
        <v>2.8</v>
      </c>
      <c r="AC124" s="1273">
        <f>'6-Network Readiness Index'!J120</f>
        <v>-4.0625000000000009</v>
      </c>
      <c r="AD124" s="1277">
        <f>'7-Physicians per 1,000 People'!D120</f>
        <v>0.91400000000000003</v>
      </c>
      <c r="AE124" s="883">
        <f>'7-Physicians per 1,000 People'!I120</f>
        <v>-12.375979112271541</v>
      </c>
      <c r="AF124" s="1371">
        <f>'8-Public Health Spending %'!D120</f>
        <v>55.219525730000001</v>
      </c>
      <c r="AG124" s="873">
        <f>'8-Public Health Spending %'!J120</f>
        <v>-0.55234016421059495</v>
      </c>
      <c r="AH124" s="452">
        <f t="shared" si="18"/>
        <v>-37.194254955802577</v>
      </c>
      <c r="AI124" s="453">
        <f t="shared" si="19"/>
        <v>-29.755403964642063</v>
      </c>
      <c r="AJ124" s="442" t="str">
        <f>'Risk - Country'!E120</f>
        <v>C</v>
      </c>
      <c r="AK124" s="413">
        <f>'Risk - Country'!M120</f>
        <v>-6.9999999999999973</v>
      </c>
      <c r="AL124" s="416" t="str">
        <f>'Risk - Business Climate'!B120</f>
        <v>C</v>
      </c>
      <c r="AM124" s="416">
        <f>'Risk - Business Climate'!K120</f>
        <v>-10.909090909090912</v>
      </c>
      <c r="AN124" s="415" t="str">
        <f>'Risk - Banking'!E120</f>
        <v>B+</v>
      </c>
      <c r="AO124" s="413">
        <f>'Risk - Banking'!M120</f>
        <v>-17.307692307692307</v>
      </c>
      <c r="AP124" s="458">
        <f t="shared" si="22"/>
        <v>-35.216783216783213</v>
      </c>
      <c r="AQ124" s="460">
        <f t="shared" si="20"/>
        <v>-3.5216783216783205</v>
      </c>
      <c r="AR124" s="417">
        <f t="shared" si="23"/>
        <v>-34.416195813717557</v>
      </c>
    </row>
    <row r="125" spans="1:44" x14ac:dyDescent="0.3">
      <c r="A125" s="295" t="s">
        <v>190</v>
      </c>
      <c r="B125" s="362" t="s">
        <v>190</v>
      </c>
      <c r="C125" s="418">
        <f>'Macro - Wealth'!E121</f>
        <v>1100</v>
      </c>
      <c r="D125" s="410">
        <f>'Macro - Wealth'!L121</f>
        <v>-68.585858585858574</v>
      </c>
      <c r="E125" s="419">
        <f>'Macro - GDP Growth'!F121</f>
        <v>5.2</v>
      </c>
      <c r="F125" s="410">
        <f>'Macro - GDP Growth'!M121</f>
        <v>12.461538461538462</v>
      </c>
      <c r="G125" s="419">
        <f>'Macro - GDP Growth Projection'!G121</f>
        <v>0.27744169937658736</v>
      </c>
      <c r="H125" s="410">
        <f>'Macro - GDP Growth Projection'!M121</f>
        <v>13.183033456854355</v>
      </c>
      <c r="I125" s="479">
        <f>'Macro - Urban Population'!G121</f>
        <v>3423.1460000000002</v>
      </c>
      <c r="J125" s="420">
        <f>'Macro - Urban Population'!F95</f>
        <v>49.307860381684897</v>
      </c>
      <c r="K125" s="421">
        <f>('Macro - Urban Population'!G121)/1000</f>
        <v>3.423146</v>
      </c>
      <c r="L125" s="771">
        <f>'Macro - Urban Population'!N121</f>
        <v>0</v>
      </c>
      <c r="M125" s="772">
        <f>'Economy Size'!E121</f>
        <v>20.27</v>
      </c>
      <c r="N125" s="413">
        <f>'Economy Size'!L121</f>
        <v>23.030355594102343</v>
      </c>
      <c r="O125" s="422" t="e">
        <f>#REF!</f>
        <v>#REF!</v>
      </c>
      <c r="P125" s="445">
        <f t="shared" si="21"/>
        <v>-19.910931073363422</v>
      </c>
      <c r="Q125" s="447">
        <f t="shared" si="15"/>
        <v>-1.9910931073363423</v>
      </c>
      <c r="R125" s="1033">
        <f>'1-Health Spending Per Capita'!D121</f>
        <v>24.396114619999999</v>
      </c>
      <c r="S125" s="867">
        <f>'1-Health Spending Per Capita'!J121</f>
        <v>-49.483856506669937</v>
      </c>
      <c r="T125" s="964">
        <f>'2-Total Healthcare Spending'!G121</f>
        <v>0.45217715405100523</v>
      </c>
      <c r="U125" s="1057">
        <f>'2-Total Healthcare Spending'!M121</f>
        <v>49.560278051158591</v>
      </c>
      <c r="V125" s="964">
        <f>'3-IT Development Index'!D121</f>
        <v>1.07</v>
      </c>
      <c r="W125" s="867">
        <f>'3-IT Development Index'!J121</f>
        <v>-30</v>
      </c>
      <c r="X125" s="964">
        <f>'4- Medical Technology from US'!D121</f>
        <v>8.8999999999999996E-2</v>
      </c>
      <c r="Y125" s="873">
        <f>'4- Medical Technology from US'!J121</f>
        <v>-9.9940435907155258</v>
      </c>
      <c r="Z125" s="973">
        <f>'5- Computer Imports'!D121</f>
        <v>8.6720000000000006</v>
      </c>
      <c r="AA125" s="877">
        <f>'5- Computer Imports'!J121</f>
        <v>9.8744057192784451E-4</v>
      </c>
      <c r="AB125" s="973" t="str">
        <f>'6-Network Readiness Index'!D121</f>
        <v>use median</v>
      </c>
      <c r="AC125" s="1273">
        <f>'6-Network Readiness Index'!J121</f>
        <v>0</v>
      </c>
      <c r="AD125" s="1277">
        <f>'7-Physicians per 1,000 People'!D121</f>
        <v>1.9E-2</v>
      </c>
      <c r="AE125" s="883">
        <f>'7-Physicians per 1,000 People'!I121</f>
        <v>-29.90208877284595</v>
      </c>
      <c r="AF125" s="1371">
        <f>'8-Public Health Spending %'!D121</f>
        <v>25.14542956</v>
      </c>
      <c r="AG125" s="873">
        <f>'8-Public Health Spending %'!J121</f>
        <v>-13.02769997761947</v>
      </c>
      <c r="AH125" s="452">
        <f t="shared" si="18"/>
        <v>-82.846423356120368</v>
      </c>
      <c r="AI125" s="453">
        <f t="shared" si="19"/>
        <v>-66.2771386848963</v>
      </c>
      <c r="AJ125" s="442" t="str">
        <f>'Risk - Country'!E121</f>
        <v>C</v>
      </c>
      <c r="AK125" s="413">
        <f>'Risk - Country'!M121</f>
        <v>-6.9999999999999973</v>
      </c>
      <c r="AL125" s="416" t="str">
        <f>'Risk - Business Climate'!B121</f>
        <v>C</v>
      </c>
      <c r="AM125" s="416">
        <f>'Risk - Business Climate'!K121</f>
        <v>-10.909090909090912</v>
      </c>
      <c r="AN125" s="415" t="str">
        <f>'Risk - Banking'!E121</f>
        <v>-</v>
      </c>
      <c r="AO125" s="413">
        <f>'Risk - Banking'!M121</f>
        <v>0</v>
      </c>
      <c r="AP125" s="458">
        <f t="shared" si="22"/>
        <v>-17.90909090909091</v>
      </c>
      <c r="AQ125" s="460">
        <f t="shared" si="20"/>
        <v>-1.7909090909090906</v>
      </c>
      <c r="AR125" s="417">
        <f t="shared" si="23"/>
        <v>-70.059140883141737</v>
      </c>
    </row>
    <row r="126" spans="1:44" x14ac:dyDescent="0.3">
      <c r="A126" s="295" t="s">
        <v>191</v>
      </c>
      <c r="B126" s="362" t="s">
        <v>191</v>
      </c>
      <c r="C126" s="418">
        <f>'Macro - Wealth'!E122</f>
        <v>5900</v>
      </c>
      <c r="D126" s="410">
        <f>'Macro - Wealth'!L122</f>
        <v>-45.959595959595958</v>
      </c>
      <c r="E126" s="419">
        <f>'Macro - GDP Growth'!F122</f>
        <v>-1.7</v>
      </c>
      <c r="F126" s="410">
        <f>'Macro - GDP Growth'!M122</f>
        <v>-10.079999999999998</v>
      </c>
      <c r="G126" s="419">
        <f>'Macro - GDP Growth Projection'!G122</f>
        <v>0.12631032333386993</v>
      </c>
      <c r="H126" s="410">
        <f>'Macro - GDP Growth Projection'!M122</f>
        <v>4.9368028229394714</v>
      </c>
      <c r="I126" s="479">
        <f>'Macro - Urban Population'!G122</f>
        <v>83798.597999999998</v>
      </c>
      <c r="J126" s="420">
        <f>'Macro - Urban Population'!F96</f>
        <v>78.359056725789202</v>
      </c>
      <c r="K126" s="421">
        <f>('Macro - Urban Population'!G122)/1000</f>
        <v>83.798597999999998</v>
      </c>
      <c r="L126" s="771">
        <f>'Macro - Urban Population'!N122</f>
        <v>0</v>
      </c>
      <c r="M126" s="772">
        <f>'Economy Size'!E122</f>
        <v>1089</v>
      </c>
      <c r="N126" s="413">
        <f>'Economy Size'!L122</f>
        <v>-1.419527935743859</v>
      </c>
      <c r="O126" s="422" t="e">
        <f>#REF!</f>
        <v>#REF!</v>
      </c>
      <c r="P126" s="445">
        <f t="shared" si="21"/>
        <v>-52.522321072400345</v>
      </c>
      <c r="Q126" s="447">
        <f t="shared" si="15"/>
        <v>-5.2522321072400349</v>
      </c>
      <c r="R126" s="1033">
        <f>'1-Health Spending Per Capita'!D122</f>
        <v>117.52054496</v>
      </c>
      <c r="S126" s="867">
        <f>'1-Health Spending Per Capita'!J122</f>
        <v>-45.71610247596962</v>
      </c>
      <c r="T126" s="964">
        <f>'2-Total Healthcare Spending'!G122</f>
        <v>20.979403842652005</v>
      </c>
      <c r="U126" s="1057">
        <f>'2-Total Healthcare Spending'!M122</f>
        <v>28.205194276339888</v>
      </c>
      <c r="V126" s="964">
        <f>'3-IT Development Index'!D122</f>
        <v>2.72</v>
      </c>
      <c r="W126" s="867">
        <f>'3-IT Development Index'!J122</f>
        <v>-17.915656114373252</v>
      </c>
      <c r="X126" s="964">
        <f>'4- Medical Technology from US'!D122</f>
        <v>2.3220000000000001</v>
      </c>
      <c r="Y126" s="873">
        <f>'4- Medical Technology from US'!J122</f>
        <v>-9.8445979510275166</v>
      </c>
      <c r="Z126" s="973">
        <f>'5- Computer Imports'!D122</f>
        <v>154.536</v>
      </c>
      <c r="AA126" s="877">
        <f>'5- Computer Imports'!J122</f>
        <v>1.9761167316412087E-2</v>
      </c>
      <c r="AB126" s="973">
        <f>'6-Network Readiness Index'!D122</f>
        <v>3.2</v>
      </c>
      <c r="AC126" s="1273">
        <f>'6-Network Readiness Index'!J122</f>
        <v>-2.8124999999999991</v>
      </c>
      <c r="AD126" s="1277">
        <f>'7-Physicians per 1,000 People'!D122</f>
        <v>0.376</v>
      </c>
      <c r="AE126" s="883">
        <f>'7-Physicians per 1,000 People'!I122</f>
        <v>-22.911227154046998</v>
      </c>
      <c r="AF126" s="1371">
        <f>'8-Public Health Spending %'!D122</f>
        <v>56.368573990000002</v>
      </c>
      <c r="AG126" s="873">
        <f>'8-Public Health Spending %'!J122</f>
        <v>-7.5691077054623787E-2</v>
      </c>
      <c r="AH126" s="452">
        <f t="shared" si="18"/>
        <v>-71.05081932881572</v>
      </c>
      <c r="AI126" s="453">
        <f t="shared" si="19"/>
        <v>-56.840655463052578</v>
      </c>
      <c r="AJ126" s="442" t="str">
        <f>'Risk - Country'!E122</f>
        <v>D</v>
      </c>
      <c r="AK126" s="413">
        <f>'Risk - Country'!M122</f>
        <v>-20.999999999999993</v>
      </c>
      <c r="AL126" s="416" t="str">
        <f>'Risk - Business Climate'!B122</f>
        <v>D</v>
      </c>
      <c r="AM126" s="416">
        <f>'Risk - Business Climate'!K122</f>
        <v>-25.454545454545453</v>
      </c>
      <c r="AN126" s="415" t="str">
        <f>'Risk - Banking'!E122</f>
        <v>B+</v>
      </c>
      <c r="AO126" s="413">
        <f>'Risk - Banking'!M122</f>
        <v>-17.307692307692307</v>
      </c>
      <c r="AP126" s="458">
        <f t="shared" si="22"/>
        <v>-63.762237762237753</v>
      </c>
      <c r="AQ126" s="460">
        <f t="shared" si="20"/>
        <v>-6.3762237762237737</v>
      </c>
      <c r="AR126" s="417">
        <f t="shared" si="23"/>
        <v>-68.469111346516385</v>
      </c>
    </row>
    <row r="127" spans="1:44" x14ac:dyDescent="0.3">
      <c r="A127" s="295" t="s">
        <v>192</v>
      </c>
      <c r="B127" s="362" t="s">
        <v>192</v>
      </c>
      <c r="C127" s="418">
        <f>'Macro - Wealth'!E123</f>
        <v>69300</v>
      </c>
      <c r="D127" s="410">
        <f>'Macro - Wealth'!L123</f>
        <v>32.928540113985086</v>
      </c>
      <c r="E127" s="419">
        <f>'Macro - GDP Growth'!F123</f>
        <v>0.8</v>
      </c>
      <c r="F127" s="410">
        <f>'Macro - GDP Growth'!M123</f>
        <v>-4.0799999999999992</v>
      </c>
      <c r="G127" s="419">
        <f>'Macro - GDP Growth Projection'!G123</f>
        <v>0.13286661363033672</v>
      </c>
      <c r="H127" s="410">
        <f>'Macro - GDP Growth Projection'!M123</f>
        <v>5.2945358318170044</v>
      </c>
      <c r="I127" s="479">
        <f>'Macro - Urban Population'!G123</f>
        <v>4084.1529999999998</v>
      </c>
      <c r="J127" s="420" t="e">
        <f>'Macro - Urban Population'!#REF!</f>
        <v>#REF!</v>
      </c>
      <c r="K127" s="421">
        <f>('Macro - Urban Population'!G123)/1000</f>
        <v>4.0841529999999997</v>
      </c>
      <c r="L127" s="771">
        <f>'Macro - Urban Population'!N123</f>
        <v>0</v>
      </c>
      <c r="M127" s="772">
        <f>'Economy Size'!E123</f>
        <v>364.7</v>
      </c>
      <c r="N127" s="413">
        <f>'Economy Size'!L123</f>
        <v>-0.39376925598860801</v>
      </c>
      <c r="O127" s="422" t="e">
        <f>#REF!</f>
        <v>#REF!</v>
      </c>
      <c r="P127" s="445">
        <f t="shared" si="21"/>
        <v>33.74930668981348</v>
      </c>
      <c r="Q127" s="447">
        <f t="shared" si="15"/>
        <v>3.3749306689813481</v>
      </c>
      <c r="R127" s="1033">
        <f>'1-Health Spending Per Capita'!D123</f>
        <v>9522.2216583200006</v>
      </c>
      <c r="S127" s="867">
        <f>'1-Health Spending Per Capita'!J123</f>
        <v>49.102180708664939</v>
      </c>
      <c r="T127" s="964">
        <f>'2-Total Healthcare Spending'!G123</f>
        <v>48.486428995319415</v>
      </c>
      <c r="U127" s="1057">
        <f>'2-Total Healthcare Spending'!M123</f>
        <v>-6.620439778668618E-3</v>
      </c>
      <c r="V127" s="964">
        <f>'3-IT Development Index'!D123</f>
        <v>8.42</v>
      </c>
      <c r="W127" s="867">
        <f>'3-IT Development Index'!J123</f>
        <v>26.570300129872439</v>
      </c>
      <c r="X127" s="964">
        <f>'4- Medical Technology from US'!D123</f>
        <v>54.790999999999997</v>
      </c>
      <c r="Y127" s="873">
        <f>'4- Medical Technology from US'!J123</f>
        <v>-6.3330604370148951</v>
      </c>
      <c r="Z127" s="973">
        <f>'5- Computer Imports'!D123</f>
        <v>1267.134</v>
      </c>
      <c r="AA127" s="877">
        <f>'5- Computer Imports'!J123</f>
        <v>0.16296038596158624</v>
      </c>
      <c r="AB127" s="973">
        <f>'6-Network Readiness Index'!D123</f>
        <v>5.8</v>
      </c>
      <c r="AC127" s="1273">
        <f>'6-Network Readiness Index'!J123</f>
        <v>4.473684210526315</v>
      </c>
      <c r="AD127" s="1277">
        <f>'7-Physicians per 1,000 People'!D123</f>
        <v>4.42</v>
      </c>
      <c r="AE127" s="883">
        <f>'7-Physicians per 1,000 People'!I123</f>
        <v>14.434957307885483</v>
      </c>
      <c r="AF127" s="1371">
        <f>'8-Public Health Spending %'!D123</f>
        <v>85.492383469999993</v>
      </c>
      <c r="AG127" s="873">
        <f>'8-Public Health Spending %'!J123</f>
        <v>11.113599504095014</v>
      </c>
      <c r="AH127" s="452">
        <f t="shared" si="18"/>
        <v>99.518001370212204</v>
      </c>
      <c r="AI127" s="453">
        <f t="shared" si="19"/>
        <v>79.614401096169772</v>
      </c>
      <c r="AJ127" s="442" t="str">
        <f>'Risk - Country'!E123</f>
        <v>A1</v>
      </c>
      <c r="AK127" s="413">
        <f>'Risk - Country'!M123</f>
        <v>35</v>
      </c>
      <c r="AL127" s="416" t="str">
        <f>'Risk - Business Climate'!B123</f>
        <v>A1</v>
      </c>
      <c r="AM127" s="416">
        <f>'Risk - Business Climate'!K123</f>
        <v>40</v>
      </c>
      <c r="AN127" s="415" t="str">
        <f>'Risk - Banking'!E123</f>
        <v>AAA</v>
      </c>
      <c r="AO127" s="413">
        <f>'Risk - Banking'!M123</f>
        <v>25</v>
      </c>
      <c r="AP127" s="458">
        <f t="shared" si="22"/>
        <v>100</v>
      </c>
      <c r="AQ127" s="460">
        <f t="shared" si="20"/>
        <v>9.9999999999999982</v>
      </c>
      <c r="AR127" s="417">
        <f t="shared" si="23"/>
        <v>92.989331765151121</v>
      </c>
    </row>
    <row r="128" spans="1:44" x14ac:dyDescent="0.3">
      <c r="A128" s="295" t="s">
        <v>38</v>
      </c>
      <c r="B128" s="362" t="s">
        <v>38</v>
      </c>
      <c r="C128" s="418">
        <f>'Macro - Wealth'!E124</f>
        <v>43700</v>
      </c>
      <c r="D128" s="410">
        <f>'Macro - Wealth'!L124</f>
        <v>17.216133274879439</v>
      </c>
      <c r="E128" s="419">
        <f>'Macro - GDP Growth'!F124</f>
        <v>1.8</v>
      </c>
      <c r="F128" s="410">
        <f>'Macro - GDP Growth'!M124</f>
        <v>-1.6800000000000002</v>
      </c>
      <c r="G128" s="419">
        <f>'Macro - GDP Growth Projection'!G124</f>
        <v>0.14903313605722074</v>
      </c>
      <c r="H128" s="410">
        <f>'Macro - GDP Growth Projection'!M124</f>
        <v>6.1766350753437891</v>
      </c>
      <c r="I128" s="479">
        <f>'Macro - Urban Population'!G124</f>
        <v>3030.3910000000001</v>
      </c>
      <c r="J128" s="420">
        <f>'Macro - Urban Population'!F97</f>
        <v>66.522176906658203</v>
      </c>
      <c r="K128" s="421">
        <f>('Macro - Urban Population'!G124)/1000</f>
        <v>3.0303910000000003</v>
      </c>
      <c r="L128" s="771">
        <f>'Macro - Urban Population'!N124</f>
        <v>0</v>
      </c>
      <c r="M128" s="772">
        <f>'Economy Size'!E124</f>
        <v>173.1</v>
      </c>
      <c r="N128" s="413">
        <f>'Economy Size'!L124</f>
        <v>-0.12242400810636848</v>
      </c>
      <c r="O128" s="422" t="e">
        <f>#REF!</f>
        <v>#REF!</v>
      </c>
      <c r="P128" s="445">
        <f t="shared" si="21"/>
        <v>21.590344342116861</v>
      </c>
      <c r="Q128" s="447">
        <f t="shared" si="15"/>
        <v>2.1590344342116863</v>
      </c>
      <c r="R128" s="1033">
        <f>'1-Health Spending Per Capita'!D124</f>
        <v>675.04339353</v>
      </c>
      <c r="S128" s="867">
        <f>'1-Health Spending Per Capita'!J124</f>
        <v>-23.159089753982993</v>
      </c>
      <c r="T128" s="964">
        <f>'2-Total Healthcare Spending'!G124</f>
        <v>2.6505524843483967</v>
      </c>
      <c r="U128" s="1057">
        <f>'2-Total Healthcare Spending'!M124</f>
        <v>47.273242882736866</v>
      </c>
      <c r="V128" s="964">
        <f>'3-IT Development Index'!D124</f>
        <v>6.27</v>
      </c>
      <c r="W128" s="867">
        <f>'3-IT Development Index'!J124</f>
        <v>9.01350317564801</v>
      </c>
      <c r="X128" s="964">
        <f>'4- Medical Technology from US'!D124</f>
        <v>13.547000000000001</v>
      </c>
      <c r="Y128" s="873">
        <f>'4- Medical Technology from US'!J124</f>
        <v>-9.0933541957664712</v>
      </c>
      <c r="Z128" s="973">
        <f>'5- Computer Imports'!D124</f>
        <v>102.318</v>
      </c>
      <c r="AA128" s="877">
        <f>'5- Computer Imports'!J124</f>
        <v>1.3040342005550749E-2</v>
      </c>
      <c r="AB128" s="973">
        <f>'6-Network Readiness Index'!D124</f>
        <v>4.3</v>
      </c>
      <c r="AC128" s="1273">
        <f>'6-Network Readiness Index'!J124</f>
        <v>0.5263157894736844</v>
      </c>
      <c r="AD128" s="1277">
        <f>'7-Physicians per 1,000 People'!D124</f>
        <v>1.5409999999999999</v>
      </c>
      <c r="AE128" s="883">
        <f>'7-Physicians per 1,000 People'!I124</f>
        <v>-9.7911227154048305E-2</v>
      </c>
      <c r="AF128" s="1371">
        <f>'8-Public Health Spending %'!D124</f>
        <v>89.765973900000006</v>
      </c>
      <c r="AG128" s="873">
        <f>'8-Public Health Spending %'!J124</f>
        <v>12.75467653491728</v>
      </c>
      <c r="AH128" s="452">
        <f t="shared" si="18"/>
        <v>37.230423547877876</v>
      </c>
      <c r="AI128" s="453">
        <f t="shared" si="19"/>
        <v>29.784338838302304</v>
      </c>
      <c r="AJ128" s="442" t="str">
        <f>'Risk - Country'!E124</f>
        <v>B</v>
      </c>
      <c r="AK128" s="413">
        <f>'Risk - Country'!M124</f>
        <v>7</v>
      </c>
      <c r="AL128" s="416" t="str">
        <f>'Risk - Business Climate'!B124</f>
        <v>A4</v>
      </c>
      <c r="AM128" s="416">
        <f>'Risk - Business Climate'!K124</f>
        <v>13.333333333333323</v>
      </c>
      <c r="AN128" s="415" t="str">
        <f>'Risk - Banking'!E124</f>
        <v>A-</v>
      </c>
      <c r="AO128" s="413">
        <f>'Risk - Banking'!M124</f>
        <v>3.7500000000000027</v>
      </c>
      <c r="AP128" s="458">
        <f t="shared" si="22"/>
        <v>24.083333333333325</v>
      </c>
      <c r="AQ128" s="460">
        <f t="shared" si="20"/>
        <v>2.4083333333333319</v>
      </c>
      <c r="AR128" s="417">
        <f t="shared" si="23"/>
        <v>34.351706605847326</v>
      </c>
    </row>
    <row r="129" spans="1:44" x14ac:dyDescent="0.3">
      <c r="A129" s="294" t="s">
        <v>82</v>
      </c>
      <c r="B129" s="363" t="s">
        <v>82</v>
      </c>
      <c r="C129" s="418">
        <f>'Macro - Wealth'!E125</f>
        <v>5100</v>
      </c>
      <c r="D129" s="410">
        <f>'Macro - Wealth'!L125</f>
        <v>-49.73063973063973</v>
      </c>
      <c r="E129" s="419">
        <f>'Macro - GDP Growth'!F125</f>
        <v>4.7</v>
      </c>
      <c r="F129" s="410">
        <f>'Macro - GDP Growth'!M125</f>
        <v>10.153846153846153</v>
      </c>
      <c r="G129" s="419">
        <f>'Macro - GDP Growth Projection'!G125</f>
        <v>0.25634824325432859</v>
      </c>
      <c r="H129" s="410">
        <f>'Macro - GDP Growth Projection'!M125</f>
        <v>12.032104320859823</v>
      </c>
      <c r="I129" s="479">
        <f>'Macro - Urban Population'!G125</f>
        <v>70911.725999999995</v>
      </c>
      <c r="J129" s="420">
        <f>'Macro - Urban Population'!F98</f>
        <v>89.872215008169405</v>
      </c>
      <c r="K129" s="421">
        <f>('Macro - Urban Population'!G125)/1000</f>
        <v>70.911726000000002</v>
      </c>
      <c r="L129" s="771">
        <f>'Macro - Urban Population'!N125</f>
        <v>0</v>
      </c>
      <c r="M129" s="772">
        <f>'Economy Size'!E125</f>
        <v>988.2</v>
      </c>
      <c r="N129" s="413">
        <f>'Economy Size'!L125</f>
        <v>-1.2767742771502804</v>
      </c>
      <c r="O129" s="422" t="e">
        <f>#REF!</f>
        <v>#REF!</v>
      </c>
      <c r="P129" s="445">
        <f t="shared" si="21"/>
        <v>-28.821463533084035</v>
      </c>
      <c r="Q129" s="447">
        <f t="shared" si="15"/>
        <v>-2.8821463533084035</v>
      </c>
      <c r="R129" s="1033">
        <f>'1-Health Spending Per Capita'!D125</f>
        <v>36.15485065</v>
      </c>
      <c r="S129" s="867">
        <f>'1-Health Spending Per Capita'!J125</f>
        <v>-49.00810567618197</v>
      </c>
      <c r="T129" s="964">
        <f>'2-Total Healthcare Spending'!G125</f>
        <v>6.6934532899275023</v>
      </c>
      <c r="U129" s="1057">
        <f>'2-Total Healthcare Spending'!M125</f>
        <v>43.067293062717219</v>
      </c>
      <c r="V129" s="964">
        <f>'3-IT Development Index'!D125</f>
        <v>2.35</v>
      </c>
      <c r="W129" s="867">
        <f>'3-IT Development Index'!J125</f>
        <v>-20.62547868266531</v>
      </c>
      <c r="X129" s="964">
        <f>'4- Medical Technology from US'!D125</f>
        <v>13.795999999999999</v>
      </c>
      <c r="Y129" s="873">
        <f>'4- Medical Technology from US'!J125</f>
        <v>-9.0766896349593456</v>
      </c>
      <c r="Z129" s="973">
        <f>'5- Computer Imports'!D125</f>
        <v>292.40600000000001</v>
      </c>
      <c r="AA129" s="877">
        <f>'5- Computer Imports'!J125</f>
        <v>3.7506009815329179E-2</v>
      </c>
      <c r="AB129" s="973">
        <f>'6-Network Readiness Index'!D125</f>
        <v>3.4</v>
      </c>
      <c r="AC129" s="1273">
        <f>'6-Network Readiness Index'!J125</f>
        <v>-2.1874999999999996</v>
      </c>
      <c r="AD129" s="1277">
        <f>'7-Physicians per 1,000 People'!D125</f>
        <v>0.80600000000000005</v>
      </c>
      <c r="AE129" s="883">
        <f>'7-Physicians per 1,000 People'!I125</f>
        <v>-14.490861618798952</v>
      </c>
      <c r="AF129" s="1371">
        <f>'8-Public Health Spending %'!D125</f>
        <v>35.150760949999999</v>
      </c>
      <c r="AG129" s="873">
        <f>'8-Public Health Spending %'!J125</f>
        <v>-8.8772806786628848</v>
      </c>
      <c r="AH129" s="452">
        <f t="shared" si="18"/>
        <v>-61.16111721873591</v>
      </c>
      <c r="AI129" s="453">
        <f t="shared" si="19"/>
        <v>-48.92889377498873</v>
      </c>
      <c r="AJ129" s="442" t="str">
        <f>'Risk - Country'!E125</f>
        <v>C</v>
      </c>
      <c r="AK129" s="413">
        <f>'Risk - Country'!M125</f>
        <v>-6.9999999999999973</v>
      </c>
      <c r="AL129" s="416" t="str">
        <f>'Risk - Business Climate'!B125</f>
        <v>C</v>
      </c>
      <c r="AM129" s="416">
        <f>'Risk - Business Climate'!K125</f>
        <v>-10.909090909090912</v>
      </c>
      <c r="AN129" s="415" t="str">
        <f>'Risk - Banking'!E125</f>
        <v>B</v>
      </c>
      <c r="AO129" s="413">
        <f>'Risk - Banking'!M125</f>
        <v>-20.19230769230769</v>
      </c>
      <c r="AP129" s="458">
        <f t="shared" si="22"/>
        <v>-38.1013986013986</v>
      </c>
      <c r="AQ129" s="460">
        <f t="shared" si="20"/>
        <v>-3.8101398601398593</v>
      </c>
      <c r="AR129" s="417">
        <f t="shared" si="23"/>
        <v>-55.621179988436992</v>
      </c>
    </row>
    <row r="130" spans="1:44" x14ac:dyDescent="0.3">
      <c r="A130" s="295" t="s">
        <v>83</v>
      </c>
      <c r="B130" s="362" t="s">
        <v>83</v>
      </c>
      <c r="C130" s="418">
        <f>'Macro - Wealth'!E126</f>
        <v>22800</v>
      </c>
      <c r="D130" s="410">
        <f>'Macro - Wealth'!L126</f>
        <v>4.3884261288908375</v>
      </c>
      <c r="E130" s="419">
        <f>'Macro - GDP Growth'!F126</f>
        <v>5.2</v>
      </c>
      <c r="F130" s="410">
        <f>'Macro - GDP Growth'!M126</f>
        <v>12.461538461538462</v>
      </c>
      <c r="G130" s="419">
        <f>'Macro - GDP Growth Projection'!G126</f>
        <v>0.2754795447309773</v>
      </c>
      <c r="H130" s="410">
        <f>'Macro - GDP Growth Projection'!M126</f>
        <v>13.075971772042232</v>
      </c>
      <c r="I130" s="479">
        <f>'Macro - Urban Population'!G126</f>
        <v>2602.6320000000001</v>
      </c>
      <c r="J130" s="420">
        <f>'Macro - Urban Population'!F100</f>
        <v>34.4681193699532</v>
      </c>
      <c r="K130" s="421">
        <f>('Macro - Urban Population'!G126)/1000</f>
        <v>2.6026320000000003</v>
      </c>
      <c r="L130" s="771">
        <f>'Macro - Urban Population'!N126</f>
        <v>0</v>
      </c>
      <c r="M130" s="772">
        <f>'Economy Size'!E126</f>
        <v>93.12</v>
      </c>
      <c r="N130" s="413">
        <f>'Economy Size'!L126</f>
        <v>-9.1557778056298444E-3</v>
      </c>
      <c r="O130" s="422" t="e">
        <f>#REF!</f>
        <v>#REF!</v>
      </c>
      <c r="P130" s="445">
        <f t="shared" si="21"/>
        <v>29.916780584665901</v>
      </c>
      <c r="Q130" s="447">
        <f t="shared" si="15"/>
        <v>2.9916780584665901</v>
      </c>
      <c r="R130" s="1033">
        <f>'1-Health Spending Per Capita'!D126</f>
        <v>958.98176617000001</v>
      </c>
      <c r="S130" s="867">
        <f>'1-Health Spending Per Capita'!J126</f>
        <v>-11.6711274214464</v>
      </c>
      <c r="T130" s="964">
        <f>'2-Total Healthcare Spending'!G126</f>
        <v>3.7649787166734447</v>
      </c>
      <c r="U130" s="1057">
        <f>'2-Total Healthcare Spending'!M126</f>
        <v>46.113872164364437</v>
      </c>
      <c r="V130" s="964">
        <f>'3-IT Development Index'!D126</f>
        <v>4.87</v>
      </c>
      <c r="W130" s="867">
        <f>'3-IT Development Index'!J126</f>
        <v>-2.1693898391626427</v>
      </c>
      <c r="X130" s="964">
        <f>'4- Medical Technology from US'!D126</f>
        <v>69.206999999999994</v>
      </c>
      <c r="Y130" s="873">
        <f>'4- Medical Technology from US'!J126</f>
        <v>-5.3682559848239659</v>
      </c>
      <c r="Z130" s="973">
        <f>'5- Computer Imports'!D126</f>
        <v>326.36099999999999</v>
      </c>
      <c r="AA130" s="877">
        <f>'5- Computer Imports'!J126</f>
        <v>4.1876258071300243E-2</v>
      </c>
      <c r="AB130" s="973">
        <f>'6-Network Readiness Index'!D126</f>
        <v>4.3</v>
      </c>
      <c r="AC130" s="1273">
        <f>'6-Network Readiness Index'!J126</f>
        <v>0.5263157894736844</v>
      </c>
      <c r="AD130" s="1277">
        <f>'7-Physicians per 1,000 People'!D126</f>
        <v>1.5940000000000001</v>
      </c>
      <c r="AE130" s="883">
        <f>'7-Physicians per 1,000 People'!I126</f>
        <v>0.24108488196885969</v>
      </c>
      <c r="AF130" s="1371">
        <f>'8-Public Health Spending %'!D126</f>
        <v>73.24406347</v>
      </c>
      <c r="AG130" s="873">
        <f>'8-Public Health Spending %'!J126</f>
        <v>6.4101921590535511</v>
      </c>
      <c r="AH130" s="452">
        <f t="shared" si="18"/>
        <v>34.124568007498823</v>
      </c>
      <c r="AI130" s="453">
        <f t="shared" si="19"/>
        <v>27.29965440599906</v>
      </c>
      <c r="AJ130" s="442" t="str">
        <f>'Risk - Country'!E126</f>
        <v>A4</v>
      </c>
      <c r="AK130" s="413">
        <f>'Risk - Country'!M126</f>
        <v>14</v>
      </c>
      <c r="AL130" s="416" t="str">
        <f>'Risk - Business Climate'!B126</f>
        <v>A4</v>
      </c>
      <c r="AM130" s="416">
        <f>'Risk - Business Climate'!K126</f>
        <v>13.333333333333323</v>
      </c>
      <c r="AN130" s="415" t="str">
        <f>'Risk - Banking'!E126</f>
        <v>A</v>
      </c>
      <c r="AO130" s="413">
        <f>'Risk - Banking'!M126</f>
        <v>7.4999999999999973</v>
      </c>
      <c r="AP130" s="458">
        <f t="shared" si="22"/>
        <v>34.833333333333321</v>
      </c>
      <c r="AQ130" s="460">
        <f t="shared" si="20"/>
        <v>3.4833333333333312</v>
      </c>
      <c r="AR130" s="417">
        <f t="shared" si="23"/>
        <v>33.774665797798981</v>
      </c>
    </row>
    <row r="131" spans="1:44" ht="18.7" customHeight="1" x14ac:dyDescent="0.3">
      <c r="A131" s="295" t="s">
        <v>193</v>
      </c>
      <c r="B131" s="362" t="s">
        <v>193</v>
      </c>
      <c r="C131" s="418">
        <f>'Macro - Wealth'!E127</f>
        <v>3500</v>
      </c>
      <c r="D131" s="410">
        <f>'Macro - Wealth'!L127</f>
        <v>-57.272727272727266</v>
      </c>
      <c r="E131" s="419">
        <f>'Macro - GDP Growth'!F127</f>
        <v>2.5</v>
      </c>
      <c r="F131" s="410">
        <f>'Macro - GDP Growth'!M127</f>
        <v>0</v>
      </c>
      <c r="G131" s="419">
        <f>'Macro - GDP Growth Projection'!G127</f>
        <v>0.17550286625284078</v>
      </c>
      <c r="H131" s="410">
        <f>'Macro - GDP Growth Projection'!M127</f>
        <v>7.6209116096147929</v>
      </c>
      <c r="I131" s="479">
        <f>'Macro - Urban Population'!G127</f>
        <v>970.75699999999995</v>
      </c>
      <c r="J131" s="420">
        <f>'Macro - Urban Population'!F101</f>
        <v>16.1021618211835</v>
      </c>
      <c r="K131" s="421">
        <f>('Macro - Urban Population'!G127)/1000</f>
        <v>0.97075699999999998</v>
      </c>
      <c r="L131" s="771">
        <f>'Macro - Urban Population'!N127</f>
        <v>0</v>
      </c>
      <c r="M131" s="772">
        <f>'Economy Size'!E127</f>
        <v>28.02</v>
      </c>
      <c r="N131" s="413">
        <f>'Economy Size'!L127</f>
        <v>20.341717259323506</v>
      </c>
      <c r="O131" s="422" t="e">
        <f>#REF!</f>
        <v>#REF!</v>
      </c>
      <c r="P131" s="445">
        <f t="shared" si="21"/>
        <v>-29.31009840378897</v>
      </c>
      <c r="Q131" s="447">
        <f t="shared" si="15"/>
        <v>-2.9310098403788971</v>
      </c>
      <c r="R131" s="1033">
        <f>'1-Health Spending Per Capita'!D127</f>
        <v>92.358191640000001</v>
      </c>
      <c r="S131" s="867">
        <f>'1-Health Spending Per Capita'!J127</f>
        <v>-46.734154965495705</v>
      </c>
      <c r="T131" s="964">
        <f>'2-Total Healthcare Spending'!G127</f>
        <v>0.69047981538533709</v>
      </c>
      <c r="U131" s="1057">
        <f>'2-Total Healthcare Spending'!M127</f>
        <v>49.312364712754096</v>
      </c>
      <c r="V131" s="964" t="str">
        <f>'3-IT Development Index'!D127</f>
        <v>use median</v>
      </c>
      <c r="W131" s="867">
        <f>'3-IT Development Index'!J127</f>
        <v>0</v>
      </c>
      <c r="X131" s="964">
        <f>'4- Medical Technology from US'!D127</f>
        <v>0.42399999999999999</v>
      </c>
      <c r="Y131" s="873">
        <f>'4- Medical Technology from US'!J127</f>
        <v>-9.971623398464974</v>
      </c>
      <c r="Z131" s="973">
        <f>'5- Computer Imports'!D127</f>
        <v>28.675999999999998</v>
      </c>
      <c r="AA131" s="877">
        <f>'5- Computer Imports'!J127</f>
        <v>3.5620966200045653E-3</v>
      </c>
      <c r="AB131" s="973" t="str">
        <f>'6-Network Readiness Index'!D127</f>
        <v>use median</v>
      </c>
      <c r="AC131" s="1273">
        <f>'6-Network Readiness Index'!J127</f>
        <v>0</v>
      </c>
      <c r="AD131" s="1277">
        <f>'7-Physicians per 1,000 People'!D127</f>
        <v>5.5E-2</v>
      </c>
      <c r="AE131" s="883">
        <f>'7-Physicians per 1,000 People'!I127</f>
        <v>-29.197127937336813</v>
      </c>
      <c r="AF131" s="1371">
        <f>'8-Public Health Spending %'!D127</f>
        <v>81.282635299999995</v>
      </c>
      <c r="AG131" s="873">
        <f>'8-Public Health Spending %'!J127</f>
        <v>9.497038174577753</v>
      </c>
      <c r="AH131" s="452">
        <f t="shared" si="18"/>
        <v>-27.089941317345637</v>
      </c>
      <c r="AI131" s="453">
        <f t="shared" si="19"/>
        <v>-21.671953053876511</v>
      </c>
      <c r="AJ131" s="442" t="str">
        <f>'Risk - Country'!E127</f>
        <v>B</v>
      </c>
      <c r="AK131" s="413">
        <f>'Risk - Country'!M127</f>
        <v>7</v>
      </c>
      <c r="AL131" s="416" t="str">
        <f>'Risk - Business Climate'!B127</f>
        <v>D</v>
      </c>
      <c r="AM131" s="416">
        <f>'Risk - Business Climate'!K127</f>
        <v>-25.454545454545453</v>
      </c>
      <c r="AN131" s="415" t="str">
        <f>'Risk - Banking'!E127</f>
        <v>-</v>
      </c>
      <c r="AO131" s="413">
        <f>'Risk - Banking'!M127</f>
        <v>0</v>
      </c>
      <c r="AP131" s="458">
        <f t="shared" si="22"/>
        <v>-18.454545454545453</v>
      </c>
      <c r="AQ131" s="460">
        <f t="shared" si="20"/>
        <v>-1.845454545454545</v>
      </c>
      <c r="AR131" s="417">
        <f t="shared" si="23"/>
        <v>-26.448417439709953</v>
      </c>
    </row>
    <row r="132" spans="1:44" x14ac:dyDescent="0.3">
      <c r="A132" s="295" t="s">
        <v>84</v>
      </c>
      <c r="B132" s="362" t="s">
        <v>84</v>
      </c>
      <c r="C132" s="418">
        <f>'Macro - Wealth'!E128</f>
        <v>9400</v>
      </c>
      <c r="D132" s="410">
        <f>'Macro - Wealth'!L128</f>
        <v>-29.461279461279457</v>
      </c>
      <c r="E132" s="419">
        <f>'Macro - GDP Growth'!F128</f>
        <v>3.5</v>
      </c>
      <c r="F132" s="410">
        <f>'Macro - GDP Growth'!M128</f>
        <v>4.6153846153846141</v>
      </c>
      <c r="G132" s="419">
        <f>'Macro - GDP Growth Projection'!G128</f>
        <v>0.18878023674729813</v>
      </c>
      <c r="H132" s="410">
        <f>'Macro - GDP Growth Projection'!M128</f>
        <v>8.345369112590781</v>
      </c>
      <c r="I132" s="479">
        <f>'Macro - Urban Population'!G128</f>
        <v>4110.1580000000004</v>
      </c>
      <c r="J132" s="420">
        <f>'Macro - Urban Population'!F102</f>
        <v>74.010311947543499</v>
      </c>
      <c r="K132" s="421">
        <f>('Macro - Urban Population'!G128)/1000</f>
        <v>4.1101580000000002</v>
      </c>
      <c r="L132" s="771">
        <f>'Macro - Urban Population'!N128</f>
        <v>0</v>
      </c>
      <c r="M132" s="772">
        <f>'Economy Size'!E128</f>
        <v>64.12</v>
      </c>
      <c r="N132" s="413">
        <f>'Economy Size'!L128</f>
        <v>7.8178664353859491</v>
      </c>
      <c r="O132" s="422" t="e">
        <f>#REF!</f>
        <v>#REF!</v>
      </c>
      <c r="P132" s="445">
        <f t="shared" si="21"/>
        <v>-8.6826592979181143</v>
      </c>
      <c r="Q132" s="447">
        <f t="shared" si="15"/>
        <v>-0.8682659297918115</v>
      </c>
      <c r="R132" s="1033">
        <f>'1-Health Spending Per Capita'!D128</f>
        <v>464.09236337999999</v>
      </c>
      <c r="S132" s="867">
        <f>'1-Health Spending Per Capita'!J128</f>
        <v>-31.694031564914503</v>
      </c>
      <c r="T132" s="964">
        <f>'2-Total Healthcare Spending'!G128</f>
        <v>3.2103955869778567</v>
      </c>
      <c r="U132" s="1057">
        <f>'2-Total Healthcare Spending'!M128</f>
        <v>46.690821470493901</v>
      </c>
      <c r="V132" s="964">
        <f>'3-IT Development Index'!D128</f>
        <v>4.08</v>
      </c>
      <c r="W132" s="867">
        <f>'3-IT Development Index'!J128</f>
        <v>-7.9552272147051468</v>
      </c>
      <c r="X132" s="964">
        <f>'4- Medical Technology from US'!D128</f>
        <v>8.0289999999999999</v>
      </c>
      <c r="Y132" s="873">
        <f>'4- Medical Technology from US'!J128</f>
        <v>-9.4626515714039279</v>
      </c>
      <c r="Z132" s="973">
        <f>'5- Computer Imports'!D128</f>
        <v>206.30500000000001</v>
      </c>
      <c r="AA132" s="877">
        <f>'5- Computer Imports'!J128</f>
        <v>2.6424203156888176E-2</v>
      </c>
      <c r="AB132" s="973">
        <f>'6-Network Readiness Index'!D128</f>
        <v>3.4</v>
      </c>
      <c r="AC132" s="1273">
        <f>'6-Network Readiness Index'!J128</f>
        <v>-2.1874999999999996</v>
      </c>
      <c r="AD132" s="1277">
        <f>'7-Physicians per 1,000 People'!D128</f>
        <v>1.286</v>
      </c>
      <c r="AE132" s="883">
        <f>'7-Physicians per 1,000 People'!I128</f>
        <v>-5.0913838120104442</v>
      </c>
      <c r="AF132" s="1371">
        <f>'8-Public Health Spending %'!D128</f>
        <v>45.873722309999998</v>
      </c>
      <c r="AG132" s="873">
        <f>'8-Public Health Spending %'!J128</f>
        <v>-4.429173560992516</v>
      </c>
      <c r="AH132" s="452">
        <f t="shared" si="18"/>
        <v>-14.10272205037575</v>
      </c>
      <c r="AI132" s="453">
        <f t="shared" si="19"/>
        <v>-11.282177640300601</v>
      </c>
      <c r="AJ132" s="442" t="str">
        <f>'Risk - Country'!E128</f>
        <v>C</v>
      </c>
      <c r="AK132" s="413">
        <f>'Risk - Country'!M128</f>
        <v>-6.9999999999999973</v>
      </c>
      <c r="AL132" s="416" t="str">
        <f>'Risk - Business Climate'!B128</f>
        <v>C</v>
      </c>
      <c r="AM132" s="416">
        <f>'Risk - Business Climate'!K128</f>
        <v>-10.909090909090912</v>
      </c>
      <c r="AN132" s="415" t="str">
        <f>'Risk - Banking'!E128</f>
        <v>BB+</v>
      </c>
      <c r="AO132" s="413">
        <f>'Risk - Banking'!M128</f>
        <v>-8.6538461538461551</v>
      </c>
      <c r="AP132" s="458">
        <f t="shared" si="22"/>
        <v>-26.562937062937067</v>
      </c>
      <c r="AQ132" s="460">
        <f t="shared" si="20"/>
        <v>-2.656293706293706</v>
      </c>
      <c r="AR132" s="417">
        <f t="shared" si="23"/>
        <v>-14.806737276386118</v>
      </c>
    </row>
    <row r="133" spans="1:44" x14ac:dyDescent="0.3">
      <c r="A133" s="295" t="s">
        <v>85</v>
      </c>
      <c r="B133" s="362" t="s">
        <v>85</v>
      </c>
      <c r="C133" s="418">
        <f>'Macro - Wealth'!E129</f>
        <v>13000</v>
      </c>
      <c r="D133" s="410">
        <f>'Macro - Wealth'!L129</f>
        <v>-12.491582491582488</v>
      </c>
      <c r="E133" s="419">
        <f>'Macro - GDP Growth'!F129</f>
        <v>3.7</v>
      </c>
      <c r="F133" s="410">
        <f>'Macro - GDP Growth'!M129</f>
        <v>5.5384615384615374</v>
      </c>
      <c r="G133" s="419">
        <f>'Macro - GDP Growth Projection'!G129</f>
        <v>0.19051408970214861</v>
      </c>
      <c r="H133" s="410">
        <f>'Macro - GDP Growth Projection'!M129</f>
        <v>8.4399738976815382</v>
      </c>
      <c r="I133" s="479">
        <f>'Macro - Urban Population'!G129</f>
        <v>24087.682000000001</v>
      </c>
      <c r="J133" s="420" t="e">
        <f>'Macro - Urban Population'!#REF!</f>
        <v>#REF!</v>
      </c>
      <c r="K133" s="421">
        <f>('Macro - Urban Population'!G129)/1000</f>
        <v>24.087682000000001</v>
      </c>
      <c r="L133" s="771">
        <f>'Macro - Urban Population'!N129</f>
        <v>0</v>
      </c>
      <c r="M133" s="772">
        <f>'Economy Size'!E129</f>
        <v>409.9</v>
      </c>
      <c r="N133" s="413">
        <f>'Economy Size'!L129</f>
        <v>-0.45778180924683998</v>
      </c>
      <c r="O133" s="422" t="e">
        <f>#REF!</f>
        <v>#REF!</v>
      </c>
      <c r="P133" s="445">
        <f t="shared" si="21"/>
        <v>1.0290711353137478</v>
      </c>
      <c r="Q133" s="447">
        <f t="shared" si="15"/>
        <v>0.10290711353137479</v>
      </c>
      <c r="R133" s="1033">
        <f>'1-Health Spending Per Capita'!D129</f>
        <v>358.5769444</v>
      </c>
      <c r="S133" s="867">
        <f>'1-Health Spending Per Capita'!J129</f>
        <v>-35.963116956486182</v>
      </c>
      <c r="T133" s="964">
        <f>'2-Total Healthcare Spending'!G129</f>
        <v>11.033081612668319</v>
      </c>
      <c r="U133" s="1057">
        <f>'2-Total Healthcare Spending'!M129</f>
        <v>38.552648791011066</v>
      </c>
      <c r="V133" s="964">
        <f>'3-IT Development Index'!D129</f>
        <v>4.42</v>
      </c>
      <c r="W133" s="867">
        <f>'3-IT Development Index'!J129</f>
        <v>-5.4651199897881204</v>
      </c>
      <c r="X133" s="964">
        <f>'4- Medical Technology from US'!D129</f>
        <v>51.225999999999999</v>
      </c>
      <c r="Y133" s="873">
        <f>'4- Medical Technology from US'!J129</f>
        <v>-6.5716514381289812</v>
      </c>
      <c r="Z133" s="973">
        <f>'5- Computer Imports'!D129</f>
        <v>701.53499999999997</v>
      </c>
      <c r="AA133" s="877">
        <f>'5- Computer Imports'!J129</f>
        <v>9.0163800971776925E-2</v>
      </c>
      <c r="AB133" s="973">
        <f>'6-Network Readiness Index'!D129</f>
        <v>3.8</v>
      </c>
      <c r="AC133" s="1273">
        <f>'6-Network Readiness Index'!J129</f>
        <v>-0.93749999999999967</v>
      </c>
      <c r="AD133" s="1277">
        <f>'7-Physicians per 1,000 People'!D129</f>
        <v>1.1160000000000001</v>
      </c>
      <c r="AE133" s="883">
        <f>'7-Physicians per 1,000 People'!I129</f>
        <v>-8.42036553524804</v>
      </c>
      <c r="AF133" s="1371">
        <f>'8-Public Health Spending %'!D129</f>
        <v>60.638226770000003</v>
      </c>
      <c r="AG133" s="873">
        <f>'8-Public Health Spending %'!J129</f>
        <v>1.569496869807901</v>
      </c>
      <c r="AH133" s="452">
        <f t="shared" si="18"/>
        <v>-17.145444457860577</v>
      </c>
      <c r="AI133" s="453">
        <f t="shared" si="19"/>
        <v>-13.716355566288463</v>
      </c>
      <c r="AJ133" s="442" t="str">
        <f>'Risk - Country'!E129</f>
        <v>A4</v>
      </c>
      <c r="AK133" s="413">
        <f>'Risk - Country'!M129</f>
        <v>14</v>
      </c>
      <c r="AL133" s="416" t="str">
        <f>'Risk - Business Climate'!B129</f>
        <v>B</v>
      </c>
      <c r="AM133" s="416">
        <f>'Risk - Business Climate'!K129</f>
        <v>4.4444444444444411</v>
      </c>
      <c r="AN133" s="415" t="str">
        <f>'Risk - Banking'!E129</f>
        <v>A-</v>
      </c>
      <c r="AO133" s="413">
        <f>'Risk - Banking'!M129</f>
        <v>3.7500000000000027</v>
      </c>
      <c r="AP133" s="458">
        <f t="shared" si="22"/>
        <v>22.194444444444446</v>
      </c>
      <c r="AQ133" s="460">
        <f t="shared" si="20"/>
        <v>2.2194444444444441</v>
      </c>
      <c r="AR133" s="417">
        <f t="shared" si="23"/>
        <v>-11.394004008312645</v>
      </c>
    </row>
    <row r="134" spans="1:44" x14ac:dyDescent="0.3">
      <c r="A134" s="295" t="s">
        <v>86</v>
      </c>
      <c r="B134" s="362" t="s">
        <v>86</v>
      </c>
      <c r="C134" s="418">
        <f>'Macro - Wealth'!E130</f>
        <v>7700</v>
      </c>
      <c r="D134" s="410">
        <f>'Macro - Wealth'!L130</f>
        <v>-37.474747474747474</v>
      </c>
      <c r="E134" s="419">
        <f>'Macro - GDP Growth'!F130</f>
        <v>6.4</v>
      </c>
      <c r="F134" s="410">
        <f>'Macro - GDP Growth'!M130</f>
        <v>18</v>
      </c>
      <c r="G134" s="419">
        <f>'Macro - GDP Growth Projection'!G130</f>
        <v>0.30491478759471191</v>
      </c>
      <c r="H134" s="410">
        <f>'Macro - GDP Growth Projection'!M130</f>
        <v>14.682056542626503</v>
      </c>
      <c r="I134" s="479">
        <f>'Macro - Urban Population'!G130</f>
        <v>44530.527000000002</v>
      </c>
      <c r="J134" s="420">
        <f>'Macro - Urban Population'!F103</f>
        <v>39.143005741863099</v>
      </c>
      <c r="K134" s="421">
        <f>('Macro - Urban Population'!G130)/1000</f>
        <v>44.530526999999999</v>
      </c>
      <c r="L134" s="771">
        <f>'Macro - Urban Population'!N130</f>
        <v>0</v>
      </c>
      <c r="M134" s="772">
        <f>'Economy Size'!E130</f>
        <v>801.9</v>
      </c>
      <c r="N134" s="413">
        <f>'Economy Size'!L130</f>
        <v>-1.0129349259996476</v>
      </c>
      <c r="O134" s="422" t="e">
        <f>#REF!</f>
        <v>#REF!</v>
      </c>
      <c r="P134" s="445">
        <f t="shared" si="21"/>
        <v>-5.805625858120619</v>
      </c>
      <c r="Q134" s="447">
        <f t="shared" si="15"/>
        <v>-0.58056258581206188</v>
      </c>
      <c r="R134" s="1033">
        <f>'1-Health Spending Per Capita'!D130</f>
        <v>135.20222580999999</v>
      </c>
      <c r="S134" s="867">
        <f>'1-Health Spending Per Capita'!J130</f>
        <v>-45.000713140980814</v>
      </c>
      <c r="T134" s="964">
        <f>'2-Total Healthcare Spending'!G130</f>
        <v>13.53326905498176</v>
      </c>
      <c r="U134" s="1057">
        <f>'2-Total Healthcare Spending'!M130</f>
        <v>35.951629515815831</v>
      </c>
      <c r="V134" s="964">
        <f>'3-IT Development Index'!D130</f>
        <v>4.28</v>
      </c>
      <c r="W134" s="867">
        <f>'3-IT Development Index'!J130</f>
        <v>-6.4904582588716</v>
      </c>
      <c r="X134" s="964">
        <f>'4- Medical Technology from US'!D130</f>
        <v>59.348999999999997</v>
      </c>
      <c r="Y134" s="873">
        <f>'4- Medical Technology from US'!J130</f>
        <v>-6.0280119705133517</v>
      </c>
      <c r="Z134" s="973">
        <f>'5- Computer Imports'!D130</f>
        <v>732.73699999999997</v>
      </c>
      <c r="AA134" s="877">
        <f>'5- Computer Imports'!J130</f>
        <v>9.4179718688837996E-2</v>
      </c>
      <c r="AB134" s="973">
        <f>'6-Network Readiness Index'!D130</f>
        <v>4</v>
      </c>
      <c r="AC134" s="1273">
        <f>'6-Network Readiness Index'!J130</f>
        <v>-0.31249999999999895</v>
      </c>
      <c r="AD134" s="1277">
        <f>'7-Physicians per 1,000 People'!D130</f>
        <v>1.1100000000000001</v>
      </c>
      <c r="AE134" s="883">
        <f>'7-Physicians per 1,000 People'!I130</f>
        <v>-8.5378590078328962</v>
      </c>
      <c r="AF134" s="1371">
        <f>'8-Public Health Spending %'!D130</f>
        <v>34.282171830000003</v>
      </c>
      <c r="AG134" s="873">
        <f>'8-Public Health Spending %'!J130</f>
        <v>-9.2375894886354164</v>
      </c>
      <c r="AH134" s="452">
        <f t="shared" si="18"/>
        <v>-39.561322632329407</v>
      </c>
      <c r="AI134" s="453">
        <f t="shared" si="19"/>
        <v>-31.649058105863528</v>
      </c>
      <c r="AJ134" s="442" t="str">
        <f>'Risk - Country'!E130</f>
        <v>A4</v>
      </c>
      <c r="AK134" s="413">
        <f>'Risk - Country'!M130</f>
        <v>14</v>
      </c>
      <c r="AL134" s="416" t="str">
        <f>'Risk - Business Climate'!B130</f>
        <v>B</v>
      </c>
      <c r="AM134" s="416">
        <f>'Risk - Business Climate'!K130</f>
        <v>4.4444444444444411</v>
      </c>
      <c r="AN134" s="415" t="str">
        <f>'Risk - Banking'!E130</f>
        <v>BBB</v>
      </c>
      <c r="AO134" s="413">
        <f>'Risk - Banking'!M130</f>
        <v>-2.8846153846153837</v>
      </c>
      <c r="AP134" s="458">
        <f t="shared" si="22"/>
        <v>15.55982905982906</v>
      </c>
      <c r="AQ134" s="460">
        <f t="shared" si="20"/>
        <v>1.5559829059829056</v>
      </c>
      <c r="AR134" s="417">
        <f t="shared" si="23"/>
        <v>-30.673637785692687</v>
      </c>
    </row>
    <row r="135" spans="1:44" x14ac:dyDescent="0.3">
      <c r="A135" s="295" t="s">
        <v>87</v>
      </c>
      <c r="B135" s="362" t="s">
        <v>87</v>
      </c>
      <c r="C135" s="418">
        <f>'Macro - Wealth'!E131</f>
        <v>27700</v>
      </c>
      <c r="D135" s="410">
        <f>'Macro - Wealth'!L131</f>
        <v>7.395879000438403</v>
      </c>
      <c r="E135" s="419">
        <f>'Macro - GDP Growth'!F131</f>
        <v>3.1</v>
      </c>
      <c r="F135" s="410">
        <f>'Macro - GDP Growth'!M131</f>
        <v>2.7692307692307687</v>
      </c>
      <c r="G135" s="419">
        <f>'Macro - GDP Growth Projection'!G131</f>
        <v>0.16639724262973418</v>
      </c>
      <c r="H135" s="410">
        <f>'Macro - GDP Growth Projection'!M131</f>
        <v>7.1240784937663868</v>
      </c>
      <c r="I135" s="479">
        <f>'Macro - Urban Population'!G131</f>
        <v>23149.280999999999</v>
      </c>
      <c r="J135" s="420">
        <f>'Macro - Urban Population'!F104</f>
        <v>95.277417435010406</v>
      </c>
      <c r="K135" s="421">
        <f>('Macro - Urban Population'!G131)/1000</f>
        <v>23.149280999999998</v>
      </c>
      <c r="L135" s="771">
        <f>'Macro - Urban Population'!N131</f>
        <v>0</v>
      </c>
      <c r="M135" s="772">
        <f>'Economy Size'!E131</f>
        <v>1052</v>
      </c>
      <c r="N135" s="413">
        <f>'Economy Size'!L131</f>
        <v>-1.3671282793156607</v>
      </c>
      <c r="O135" s="422" t="e">
        <f>#REF!</f>
        <v>#REF!</v>
      </c>
      <c r="P135" s="445">
        <f t="shared" si="21"/>
        <v>15.922059984119898</v>
      </c>
      <c r="Q135" s="447">
        <f t="shared" ref="Q135:Q181" si="24">P135*$P$7</f>
        <v>1.5922059984119898</v>
      </c>
      <c r="R135" s="1033">
        <f>'1-Health Spending Per Capita'!D131</f>
        <v>910.28378028999998</v>
      </c>
      <c r="S135" s="867">
        <f>'1-Health Spending Per Capita'!J131</f>
        <v>-13.641416333995544</v>
      </c>
      <c r="T135" s="964">
        <f>'2-Total Healthcare Spending'!G131</f>
        <v>34.791540366776495</v>
      </c>
      <c r="U135" s="1057">
        <f>'2-Total Healthcare Spending'!M131</f>
        <v>13.836018300624382</v>
      </c>
      <c r="V135" s="964">
        <f>'3-IT Development Index'!D131</f>
        <v>6.65</v>
      </c>
      <c r="W135" s="867">
        <f>'3-IT Development Index'!J131</f>
        <v>12.116564962906285</v>
      </c>
      <c r="X135" s="964">
        <f>'4- Medical Technology from US'!D131</f>
        <v>76.055999999999997</v>
      </c>
      <c r="Y135" s="873">
        <f>'4- Medical Technology from US'!J131</f>
        <v>-4.9098801737074496</v>
      </c>
      <c r="Z135" s="973">
        <f>'5- Computer Imports'!D131</f>
        <v>3273.6080000000002</v>
      </c>
      <c r="AA135" s="877">
        <f>'5- Computer Imports'!J131</f>
        <v>0.42120775745772154</v>
      </c>
      <c r="AB135" s="973">
        <f>'6-Network Readiness Index'!D131</f>
        <v>4.5</v>
      </c>
      <c r="AC135" s="1273">
        <f>'6-Network Readiness Index'!J131</f>
        <v>1.0526315789473688</v>
      </c>
      <c r="AD135" s="1277">
        <f>'7-Physicians per 1,000 People'!D131</f>
        <v>2.2709999999999999</v>
      </c>
      <c r="AE135" s="883">
        <f>'7-Physicians per 1,000 People'!I131</f>
        <v>3.6413862380713198</v>
      </c>
      <c r="AF135" s="1371">
        <f>'8-Public Health Spending %'!D131</f>
        <v>70.983696379999998</v>
      </c>
      <c r="AG135" s="873">
        <f>'8-Public Health Spending %'!J131</f>
        <v>5.5422015143287204</v>
      </c>
      <c r="AH135" s="452">
        <f t="shared" si="18"/>
        <v>18.058713844632805</v>
      </c>
      <c r="AI135" s="453">
        <f t="shared" si="19"/>
        <v>14.446971075706244</v>
      </c>
      <c r="AJ135" s="442" t="str">
        <f>'Risk - Country'!E131</f>
        <v>A3</v>
      </c>
      <c r="AK135" s="413">
        <f>'Risk - Country'!M131</f>
        <v>21</v>
      </c>
      <c r="AL135" s="416" t="str">
        <f>'Risk - Business Climate'!B131</f>
        <v>A2</v>
      </c>
      <c r="AM135" s="416">
        <f>'Risk - Business Climate'!K131</f>
        <v>31.111111111111114</v>
      </c>
      <c r="AN135" s="415" t="str">
        <f>'Risk - Banking'!E131</f>
        <v>AA-</v>
      </c>
      <c r="AO135" s="413">
        <f>'Risk - Banking'!M131</f>
        <v>14.999999999999995</v>
      </c>
      <c r="AP135" s="458">
        <f t="shared" si="22"/>
        <v>67.111111111111114</v>
      </c>
      <c r="AQ135" s="460">
        <f t="shared" si="20"/>
        <v>6.7111111111111104</v>
      </c>
      <c r="AR135" s="417">
        <f t="shared" si="23"/>
        <v>22.750288185229344</v>
      </c>
    </row>
    <row r="136" spans="1:44" x14ac:dyDescent="0.3">
      <c r="A136" s="295" t="s">
        <v>88</v>
      </c>
      <c r="B136" s="362" t="s">
        <v>88</v>
      </c>
      <c r="C136" s="418">
        <f>'Macro - Wealth'!E132</f>
        <v>28500</v>
      </c>
      <c r="D136" s="410">
        <f>'Macro - Wealth'!L132</f>
        <v>7.8868917141604538</v>
      </c>
      <c r="E136" s="419">
        <f>'Macro - GDP Growth'!F132</f>
        <v>1</v>
      </c>
      <c r="F136" s="410">
        <f>'Macro - GDP Growth'!M132</f>
        <v>-3.5999999999999996</v>
      </c>
      <c r="G136" s="419">
        <f>'Macro - GDP Growth Projection'!G132</f>
        <v>0.10552034276406634</v>
      </c>
      <c r="H136" s="410">
        <f>'Macro - GDP Growth Projection'!M132</f>
        <v>3.8024323226354682</v>
      </c>
      <c r="I136" s="479">
        <f>'Macro - Urban Population'!G132</f>
        <v>6674.7820000000002</v>
      </c>
      <c r="J136" s="420">
        <f>'Macro - Urban Population'!F105</f>
        <v>72.422875767452396</v>
      </c>
      <c r="K136" s="421">
        <f>('Macro - Urban Population'!G132)/1000</f>
        <v>6.6747820000000004</v>
      </c>
      <c r="L136" s="771">
        <f>'Macro - Urban Population'!N132</f>
        <v>0</v>
      </c>
      <c r="M136" s="772">
        <f>'Economy Size'!E132</f>
        <v>297.10000000000002</v>
      </c>
      <c r="N136" s="413">
        <f>'Economy Size'!L132</f>
        <v>-0.29803366748735866</v>
      </c>
      <c r="O136" s="422" t="e">
        <f>#REF!</f>
        <v>#REF!</v>
      </c>
      <c r="P136" s="445">
        <f t="shared" si="21"/>
        <v>7.7912903693085642</v>
      </c>
      <c r="Q136" s="447">
        <f t="shared" si="24"/>
        <v>0.77912903693085644</v>
      </c>
      <c r="R136" s="1033">
        <f>'1-Health Spending Per Capita'!D132</f>
        <v>2096.82317586</v>
      </c>
      <c r="S136" s="867">
        <f>'1-Health Spending Per Capita'!J132</f>
        <v>5.0401626602879297</v>
      </c>
      <c r="T136" s="964">
        <f>'2-Total Healthcare Spending'!G132</f>
        <v>22.247931330120061</v>
      </c>
      <c r="U136" s="1057">
        <f>'2-Total Healthcare Spending'!M132</f>
        <v>26.88550744399328</v>
      </c>
      <c r="V136" s="964">
        <f>'3-IT Development Index'!D132</f>
        <v>6.94</v>
      </c>
      <c r="W136" s="867">
        <f>'3-IT Development Index'!J132</f>
        <v>14.484691063708651</v>
      </c>
      <c r="X136" s="964">
        <f>'4- Medical Technology from US'!D132</f>
        <v>12.039</v>
      </c>
      <c r="Y136" s="873">
        <f>'4- Medical Technology from US'!J132</f>
        <v>-9.1942785238674656</v>
      </c>
      <c r="Z136" s="973">
        <f>'5- Computer Imports'!D132</f>
        <v>605.05799999999999</v>
      </c>
      <c r="AA136" s="877">
        <f>'5- Computer Imports'!J132</f>
        <v>7.7746529848486692E-2</v>
      </c>
      <c r="AB136" s="973">
        <f>'6-Network Readiness Index'!D132</f>
        <v>4.9000000000000004</v>
      </c>
      <c r="AC136" s="1273">
        <f>'6-Network Readiness Index'!J132</f>
        <v>2.1052631578947376</v>
      </c>
      <c r="AD136" s="1277">
        <f>'7-Physicians per 1,000 People'!D132</f>
        <v>4.4260000000000002</v>
      </c>
      <c r="AE136" s="883">
        <f>'7-Physicians per 1,000 People'!I132</f>
        <v>14.465092918131592</v>
      </c>
      <c r="AF136" s="1371">
        <f>'8-Public Health Spending %'!D132</f>
        <v>64.815704519999997</v>
      </c>
      <c r="AG136" s="873">
        <f>'8-Public Health Spending %'!J132</f>
        <v>3.1736662198164947</v>
      </c>
      <c r="AH136" s="452">
        <f t="shared" si="18"/>
        <v>57.037851469813717</v>
      </c>
      <c r="AI136" s="453">
        <f t="shared" si="19"/>
        <v>45.630281175850975</v>
      </c>
      <c r="AJ136" s="442" t="str">
        <f>'Risk - Country'!E132</f>
        <v>A2</v>
      </c>
      <c r="AK136" s="413">
        <f>'Risk - Country'!M132</f>
        <v>28</v>
      </c>
      <c r="AL136" s="416" t="str">
        <f>'Risk - Business Climate'!B132</f>
        <v>A4</v>
      </c>
      <c r="AM136" s="416">
        <f>'Risk - Business Climate'!K132</f>
        <v>13.333333333333323</v>
      </c>
      <c r="AN136" s="415" t="str">
        <f>'Risk - Banking'!E132</f>
        <v>A+</v>
      </c>
      <c r="AO136" s="413">
        <f>'Risk - Banking'!M132</f>
        <v>11.25</v>
      </c>
      <c r="AP136" s="458">
        <f t="shared" ref="AP136:AP166" si="25">AK136+AM136+AO136</f>
        <v>52.583333333333321</v>
      </c>
      <c r="AQ136" s="460">
        <f t="shared" si="20"/>
        <v>5.2583333333333311</v>
      </c>
      <c r="AR136" s="417">
        <f t="shared" ref="AR136:AR167" si="26">SUM(Q136,AI136,AQ136)</f>
        <v>51.667743546115162</v>
      </c>
    </row>
    <row r="137" spans="1:44" ht="19.55" customHeight="1" x14ac:dyDescent="0.3">
      <c r="A137" s="295" t="s">
        <v>259</v>
      </c>
      <c r="B137" s="362" t="s">
        <v>259</v>
      </c>
      <c r="C137" s="418">
        <f>'Macro - Wealth'!E133</f>
        <v>37700</v>
      </c>
      <c r="D137" s="410">
        <f>'Macro - Wealth'!L133</f>
        <v>13.533537921964051</v>
      </c>
      <c r="E137" s="419">
        <f>'Macro - GDP Growth'!F133</f>
        <v>-1.8</v>
      </c>
      <c r="F137" s="410">
        <f>'Macro - GDP Growth'!M133</f>
        <v>-10.319999999999999</v>
      </c>
      <c r="G137" s="419">
        <f>'Macro - GDP Growth Projection'!G133</f>
        <v>1.5464235105661859E-2</v>
      </c>
      <c r="H137" s="410">
        <f>'Macro - GDP Growth Projection'!M133</f>
        <v>-6.2980293950832698</v>
      </c>
      <c r="I137" s="479">
        <f>'Macro - Urban Population'!G133</f>
        <v>3449.1729999999998</v>
      </c>
      <c r="J137" s="420" t="e">
        <f>'Macro - Urban Population'!#REF!</f>
        <v>#REF!</v>
      </c>
      <c r="K137" s="421">
        <f>('Macro - Urban Population'!G133)/1000</f>
        <v>3.4491729999999996</v>
      </c>
      <c r="L137" s="771">
        <f>'Macro - Urban Population'!N133</f>
        <v>0</v>
      </c>
      <c r="M137" s="772">
        <f>'Economy Size'!E133</f>
        <v>131</v>
      </c>
      <c r="N137" s="413">
        <f>'Economy Size'!L133</f>
        <v>-6.2801696332661347E-2</v>
      </c>
      <c r="O137" s="422" t="e">
        <f>#REF!</f>
        <v>#REF!</v>
      </c>
      <c r="P137" s="445">
        <f t="shared" si="21"/>
        <v>-3.1472931694518786</v>
      </c>
      <c r="Q137" s="447">
        <f t="shared" si="24"/>
        <v>-0.31472931694518791</v>
      </c>
      <c r="R137" s="1033" t="str">
        <f>'1-Health Spending Per Capita'!D133</f>
        <v>use mean</v>
      </c>
      <c r="S137" s="867">
        <f>'1-Health Spending Per Capita'!J133</f>
        <v>0</v>
      </c>
      <c r="T137" s="964" t="str">
        <f>'2-Total Healthcare Spending'!G133</f>
        <v>n.a.</v>
      </c>
      <c r="U137" s="1057">
        <f>'2-Total Healthcare Spending'!M133</f>
        <v>0</v>
      </c>
      <c r="V137" s="964" t="str">
        <f>'3-IT Development Index'!D133</f>
        <v>use median</v>
      </c>
      <c r="W137" s="867">
        <f>'3-IT Development Index'!J133</f>
        <v>0</v>
      </c>
      <c r="X137" s="964">
        <f>'4- Medical Technology from US'!D133</f>
        <v>0</v>
      </c>
      <c r="Y137" s="873">
        <f>'4- Medical Technology from US'!J133</f>
        <v>-10</v>
      </c>
      <c r="Z137" s="973">
        <f>'5- Computer Imports'!D133</f>
        <v>0</v>
      </c>
      <c r="AA137" s="877">
        <f>'5- Computer Imports'!J133</f>
        <v>-10</v>
      </c>
      <c r="AB137" s="973" t="str">
        <f>'6-Network Readiness Index'!D133</f>
        <v>use median</v>
      </c>
      <c r="AC137" s="1273">
        <f>'6-Network Readiness Index'!J133</f>
        <v>0</v>
      </c>
      <c r="AD137" s="1277" t="str">
        <f>'7-Physicians per 1,000 People'!D133</f>
        <v>use median</v>
      </c>
      <c r="AE137" s="883">
        <f>'7-Physicians per 1,000 People'!I133</f>
        <v>4.2396584630838783</v>
      </c>
      <c r="AF137" s="1371" t="str">
        <f>'8-Public Health Spending %'!D133</f>
        <v>use median</v>
      </c>
      <c r="AG137" s="873">
        <f>'8-Public Health Spending %'!J133</f>
        <v>0</v>
      </c>
      <c r="AH137" s="452">
        <f t="shared" ref="AH137:AH181" si="27">(S137+U137+W137+Y137+AG137+AA137+AC137+AE137)</f>
        <v>-15.760341536916123</v>
      </c>
      <c r="AI137" s="453">
        <f t="shared" ref="AI137:AI181" si="28">AH137*$AH$7</f>
        <v>-12.608273229532898</v>
      </c>
      <c r="AJ137" s="442" t="str">
        <f>'Risk - Country'!E133</f>
        <v>na</v>
      </c>
      <c r="AK137" s="413">
        <f>'Risk - Country'!M133</f>
        <v>0</v>
      </c>
      <c r="AL137" s="416">
        <f>'Risk - Business Climate'!B133</f>
        <v>0</v>
      </c>
      <c r="AM137" s="416">
        <f>'Risk - Business Climate'!K133</f>
        <v>-3.6363636363636331</v>
      </c>
      <c r="AN137" s="415" t="str">
        <f>'Risk - Banking'!E133</f>
        <v>AAA</v>
      </c>
      <c r="AO137" s="413">
        <f>'Risk - Banking'!M133</f>
        <v>25</v>
      </c>
      <c r="AP137" s="458">
        <f t="shared" si="25"/>
        <v>21.363636363636367</v>
      </c>
      <c r="AQ137" s="460">
        <f t="shared" ref="AQ137:AQ181" si="29">AP137*$AP$7</f>
        <v>2.1363636363636362</v>
      </c>
      <c r="AR137" s="417">
        <f t="shared" si="26"/>
        <v>-10.78663891011445</v>
      </c>
    </row>
    <row r="138" spans="1:44" x14ac:dyDescent="0.3">
      <c r="A138" s="295" t="s">
        <v>89</v>
      </c>
      <c r="B138" s="362" t="s">
        <v>89</v>
      </c>
      <c r="C138" s="418">
        <f>'Macro - Wealth'!E134</f>
        <v>129700</v>
      </c>
      <c r="D138" s="410">
        <f>'Macro - Wealth'!L134</f>
        <v>70</v>
      </c>
      <c r="E138" s="419">
        <f>'Macro - GDP Growth'!F134</f>
        <v>2.6</v>
      </c>
      <c r="F138" s="410">
        <f>'Macro - GDP Growth'!M134</f>
        <v>0.4615384615384619</v>
      </c>
      <c r="G138" s="419">
        <f>'Macro - GDP Growth Projection'!G134</f>
        <v>0.14436584293175661</v>
      </c>
      <c r="H138" s="410">
        <f>'Macro - GDP Growth Projection'!M134</f>
        <v>5.9219720360965047</v>
      </c>
      <c r="I138" s="479">
        <f>'Macro - Urban Population'!G134</f>
        <v>2248.8510000000001</v>
      </c>
      <c r="J138" s="420">
        <f>'Macro - Urban Population'!F106</f>
        <v>59.255426774589402</v>
      </c>
      <c r="K138" s="421">
        <f>('Macro - Urban Population'!G134)/1000</f>
        <v>2.2488510000000002</v>
      </c>
      <c r="L138" s="771">
        <f>'Macro - Urban Population'!N134</f>
        <v>0</v>
      </c>
      <c r="M138" s="772">
        <f>'Economy Size'!E134</f>
        <v>334.5</v>
      </c>
      <c r="N138" s="413">
        <f>'Economy Size'!L134</f>
        <v>-0.35099980668775405</v>
      </c>
      <c r="O138" s="422" t="e">
        <f>#REF!</f>
        <v>#REF!</v>
      </c>
      <c r="P138" s="445">
        <f t="shared" si="21"/>
        <v>76.03251069094722</v>
      </c>
      <c r="Q138" s="447">
        <f t="shared" si="24"/>
        <v>7.6032510690947221</v>
      </c>
      <c r="R138" s="1033">
        <f>'1-Health Spending Per Capita'!D134</f>
        <v>2106.3555028699998</v>
      </c>
      <c r="S138" s="867">
        <f>'1-Health Spending Per Capita'!J134</f>
        <v>5.0967271080747771</v>
      </c>
      <c r="T138" s="964">
        <f>'2-Total Healthcare Spending'!G134</f>
        <v>4.7770373466469191</v>
      </c>
      <c r="U138" s="1057">
        <f>'2-Total Healthcare Spending'!M134</f>
        <v>45.060997503993796</v>
      </c>
      <c r="V138" s="964">
        <f>'3-IT Development Index'!D134</f>
        <v>6.9</v>
      </c>
      <c r="W138" s="867">
        <f>'3-IT Development Index'!J134</f>
        <v>14.158052980839358</v>
      </c>
      <c r="X138" s="964">
        <f>'4- Medical Technology from US'!D134</f>
        <v>24.55</v>
      </c>
      <c r="Y138" s="873">
        <f>'4- Medical Technology from US'!J134</f>
        <v>-8.3569680007431089</v>
      </c>
      <c r="Z138" s="973">
        <f>'5- Computer Imports'!D134</f>
        <v>168.08199999999999</v>
      </c>
      <c r="AA138" s="877">
        <f>'5- Computer Imports'!J134</f>
        <v>2.1504633164604811E-2</v>
      </c>
      <c r="AB138" s="973">
        <f>'6-Network Readiness Index'!D134</f>
        <v>5.2</v>
      </c>
      <c r="AC138" s="1273">
        <f>'6-Network Readiness Index'!J134</f>
        <v>2.8947368421052646</v>
      </c>
      <c r="AD138" s="1277">
        <f>'7-Physicians per 1,000 People'!D134</f>
        <v>1.964</v>
      </c>
      <c r="AE138" s="883">
        <f>'7-Physicians per 1,000 People'!I134</f>
        <v>2.0994475138121551</v>
      </c>
      <c r="AF138" s="1371">
        <f>'8-Public Health Spending %'!D134</f>
        <v>85.749334110000007</v>
      </c>
      <c r="AG138" s="873">
        <f>'8-Public Health Spending %'!J134</f>
        <v>11.212269650489715</v>
      </c>
      <c r="AH138" s="452">
        <f t="shared" si="27"/>
        <v>72.186768231736565</v>
      </c>
      <c r="AI138" s="453">
        <f t="shared" si="28"/>
        <v>57.749414585389253</v>
      </c>
      <c r="AJ138" s="442" t="str">
        <f>'Risk - Country'!E134</f>
        <v>A3</v>
      </c>
      <c r="AK138" s="413">
        <f>'Risk - Country'!M134</f>
        <v>21</v>
      </c>
      <c r="AL138" s="416" t="str">
        <f>'Risk - Business Climate'!B134</f>
        <v>A3</v>
      </c>
      <c r="AM138" s="416">
        <f>'Risk - Business Climate'!K134</f>
        <v>22.222222222222239</v>
      </c>
      <c r="AN138" s="415" t="str">
        <f>'Risk - Banking'!E134</f>
        <v>AA+</v>
      </c>
      <c r="AO138" s="413">
        <f>'Risk - Banking'!M134</f>
        <v>22.5</v>
      </c>
      <c r="AP138" s="458">
        <f t="shared" si="25"/>
        <v>65.722222222222243</v>
      </c>
      <c r="AQ138" s="460">
        <f t="shared" si="29"/>
        <v>6.5722222222222229</v>
      </c>
      <c r="AR138" s="417">
        <f t="shared" si="26"/>
        <v>71.924887876706194</v>
      </c>
    </row>
    <row r="139" spans="1:44" ht="15.8" customHeight="1" x14ac:dyDescent="0.3">
      <c r="A139" s="295" t="s">
        <v>258</v>
      </c>
      <c r="B139" s="362" t="s">
        <v>258</v>
      </c>
      <c r="C139" s="418">
        <f>'Macro - Wealth'!E135</f>
        <v>37900</v>
      </c>
      <c r="D139" s="410">
        <f>'Macro - Wealth'!L135</f>
        <v>13.656291100394565</v>
      </c>
      <c r="E139" s="419">
        <f>'Macro - GDP Growth'!F135</f>
        <v>2.7</v>
      </c>
      <c r="F139" s="410">
        <f>'Macro - GDP Growth'!M135</f>
        <v>0.92307692307692379</v>
      </c>
      <c r="G139" s="419">
        <f>'Macro - GDP Growth Projection'!G135</f>
        <v>0.16370843856203804</v>
      </c>
      <c r="H139" s="410">
        <f>'Macro - GDP Growth Projection'!M135</f>
        <v>6.9773683991969842</v>
      </c>
      <c r="I139" s="479">
        <f>'Macro - Urban Population'!G135</f>
        <v>40778.101000000002</v>
      </c>
      <c r="J139" s="420">
        <f>'Macro - Urban Population'!F107</f>
        <v>39.814241833053003</v>
      </c>
      <c r="K139" s="421">
        <f>('Macro - Urban Population'!G135)/1000</f>
        <v>40.778100999999999</v>
      </c>
      <c r="L139" s="771">
        <f>'Macro - Urban Population'!N135</f>
        <v>0</v>
      </c>
      <c r="M139" s="772">
        <f>'Economy Size'!E135</f>
        <v>1929</v>
      </c>
      <c r="N139" s="413">
        <f>'Economy Size'!L135</f>
        <v>-2.6091417573570181</v>
      </c>
      <c r="O139" s="422" t="e">
        <f>#REF!</f>
        <v>#REF!</v>
      </c>
      <c r="P139" s="445">
        <f t="shared" si="21"/>
        <v>18.947594665311453</v>
      </c>
      <c r="Q139" s="447">
        <f t="shared" si="24"/>
        <v>1.8947594665311454</v>
      </c>
      <c r="R139" s="1033">
        <f>'1-Health Spending Per Capita'!D135</f>
        <v>2060.24849705</v>
      </c>
      <c r="S139" s="867">
        <f>'1-Health Spending Per Capita'!J135</f>
        <v>4.8231299769044638</v>
      </c>
      <c r="T139" s="964">
        <f>'2-Total Healthcare Spending'!G135</f>
        <v>102.00707715240053</v>
      </c>
      <c r="U139" s="1057">
        <f>'2-Total Healthcare Spending'!M135</f>
        <v>-0.90311147052204743</v>
      </c>
      <c r="V139" s="964">
        <f>'3-IT Development Index'!D135</f>
        <v>8.84</v>
      </c>
      <c r="W139" s="867">
        <f>'3-IT Development Index'!J135</f>
        <v>30</v>
      </c>
      <c r="X139" s="964">
        <f>'4- Medical Technology from US'!D135</f>
        <v>464.01900000000001</v>
      </c>
      <c r="Y139" s="873">
        <f>'4- Medical Technology from US'!J135</f>
        <v>1.076087529403045</v>
      </c>
      <c r="Z139" s="973">
        <f>'5- Computer Imports'!D135</f>
        <v>5591.8239999999996</v>
      </c>
      <c r="AA139" s="877">
        <f>'5- Computer Imports'!J135</f>
        <v>0.71957852556151192</v>
      </c>
      <c r="AB139" s="973">
        <f>'6-Network Readiness Index'!D135</f>
        <v>5.6</v>
      </c>
      <c r="AC139" s="1273">
        <f>'6-Network Readiness Index'!J135</f>
        <v>3.947368421052631</v>
      </c>
      <c r="AD139" s="1277">
        <f>'7-Physicians per 1,000 People'!D135</f>
        <v>2.2309999999999999</v>
      </c>
      <c r="AE139" s="883">
        <f>'7-Physicians per 1,000 People'!I135</f>
        <v>3.4404821697639374</v>
      </c>
      <c r="AF139" s="1371">
        <f>'8-Public Health Spending %'!D135</f>
        <v>54.051094620000001</v>
      </c>
      <c r="AG139" s="873">
        <f>'8-Public Health Spending %'!J135</f>
        <v>-1.0370296601819304</v>
      </c>
      <c r="AH139" s="452">
        <f t="shared" si="27"/>
        <v>42.066505491981616</v>
      </c>
      <c r="AI139" s="453">
        <f t="shared" si="28"/>
        <v>33.653204393585291</v>
      </c>
      <c r="AJ139" s="442" t="str">
        <f>'Risk - Country'!E135</f>
        <v>A3</v>
      </c>
      <c r="AK139" s="413">
        <f>'Risk - Country'!M135</f>
        <v>21</v>
      </c>
      <c r="AL139" s="416" t="str">
        <f>'Risk - Business Climate'!B135</f>
        <v>A2</v>
      </c>
      <c r="AM139" s="416">
        <f>'Risk - Business Climate'!K135</f>
        <v>31.111111111111114</v>
      </c>
      <c r="AN139" s="415" t="str">
        <f>'Risk - Banking'!E135</f>
        <v>AA+</v>
      </c>
      <c r="AO139" s="413">
        <f>'Risk - Banking'!M135</f>
        <v>22.5</v>
      </c>
      <c r="AP139" s="458">
        <f t="shared" si="25"/>
        <v>74.611111111111114</v>
      </c>
      <c r="AQ139" s="460">
        <f t="shared" si="29"/>
        <v>7.4611111111111095</v>
      </c>
      <c r="AR139" s="417">
        <f t="shared" si="26"/>
        <v>43.009074971227548</v>
      </c>
    </row>
    <row r="140" spans="1:44" x14ac:dyDescent="0.3">
      <c r="A140" s="296" t="s">
        <v>195</v>
      </c>
      <c r="B140" s="364" t="s">
        <v>195</v>
      </c>
      <c r="C140" s="418">
        <f>'Macro - Wealth'!E136</f>
        <v>5200</v>
      </c>
      <c r="D140" s="410">
        <f>'Macro - Wealth'!L136</f>
        <v>-49.259259259259252</v>
      </c>
      <c r="E140" s="419">
        <f>'Macro - GDP Growth'!F136</f>
        <v>2</v>
      </c>
      <c r="F140" s="410">
        <f>'Macro - GDP Growth'!M136</f>
        <v>-1.1999999999999997</v>
      </c>
      <c r="G140" s="419">
        <f>'Macro - GDP Growth Projection'!G136</f>
        <v>0.19092393724946802</v>
      </c>
      <c r="H140" s="410">
        <f>'Macro - GDP Growth Projection'!M136</f>
        <v>8.4623365432713271</v>
      </c>
      <c r="I140" s="479">
        <f>'Macro - Urban Population'!G136</f>
        <v>1555.021</v>
      </c>
      <c r="J140" s="420" t="e">
        <f>'Macro - Urban Population'!#REF!</f>
        <v>#REF!</v>
      </c>
      <c r="K140" s="421">
        <f>('Macro - Urban Population'!G136)/1000</f>
        <v>1.555021</v>
      </c>
      <c r="L140" s="771">
        <f>'Macro - Urban Population'!N136</f>
        <v>0</v>
      </c>
      <c r="M140" s="772">
        <f>'Economy Size'!E136</f>
        <v>18.54</v>
      </c>
      <c r="N140" s="413">
        <f>'Economy Size'!L136</f>
        <v>23.630529054640075</v>
      </c>
      <c r="O140" s="422" t="e">
        <f>#REF!</f>
        <v>#REF!</v>
      </c>
      <c r="P140" s="445">
        <f t="shared" si="21"/>
        <v>-18.366393661347853</v>
      </c>
      <c r="Q140" s="447">
        <f t="shared" si="24"/>
        <v>-1.8366393661347855</v>
      </c>
      <c r="R140" s="1033">
        <f>'1-Health Spending Per Capita'!D136</f>
        <v>228.84667106000001</v>
      </c>
      <c r="S140" s="867">
        <f>'1-Health Spending Per Capita'!J136</f>
        <v>-41.211919644417208</v>
      </c>
      <c r="T140" s="964">
        <f>'2-Total Healthcare Spending'!G136</f>
        <v>0.79212529027366285</v>
      </c>
      <c r="U140" s="1057">
        <f>'2-Total Healthcare Spending'!M136</f>
        <v>49.206619905406264</v>
      </c>
      <c r="V140" s="964" t="str">
        <f>'3-IT Development Index'!D136</f>
        <v>use median</v>
      </c>
      <c r="W140" s="867">
        <f>'3-IT Development Index'!J136</f>
        <v>0</v>
      </c>
      <c r="X140" s="964">
        <f>'4- Medical Technology from US'!D136</f>
        <v>0.71799999999999997</v>
      </c>
      <c r="Y140" s="873">
        <f>'4- Medical Technology from US'!J136</f>
        <v>-9.9519471700421018</v>
      </c>
      <c r="Z140" s="973">
        <f>'5- Computer Imports'!D136</f>
        <v>0</v>
      </c>
      <c r="AA140" s="877">
        <f>'5- Computer Imports'!J136</f>
        <v>-10</v>
      </c>
      <c r="AB140" s="973">
        <f>'6-Network Readiness Index'!D136</f>
        <v>4</v>
      </c>
      <c r="AC140" s="1273">
        <f>'6-Network Readiness Index'!J136</f>
        <v>-0.31249999999999895</v>
      </c>
      <c r="AD140" s="1277">
        <f>'7-Physicians per 1,000 People'!D136</f>
        <v>2.5369999999999999</v>
      </c>
      <c r="AE140" s="883">
        <f>'7-Physicians per 1,000 People'!I136</f>
        <v>4.977398292315419</v>
      </c>
      <c r="AF140" s="1371">
        <f>'8-Public Health Spending %'!D136</f>
        <v>51.4</v>
      </c>
      <c r="AG140" s="873">
        <f>'8-Public Health Spending %'!J136</f>
        <v>-2.1367587791199858</v>
      </c>
      <c r="AH140" s="452">
        <f t="shared" si="27"/>
        <v>-9.4291073958576099</v>
      </c>
      <c r="AI140" s="453">
        <f t="shared" si="28"/>
        <v>-7.5432859166860879</v>
      </c>
      <c r="AJ140" s="442" t="str">
        <f>'Risk - Country'!E136</f>
        <v>na</v>
      </c>
      <c r="AK140" s="413">
        <f>'Risk - Country'!M136</f>
        <v>0</v>
      </c>
      <c r="AL140" s="416">
        <f>'Risk - Business Climate'!B136</f>
        <v>0</v>
      </c>
      <c r="AM140" s="416">
        <f>'Risk - Business Climate'!K136</f>
        <v>-3.6363636363636331</v>
      </c>
      <c r="AN140" s="415" t="str">
        <f>'Risk - Banking'!E136</f>
        <v>-</v>
      </c>
      <c r="AO140" s="413">
        <f>'Risk - Banking'!M136</f>
        <v>0</v>
      </c>
      <c r="AP140" s="458">
        <f t="shared" si="25"/>
        <v>-3.6363636363636331</v>
      </c>
      <c r="AQ140" s="460">
        <f t="shared" si="29"/>
        <v>-0.36363636363636326</v>
      </c>
      <c r="AR140" s="417">
        <f t="shared" si="26"/>
        <v>-9.7435616464572377</v>
      </c>
    </row>
    <row r="141" spans="1:44" x14ac:dyDescent="0.3">
      <c r="A141" s="295" t="s">
        <v>90</v>
      </c>
      <c r="B141" s="362" t="s">
        <v>90</v>
      </c>
      <c r="C141" s="418">
        <f>'Macro - Wealth'!E137</f>
        <v>22300</v>
      </c>
      <c r="D141" s="410">
        <f>'Macro - Wealth'!L137</f>
        <v>4.0815431828145554</v>
      </c>
      <c r="E141" s="419">
        <f>'Macro - GDP Growth'!F137</f>
        <v>5</v>
      </c>
      <c r="F141" s="410">
        <f>'Macro - GDP Growth'!M137</f>
        <v>11.538461538461538</v>
      </c>
      <c r="G141" s="419">
        <f>'Macro - GDP Growth Projection'!G137</f>
        <v>0.17607460579360074</v>
      </c>
      <c r="H141" s="410">
        <f>'Macro - GDP Growth Projection'!M137</f>
        <v>7.6521076209202334</v>
      </c>
      <c r="I141" s="479">
        <f>'Macro - Urban Population'!G137</f>
        <v>11770.7</v>
      </c>
      <c r="J141" s="420">
        <f>'Macro - Urban Population'!F108</f>
        <v>78.971142102960798</v>
      </c>
      <c r="K141" s="421">
        <f>('Macro - Urban Population'!G137)/1000</f>
        <v>11.770700000000001</v>
      </c>
      <c r="L141" s="771">
        <f>'Macro - Urban Population'!N137</f>
        <v>0</v>
      </c>
      <c r="M141" s="772">
        <f>'Economy Size'!E137</f>
        <v>441</v>
      </c>
      <c r="N141" s="413">
        <f>'Economy Size'!L137</f>
        <v>-0.5018258447851367</v>
      </c>
      <c r="O141" s="422" t="e">
        <f>#REF!</f>
        <v>#REF!</v>
      </c>
      <c r="P141" s="445">
        <f t="shared" si="21"/>
        <v>22.770286497411192</v>
      </c>
      <c r="Q141" s="447">
        <f t="shared" si="24"/>
        <v>2.2770286497411192</v>
      </c>
      <c r="R141" s="1033">
        <f>'1-Health Spending Per Capita'!D137</f>
        <v>556.80968472999996</v>
      </c>
      <c r="S141" s="867">
        <f>'1-Health Spending Per Capita'!J137</f>
        <v>-27.942748899809743</v>
      </c>
      <c r="T141" s="964">
        <f>'2-Total Healthcare Spending'!G137</f>
        <v>12.049455121584234</v>
      </c>
      <c r="U141" s="1057">
        <f>'2-Total Healthcare Spending'!M137</f>
        <v>37.495285233884339</v>
      </c>
      <c r="V141" s="964">
        <f>'3-IT Development Index'!D137</f>
        <v>6.26</v>
      </c>
      <c r="W141" s="867">
        <f>'3-IT Development Index'!J137</f>
        <v>8.9318436549306881</v>
      </c>
      <c r="X141" s="964">
        <f>'4- Medical Technology from US'!D137</f>
        <v>16.271000000000001</v>
      </c>
      <c r="Y141" s="873">
        <f>'4- Medical Technology from US'!J137</f>
        <v>-8.9110479160933238</v>
      </c>
      <c r="Z141" s="973">
        <f>'5- Computer Imports'!D137</f>
        <v>650.86400000000003</v>
      </c>
      <c r="AA141" s="877">
        <f>'5- Computer Imports'!J137</f>
        <v>8.3642085484269657E-2</v>
      </c>
      <c r="AB141" s="973">
        <f>'6-Network Readiness Index'!D137</f>
        <v>4.0999999999999996</v>
      </c>
      <c r="AC141" s="1273">
        <f>'6-Network Readiness Index'!J137</f>
        <v>0</v>
      </c>
      <c r="AD141" s="1277">
        <f>'7-Physicians per 1,000 People'!D137</f>
        <v>2.669</v>
      </c>
      <c r="AE141" s="883">
        <f>'7-Physicians per 1,000 People'!I137</f>
        <v>5.6403817177297846</v>
      </c>
      <c r="AF141" s="1371">
        <f>'8-Public Health Spending %'!D137</f>
        <v>80.403777340000005</v>
      </c>
      <c r="AG141" s="873">
        <f>'8-Public Health Spending %'!J137</f>
        <v>9.1595529533954103</v>
      </c>
      <c r="AH141" s="452">
        <f t="shared" si="27"/>
        <v>24.456908829521428</v>
      </c>
      <c r="AI141" s="453">
        <f t="shared" si="28"/>
        <v>19.565527063617143</v>
      </c>
      <c r="AJ141" s="442" t="str">
        <f>'Risk - Country'!E137</f>
        <v>A4</v>
      </c>
      <c r="AK141" s="413">
        <f>'Risk - Country'!M137</f>
        <v>14</v>
      </c>
      <c r="AL141" s="416" t="str">
        <f>'Risk - Business Climate'!B137</f>
        <v>A3</v>
      </c>
      <c r="AM141" s="416">
        <f>'Risk - Business Climate'!K137</f>
        <v>22.222222222222239</v>
      </c>
      <c r="AN141" s="415" t="str">
        <f>'Risk - Banking'!E137</f>
        <v>BBB+</v>
      </c>
      <c r="AO141" s="413">
        <f>'Risk - Banking'!M137</f>
        <v>0</v>
      </c>
      <c r="AP141" s="458">
        <f t="shared" si="25"/>
        <v>36.222222222222243</v>
      </c>
      <c r="AQ141" s="460">
        <f t="shared" si="29"/>
        <v>3.6222222222222236</v>
      </c>
      <c r="AR141" s="417">
        <f t="shared" si="26"/>
        <v>25.464777935580486</v>
      </c>
    </row>
    <row r="142" spans="1:44" x14ac:dyDescent="0.3">
      <c r="A142" s="295" t="s">
        <v>91</v>
      </c>
      <c r="B142" s="362" t="s">
        <v>91</v>
      </c>
      <c r="C142" s="418">
        <f>'Macro - Wealth'!E138</f>
        <v>26100</v>
      </c>
      <c r="D142" s="410">
        <f>'Macro - Wealth'!L138</f>
        <v>6.4138535729942987</v>
      </c>
      <c r="E142" s="419">
        <f>'Macro - GDP Growth'!F138</f>
        <v>-0.8</v>
      </c>
      <c r="F142" s="410">
        <f>'Macro - GDP Growth'!M138</f>
        <v>-7.92</v>
      </c>
      <c r="G142" s="419">
        <f>'Macro - GDP Growth Projection'!G138</f>
        <v>0.11396035704409416</v>
      </c>
      <c r="H142" s="410">
        <f>'Macro - GDP Growth Projection'!M138</f>
        <v>4.2629475784945328</v>
      </c>
      <c r="I142" s="479">
        <f>'Macro - Urban Population'!G138</f>
        <v>105318.232</v>
      </c>
      <c r="J142" s="420" t="e">
        <f>'Macro - Urban Population'!#REF!</f>
        <v>#REF!</v>
      </c>
      <c r="K142" s="421">
        <f>('Macro - Urban Population'!G138)/1000</f>
        <v>105.31823200000001</v>
      </c>
      <c r="L142" s="771">
        <f>'Macro - Urban Population'!N138</f>
        <v>0</v>
      </c>
      <c r="M142" s="772">
        <f>'Economy Size'!E138</f>
        <v>3745</v>
      </c>
      <c r="N142" s="413">
        <f>'Economy Size'!L138</f>
        <v>-5.1809735431302295</v>
      </c>
      <c r="O142" s="422" t="e">
        <f>#REF!</f>
        <v>#REF!</v>
      </c>
      <c r="P142" s="445">
        <f t="shared" si="21"/>
        <v>-2.424172391641398</v>
      </c>
      <c r="Q142" s="447">
        <f t="shared" si="24"/>
        <v>-0.24241723916413982</v>
      </c>
      <c r="R142" s="1033">
        <f>'1-Health Spending Per Capita'!D138</f>
        <v>892.85156291999999</v>
      </c>
      <c r="S142" s="867">
        <f>'1-Health Spending Per Capita'!J138</f>
        <v>-14.346712538440078</v>
      </c>
      <c r="T142" s="964">
        <f>'2-Total Healthcare Spending'!G138</f>
        <v>127.2024648608911</v>
      </c>
      <c r="U142" s="1057">
        <f>'2-Total Healthcare Spending'!M138</f>
        <v>-1.3251437118071392</v>
      </c>
      <c r="V142" s="964">
        <f>'3-IT Development Index'!D138</f>
        <v>6.95</v>
      </c>
      <c r="W142" s="867">
        <f>'3-IT Development Index'!J138</f>
        <v>14.566350584425972</v>
      </c>
      <c r="X142" s="964">
        <f>'4- Medical Technology from US'!D138</f>
        <v>75.028000000000006</v>
      </c>
      <c r="Y142" s="873">
        <f>'4- Medical Technology from US'!J138</f>
        <v>-4.9786800472404877</v>
      </c>
      <c r="Z142" s="973">
        <f>'5- Computer Imports'!D138</f>
        <v>3824.134</v>
      </c>
      <c r="AA142" s="877">
        <f>'5- Computer Imports'!J138</f>
        <v>0.49206434091720386</v>
      </c>
      <c r="AB142" s="973">
        <f>'6-Network Readiness Index'!D138</f>
        <v>4.5</v>
      </c>
      <c r="AC142" s="1273">
        <f>'6-Network Readiness Index'!J138</f>
        <v>1.0526315789473688</v>
      </c>
      <c r="AD142" s="1277">
        <f>'7-Physicians per 1,000 People'!D138</f>
        <v>3.306</v>
      </c>
      <c r="AE142" s="883">
        <f>'7-Physicians per 1,000 People'!I138</f>
        <v>8.8397790055248642</v>
      </c>
      <c r="AF142" s="1371">
        <f>'8-Public Health Spending %'!D138</f>
        <v>52.202400169999997</v>
      </c>
      <c r="AG142" s="873">
        <f>'8-Public Health Spending %'!J138</f>
        <v>-1.8039065205348723</v>
      </c>
      <c r="AH142" s="452">
        <f t="shared" si="27"/>
        <v>2.4963826917928325</v>
      </c>
      <c r="AI142" s="453">
        <f t="shared" si="28"/>
        <v>1.997106153434266</v>
      </c>
      <c r="AJ142" s="442" t="str">
        <f>'Risk - Country'!E138</f>
        <v>C</v>
      </c>
      <c r="AK142" s="413">
        <f>'Risk - Country'!M138</f>
        <v>-6.9999999999999973</v>
      </c>
      <c r="AL142" s="416" t="str">
        <f>'Risk - Business Climate'!B138</f>
        <v>C</v>
      </c>
      <c r="AM142" s="416">
        <f>'Risk - Business Climate'!K138</f>
        <v>-10.909090909090912</v>
      </c>
      <c r="AN142" s="415" t="str">
        <f>'Risk - Banking'!E138</f>
        <v>BBB-</v>
      </c>
      <c r="AO142" s="413">
        <f>'Risk - Banking'!M138</f>
        <v>-5.7692307692307674</v>
      </c>
      <c r="AP142" s="458">
        <f t="shared" si="25"/>
        <v>-23.678321678321677</v>
      </c>
      <c r="AQ142" s="460">
        <f t="shared" si="29"/>
        <v>-2.3678321678321672</v>
      </c>
      <c r="AR142" s="417">
        <f t="shared" si="26"/>
        <v>-0.61314325356204114</v>
      </c>
    </row>
    <row r="143" spans="1:44" x14ac:dyDescent="0.3">
      <c r="A143" s="295" t="s">
        <v>197</v>
      </c>
      <c r="B143" s="362" t="s">
        <v>197</v>
      </c>
      <c r="C143" s="418">
        <f>'Macro - Wealth'!E139</f>
        <v>1900</v>
      </c>
      <c r="D143" s="410">
        <f>'Macro - Wealth'!L139</f>
        <v>-64.81481481481481</v>
      </c>
      <c r="E143" s="419">
        <f>'Macro - GDP Growth'!F139</f>
        <v>6</v>
      </c>
      <c r="F143" s="410">
        <f>'Macro - GDP Growth'!M139</f>
        <v>16.153846153846153</v>
      </c>
      <c r="G143" s="419">
        <f>'Macro - GDP Growth Projection'!G139</f>
        <v>0.31310434114172453</v>
      </c>
      <c r="H143" s="410">
        <f>'Macro - GDP Growth Projection'!M139</f>
        <v>15.128905827703967</v>
      </c>
      <c r="I143" s="479">
        <f>'Macro - Urban Population'!G139</f>
        <v>3368.8209999999999</v>
      </c>
      <c r="J143" s="420" t="e">
        <f>'Macro - Urban Population'!#REF!</f>
        <v>#REF!</v>
      </c>
      <c r="K143" s="421">
        <f>('Macro - Urban Population'!G139)/1000</f>
        <v>3.3688210000000001</v>
      </c>
      <c r="L143" s="771">
        <f>'Macro - Urban Population'!N139</f>
        <v>0</v>
      </c>
      <c r="M143" s="772">
        <f>'Economy Size'!E139</f>
        <v>21.97</v>
      </c>
      <c r="N143" s="413">
        <f>'Economy Size'!L139</f>
        <v>22.440589765828278</v>
      </c>
      <c r="O143" s="422" t="e">
        <f>#REF!</f>
        <v>#REF!</v>
      </c>
      <c r="P143" s="445">
        <f t="shared" si="21"/>
        <v>-11.091473067436411</v>
      </c>
      <c r="Q143" s="447">
        <f t="shared" si="24"/>
        <v>-1.109147306743641</v>
      </c>
      <c r="R143" s="1033">
        <f>'1-Health Spending Per Capita'!D139</f>
        <v>52.483662690000003</v>
      </c>
      <c r="S143" s="867">
        <f>'1-Health Spending Per Capita'!J139</f>
        <v>-48.347452535479405</v>
      </c>
      <c r="T143" s="964">
        <f>'2-Total Healthcare Spending'!G139</f>
        <v>0.63505489024847184</v>
      </c>
      <c r="U143" s="1057">
        <f>'2-Total Healthcare Spending'!M139</f>
        <v>49.370024909012763</v>
      </c>
      <c r="V143" s="964">
        <f>'3-IT Development Index'!D139</f>
        <v>2.13</v>
      </c>
      <c r="W143" s="867">
        <f>'3-IT Development Index'!J139</f>
        <v>-22.23672453408221</v>
      </c>
      <c r="X143" s="964">
        <f>'4- Medical Technology from US'!D139</f>
        <v>0.371</v>
      </c>
      <c r="Y143" s="873">
        <f>'4- Medical Technology from US'!J139</f>
        <v>-9.9751704736568527</v>
      </c>
      <c r="Z143" s="973">
        <f>'5- Computer Imports'!D139</f>
        <v>21.891999999999999</v>
      </c>
      <c r="AA143" s="877">
        <f>'5- Computer Imports'!J139</f>
        <v>2.6889479182372954E-3</v>
      </c>
      <c r="AB143" s="973">
        <f>'6-Network Readiness Index'!D139</f>
        <v>3.9</v>
      </c>
      <c r="AC143" s="1273">
        <f>'6-Network Readiness Index'!J139</f>
        <v>-0.62499999999999933</v>
      </c>
      <c r="AD143" s="1277">
        <f>'7-Physicians per 1,000 People'!D139</f>
        <v>5.5E-2</v>
      </c>
      <c r="AE143" s="883">
        <f>'7-Physicians per 1,000 People'!I139</f>
        <v>-29.197127937336813</v>
      </c>
      <c r="AF143" s="1371">
        <f>'8-Public Health Spending %'!D139</f>
        <v>38.098409060000002</v>
      </c>
      <c r="AG143" s="873">
        <f>'8-Public Health Spending %'!J139</f>
        <v>-7.6545350118372593</v>
      </c>
      <c r="AH143" s="452">
        <f t="shared" si="27"/>
        <v>-68.663296635461535</v>
      </c>
      <c r="AI143" s="453">
        <f t="shared" si="28"/>
        <v>-54.930637308369228</v>
      </c>
      <c r="AJ143" s="442" t="str">
        <f>'Risk - Country'!E139</f>
        <v>C</v>
      </c>
      <c r="AK143" s="413">
        <f>'Risk - Country'!M139</f>
        <v>-6.9999999999999973</v>
      </c>
      <c r="AL143" s="416" t="str">
        <f>'Risk - Business Climate'!B139</f>
        <v>C</v>
      </c>
      <c r="AM143" s="416">
        <f>'Risk - Business Climate'!K139</f>
        <v>-10.909090909090912</v>
      </c>
      <c r="AN143" s="415" t="str">
        <f>'Risk - Banking'!E139</f>
        <v>B+</v>
      </c>
      <c r="AO143" s="413">
        <f>'Risk - Banking'!M139</f>
        <v>-17.307692307692307</v>
      </c>
      <c r="AP143" s="458">
        <f t="shared" si="25"/>
        <v>-35.216783216783213</v>
      </c>
      <c r="AQ143" s="460">
        <f t="shared" si="29"/>
        <v>-3.5216783216783205</v>
      </c>
      <c r="AR143" s="417">
        <f t="shared" si="26"/>
        <v>-59.561462936791195</v>
      </c>
    </row>
    <row r="144" spans="1:44" ht="20.25" customHeight="1" x14ac:dyDescent="0.3">
      <c r="A144" s="295" t="s">
        <v>198</v>
      </c>
      <c r="B144" s="362" t="s">
        <v>198</v>
      </c>
      <c r="C144" s="418">
        <f>'Macro - Wealth'!E140</f>
        <v>25500</v>
      </c>
      <c r="D144" s="410">
        <f>'Macro - Wealth'!L140</f>
        <v>6.0455940377027613</v>
      </c>
      <c r="E144" s="419">
        <f>'Macro - GDP Growth'!F140</f>
        <v>3.5</v>
      </c>
      <c r="F144" s="410">
        <f>'Macro - GDP Growth'!M140</f>
        <v>4.6153846153846141</v>
      </c>
      <c r="G144" s="419">
        <f>'Macro - GDP Growth Projection'!G140</f>
        <v>0.16904145077720201</v>
      </c>
      <c r="H144" s="410">
        <f>'Macro - GDP Growth Projection'!M140</f>
        <v>7.2683552865743426</v>
      </c>
      <c r="I144" s="479">
        <f>'Macro - Urban Population'!G140</f>
        <v>17.510999999999999</v>
      </c>
      <c r="J144" s="420">
        <f>'Macro - Urban Population'!F109</f>
        <v>71.221569957815902</v>
      </c>
      <c r="K144" s="421">
        <f>('Macro - Urban Population'!G140)/1000</f>
        <v>1.7510999999999999E-2</v>
      </c>
      <c r="L144" s="771">
        <f>'Macro - Urban Population'!N140</f>
        <v>0</v>
      </c>
      <c r="M144" s="772">
        <f>'Economy Size'!E140</f>
        <v>1.427</v>
      </c>
      <c r="N144" s="413">
        <f>'Economy Size'!L140</f>
        <v>29.567389418907204</v>
      </c>
      <c r="O144" s="422" t="e">
        <f>#REF!</f>
        <v>#REF!</v>
      </c>
      <c r="P144" s="445">
        <f t="shared" si="21"/>
        <v>47.496723358568921</v>
      </c>
      <c r="Q144" s="447">
        <f t="shared" si="24"/>
        <v>4.749672335856892</v>
      </c>
      <c r="R144" s="1033">
        <f>'1-Health Spending Per Capita'!D140</f>
        <v>770.53685321</v>
      </c>
      <c r="S144" s="867">
        <f>'1-Health Spending Per Capita'!J140</f>
        <v>-19.295486333256413</v>
      </c>
      <c r="T144" s="964">
        <f>'2-Total Healthcare Spending'!G140</f>
        <v>4.2216943650522691E-2</v>
      </c>
      <c r="U144" s="1057">
        <f>'2-Total Healthcare Spending'!M140</f>
        <v>49.986771837691677</v>
      </c>
      <c r="V144" s="964">
        <f>'3-IT Development Index'!D140</f>
        <v>7.21</v>
      </c>
      <c r="W144" s="867">
        <f>'3-IT Development Index'!J140</f>
        <v>16.689498123076365</v>
      </c>
      <c r="X144" s="964">
        <f>'4- Medical Technology from US'!D140</f>
        <v>0.91700000000000004</v>
      </c>
      <c r="Y144" s="873">
        <f>'4- Medical Technology from US'!J140</f>
        <v>-9.9386289065858016</v>
      </c>
      <c r="Z144" s="973">
        <f>'5- Computer Imports'!D140</f>
        <v>1.71</v>
      </c>
      <c r="AA144" s="877">
        <f>'5- Computer Imports'!J140</f>
        <v>9.1382013304062767E-5</v>
      </c>
      <c r="AB144" s="973" t="str">
        <f>'6-Network Readiness Index'!D140</f>
        <v>use median</v>
      </c>
      <c r="AC144" s="1273">
        <f>'6-Network Readiness Index'!J140</f>
        <v>0</v>
      </c>
      <c r="AD144" s="1277">
        <f>'7-Physicians per 1,000 People'!D140</f>
        <v>1.06</v>
      </c>
      <c r="AE144" s="883">
        <f>'7-Physicians per 1,000 People'!I140</f>
        <v>-9.516971279373367</v>
      </c>
      <c r="AF144" s="1371">
        <f>'8-Public Health Spending %'!D140</f>
        <v>42.213598580000003</v>
      </c>
      <c r="AG144" s="873">
        <f>'8-Public Health Spending %'!J140</f>
        <v>-5.9474689150818296</v>
      </c>
      <c r="AH144" s="452">
        <f t="shared" si="27"/>
        <v>21.977805908483937</v>
      </c>
      <c r="AI144" s="453">
        <f t="shared" si="28"/>
        <v>17.582244726787149</v>
      </c>
      <c r="AJ144" s="442" t="str">
        <f>'Risk - Country'!E140</f>
        <v>na</v>
      </c>
      <c r="AK144" s="413">
        <f>'Risk - Country'!M140</f>
        <v>0</v>
      </c>
      <c r="AL144" s="416">
        <f>'Risk - Business Climate'!B140</f>
        <v>0</v>
      </c>
      <c r="AM144" s="416">
        <f>'Risk - Business Climate'!K140</f>
        <v>-3.6363636363636331</v>
      </c>
      <c r="AN144" s="415" t="str">
        <f>'Risk - Banking'!E140</f>
        <v>-</v>
      </c>
      <c r="AO144" s="413">
        <f>'Risk - Banking'!M140</f>
        <v>0</v>
      </c>
      <c r="AP144" s="458">
        <f t="shared" si="25"/>
        <v>-3.6363636363636331</v>
      </c>
      <c r="AQ144" s="460">
        <f t="shared" si="29"/>
        <v>-0.36363636363636326</v>
      </c>
      <c r="AR144" s="417">
        <f t="shared" si="26"/>
        <v>21.968280699007678</v>
      </c>
    </row>
    <row r="145" spans="1:44" x14ac:dyDescent="0.3">
      <c r="A145" s="295" t="s">
        <v>199</v>
      </c>
      <c r="B145" s="362" t="s">
        <v>199</v>
      </c>
      <c r="C145" s="418">
        <f>'Macro - Wealth'!E141</f>
        <v>12000</v>
      </c>
      <c r="D145" s="410">
        <f>'Macro - Wealth'!L141</f>
        <v>-17.205387205387208</v>
      </c>
      <c r="E145" s="419">
        <f>'Macro - GDP Growth'!F141</f>
        <v>1.5</v>
      </c>
      <c r="F145" s="410">
        <f>'Macro - GDP Growth'!M141</f>
        <v>-2.4</v>
      </c>
      <c r="G145" s="419">
        <f>'Macro - GDP Growth Projection'!G141</f>
        <v>0.11469194312796209</v>
      </c>
      <c r="H145" s="410">
        <f>'Macro - GDP Growth Projection'!M141</f>
        <v>4.3028653489410376</v>
      </c>
      <c r="I145" s="479">
        <f>'Macro - Urban Population'!G141</f>
        <v>33.923999999999999</v>
      </c>
      <c r="J145" s="420">
        <f>'Macro - Urban Population'!F110</f>
        <v>63.832371746398501</v>
      </c>
      <c r="K145" s="421">
        <f>('Macro - Urban Population'!G141)/1000</f>
        <v>3.3924000000000003E-2</v>
      </c>
      <c r="L145" s="771">
        <f>'Macro - Urban Population'!N141</f>
        <v>0</v>
      </c>
      <c r="M145" s="772">
        <f>'Economy Size'!E141</f>
        <v>2.0830000000000002</v>
      </c>
      <c r="N145" s="413">
        <f>'Economy Size'!L141</f>
        <v>29.339809193408502</v>
      </c>
      <c r="O145" s="422" t="e">
        <f>#REF!</f>
        <v>#REF!</v>
      </c>
      <c r="P145" s="445">
        <f t="shared" si="21"/>
        <v>14.037287336962333</v>
      </c>
      <c r="Q145" s="447">
        <f t="shared" si="24"/>
        <v>1.4037287336962334</v>
      </c>
      <c r="R145" s="1033">
        <f>'1-Health Spending Per Capita'!D141</f>
        <v>499.57022819000002</v>
      </c>
      <c r="S145" s="867">
        <f>'1-Health Spending Per Capita'!J141</f>
        <v>-30.258620173398036</v>
      </c>
      <c r="T145" s="964">
        <f>'2-Total Healthcare Spending'!G141</f>
        <v>9.1720094755227632E-2</v>
      </c>
      <c r="U145" s="1057">
        <f>'2-Total Healthcare Spending'!M141</f>
        <v>49.935272238890761</v>
      </c>
      <c r="V145" s="964">
        <f>'3-IT Development Index'!D141</f>
        <v>4.8499999999999996</v>
      </c>
      <c r="W145" s="867">
        <f>'3-IT Development Index'!J141</f>
        <v>-2.3158667347460007</v>
      </c>
      <c r="X145" s="964">
        <f>'4- Medical Technology from US'!D141</f>
        <v>0.38700000000000001</v>
      </c>
      <c r="Y145" s="873">
        <f>'4- Medical Technology from US'!J141</f>
        <v>-9.9740996585045867</v>
      </c>
      <c r="Z145" s="973">
        <f>'5- Computer Imports'!D141</f>
        <v>7.5010000000000003</v>
      </c>
      <c r="AA145" s="877">
        <f>'5- Computer Imports'!J141</f>
        <v>8.3672460350663665E-4</v>
      </c>
      <c r="AB145" s="973" t="str">
        <f>'6-Network Readiness Index'!D141</f>
        <v>use median</v>
      </c>
      <c r="AC145" s="1273">
        <f>'6-Network Readiness Index'!J141</f>
        <v>0</v>
      </c>
      <c r="AD145" s="1277" t="str">
        <f>'7-Physicians per 1,000 People'!D141</f>
        <v>use median</v>
      </c>
      <c r="AE145" s="883">
        <f>'7-Physicians per 1,000 People'!I141</f>
        <v>4.2396584630838783</v>
      </c>
      <c r="AF145" s="1371">
        <f>'8-Public Health Spending %'!D141</f>
        <v>53.568582259999999</v>
      </c>
      <c r="AG145" s="873">
        <f>'8-Public Health Spending %'!J141</f>
        <v>-1.2371858102251603</v>
      </c>
      <c r="AH145" s="452">
        <f t="shared" si="27"/>
        <v>10.38999504970436</v>
      </c>
      <c r="AI145" s="453">
        <f t="shared" si="28"/>
        <v>8.3119960397634891</v>
      </c>
      <c r="AJ145" s="442" t="str">
        <f>'Risk - Country'!E141</f>
        <v>na</v>
      </c>
      <c r="AK145" s="413">
        <f>'Risk - Country'!M141</f>
        <v>0</v>
      </c>
      <c r="AL145" s="416">
        <f>'Risk - Business Climate'!B141</f>
        <v>0</v>
      </c>
      <c r="AM145" s="416">
        <f>'Risk - Business Climate'!K141</f>
        <v>-3.6363636363636331</v>
      </c>
      <c r="AN145" s="415" t="str">
        <f>'Risk - Banking'!E141</f>
        <v>-</v>
      </c>
      <c r="AO145" s="413">
        <f>'Risk - Banking'!M141</f>
        <v>0</v>
      </c>
      <c r="AP145" s="458">
        <f t="shared" si="25"/>
        <v>-3.6363636363636331</v>
      </c>
      <c r="AQ145" s="460">
        <f t="shared" si="29"/>
        <v>-0.36363636363636326</v>
      </c>
      <c r="AR145" s="417">
        <f t="shared" si="26"/>
        <v>9.3520884098233594</v>
      </c>
    </row>
    <row r="146" spans="1:44" ht="18" customHeight="1" x14ac:dyDescent="0.3">
      <c r="A146" s="295" t="s">
        <v>200</v>
      </c>
      <c r="B146" s="362" t="s">
        <v>200</v>
      </c>
      <c r="C146" s="418">
        <f>'Macro - Wealth'!E142</f>
        <v>11300</v>
      </c>
      <c r="D146" s="410">
        <f>'Macro - Wealth'!L142</f>
        <v>-20.505050505050498</v>
      </c>
      <c r="E146" s="419">
        <f>'Macro - GDP Growth'!F142</f>
        <v>1.8</v>
      </c>
      <c r="F146" s="410">
        <f>'Macro - GDP Growth'!M142</f>
        <v>-1.6800000000000002</v>
      </c>
      <c r="G146" s="419">
        <f>'Macro - GDP Growth Projection'!G142</f>
        <v>0.16243264049268674</v>
      </c>
      <c r="H146" s="410">
        <f>'Macro - GDP Growth Projection'!M142</f>
        <v>6.9077566124347145</v>
      </c>
      <c r="I146" s="479">
        <f>'Macro - Urban Population'!G142</f>
        <v>54.904000000000003</v>
      </c>
      <c r="J146" s="420" t="e">
        <f>'Macro - Urban Population'!#REF!</f>
        <v>#REF!</v>
      </c>
      <c r="K146" s="421">
        <f>('Macro - Urban Population'!G142)/1000</f>
        <v>5.4904000000000001E-2</v>
      </c>
      <c r="L146" s="771">
        <f>'Macro - Urban Population'!N142</f>
        <v>0</v>
      </c>
      <c r="M146" s="772">
        <f>'Economy Size'!E142</f>
        <v>1.2410000000000001</v>
      </c>
      <c r="N146" s="413">
        <f>'Economy Size'!L142</f>
        <v>29.631916738941896</v>
      </c>
      <c r="O146" s="422" t="e">
        <f>#REF!</f>
        <v>#REF!</v>
      </c>
      <c r="P146" s="445">
        <f t="shared" ref="P146:P181" si="30">D146+F146+L146+N146+H146</f>
        <v>14.354622846326112</v>
      </c>
      <c r="Q146" s="447">
        <f t="shared" si="24"/>
        <v>1.4354622846326113</v>
      </c>
      <c r="R146" s="1033">
        <f>'1-Health Spending Per Capita'!D142</f>
        <v>575.05734597000003</v>
      </c>
      <c r="S146" s="867">
        <f>'1-Health Spending Per Capita'!J142</f>
        <v>-27.204460365460097</v>
      </c>
      <c r="T146" s="964">
        <f>'2-Total Healthcare Spending'!G142</f>
        <v>6.2894596986084877E-2</v>
      </c>
      <c r="U146" s="1057">
        <f>'2-Total Healthcare Spending'!M142</f>
        <v>49.965260260606946</v>
      </c>
      <c r="V146" s="964">
        <f>'3-IT Development Index'!D142</f>
        <v>5.32</v>
      </c>
      <c r="W146" s="867">
        <f>'3-IT Development Index'!J142</f>
        <v>1.2558487075023377</v>
      </c>
      <c r="X146" s="964">
        <f>'4- Medical Technology from US'!D142</f>
        <v>0.47399999999999998</v>
      </c>
      <c r="Y146" s="873">
        <f>'4- Medical Technology from US'!J142</f>
        <v>-9.9682771011141451</v>
      </c>
      <c r="Z146" s="973">
        <f>'5- Computer Imports'!D142</f>
        <v>2.6160000000000001</v>
      </c>
      <c r="AA146" s="877">
        <f>'5- Computer Imports'!J142</f>
        <v>2.0799061056248655E-4</v>
      </c>
      <c r="AB146" s="973" t="str">
        <f>'6-Network Readiness Index'!D142</f>
        <v>use median</v>
      </c>
      <c r="AC146" s="1273">
        <f>'6-Network Readiness Index'!J142</f>
        <v>0</v>
      </c>
      <c r="AD146" s="1277">
        <f>'7-Physicians per 1,000 People'!D142</f>
        <v>0.57399999999999995</v>
      </c>
      <c r="AE146" s="883">
        <f>'7-Physicians per 1,000 People'!I142</f>
        <v>-19.033942558746737</v>
      </c>
      <c r="AF146" s="1371">
        <f>'8-Public Health Spending %'!D142</f>
        <v>50.812297659999999</v>
      </c>
      <c r="AG146" s="873">
        <f>'8-Public Health Spending %'!J142</f>
        <v>-2.380549917953815</v>
      </c>
      <c r="AH146" s="452">
        <f t="shared" si="27"/>
        <v>-7.3659129845549476</v>
      </c>
      <c r="AI146" s="453">
        <f t="shared" si="28"/>
        <v>-5.8927303876439581</v>
      </c>
      <c r="AJ146" s="442" t="str">
        <f>'Risk - Country'!E142</f>
        <v>na</v>
      </c>
      <c r="AK146" s="413">
        <f>'Risk - Country'!M142</f>
        <v>0</v>
      </c>
      <c r="AL146" s="416">
        <f>'Risk - Business Climate'!B142</f>
        <v>0</v>
      </c>
      <c r="AM146" s="416">
        <f>'Risk - Business Climate'!K142</f>
        <v>-3.6363636363636331</v>
      </c>
      <c r="AN146" s="415" t="str">
        <f>'Risk - Banking'!E142</f>
        <v>-</v>
      </c>
      <c r="AO146" s="413">
        <f>'Risk - Banking'!M142</f>
        <v>0</v>
      </c>
      <c r="AP146" s="458">
        <f t="shared" si="25"/>
        <v>-3.6363636363636331</v>
      </c>
      <c r="AQ146" s="460">
        <f t="shared" si="29"/>
        <v>-0.36363636363636326</v>
      </c>
      <c r="AR146" s="417">
        <f t="shared" si="26"/>
        <v>-4.8209044666477103</v>
      </c>
    </row>
    <row r="147" spans="1:44" ht="18.7" customHeight="1" x14ac:dyDescent="0.3">
      <c r="A147" s="295" t="s">
        <v>92</v>
      </c>
      <c r="B147" s="362" t="s">
        <v>92</v>
      </c>
      <c r="C147" s="418">
        <f>'Macro - Wealth'!E143</f>
        <v>54100</v>
      </c>
      <c r="D147" s="410">
        <f>'Macro - Wealth'!L143</f>
        <v>23.599298553266109</v>
      </c>
      <c r="E147" s="419">
        <f>'Macro - GDP Growth'!F143</f>
        <v>1.2</v>
      </c>
      <c r="F147" s="410">
        <f>'Macro - GDP Growth'!M143</f>
        <v>-3.12</v>
      </c>
      <c r="G147" s="419">
        <f>'Macro - GDP Growth Projection'!G143</f>
        <v>0.11667432169490684</v>
      </c>
      <c r="H147" s="410">
        <f>'Macro - GDP Growth Projection'!M143</f>
        <v>4.4110305181785323</v>
      </c>
      <c r="I147" s="479">
        <f>'Macro - Urban Population'!G143</f>
        <v>24354.845000000001</v>
      </c>
      <c r="J147" s="420">
        <f>'Macro - Urban Population'!F111</f>
        <v>59.699481463374802</v>
      </c>
      <c r="K147" s="421">
        <f>('Macro - Urban Population'!G143)/1000</f>
        <v>24.354845000000001</v>
      </c>
      <c r="L147" s="771">
        <f>'Macro - Urban Population'!N143</f>
        <v>0</v>
      </c>
      <c r="M147" s="772">
        <f>'Economy Size'!E143</f>
        <v>1731</v>
      </c>
      <c r="N147" s="413">
        <f>'Economy Size'!L143</f>
        <v>-2.3287327851196311</v>
      </c>
      <c r="O147" s="422" t="e">
        <f>#REF!</f>
        <v>#REF!</v>
      </c>
      <c r="P147" s="445">
        <f t="shared" si="30"/>
        <v>22.56159628632501</v>
      </c>
      <c r="Q147" s="447">
        <f t="shared" si="24"/>
        <v>2.256159628632501</v>
      </c>
      <c r="R147" s="1033">
        <f>'1-Health Spending Per Capita'!D143</f>
        <v>1147.44557652</v>
      </c>
      <c r="S147" s="867">
        <f>'1-Health Spending Per Capita'!J143</f>
        <v>-4.0460039334979658</v>
      </c>
      <c r="T147" s="964">
        <f>'2-Total Healthcare Spending'!G143</f>
        <v>33.69982024352263</v>
      </c>
      <c r="U147" s="1057">
        <f>'2-Total Healthcare Spending'!M143</f>
        <v>14.971767179146193</v>
      </c>
      <c r="V147" s="964">
        <f>'3-IT Development Index'!D143</f>
        <v>6.9</v>
      </c>
      <c r="W147" s="867">
        <f>'3-IT Development Index'!J143</f>
        <v>14.158052980839358</v>
      </c>
      <c r="X147" s="964">
        <f>'4- Medical Technology from US'!D143</f>
        <v>242.86099999999999</v>
      </c>
      <c r="Y147" s="873">
        <f>'4- Medical Technology from US'!J143</f>
        <v>0.31961812530359457</v>
      </c>
      <c r="Z147" s="973">
        <f>'5- Computer Imports'!D143</f>
        <v>1439.575</v>
      </c>
      <c r="AA147" s="877">
        <f>'5- Computer Imports'!J143</f>
        <v>0.18515476026604522</v>
      </c>
      <c r="AB147" s="973">
        <f>'6-Network Readiness Index'!D143</f>
        <v>4.8</v>
      </c>
      <c r="AC147" s="1273">
        <f>'6-Network Readiness Index'!J143</f>
        <v>1.8421052631578956</v>
      </c>
      <c r="AD147" s="1277">
        <f>'7-Physicians per 1,000 People'!D143</f>
        <v>2.5680000000000001</v>
      </c>
      <c r="AE147" s="883">
        <f>'7-Physicians per 1,000 People'!I143</f>
        <v>5.1330989452536411</v>
      </c>
      <c r="AF147" s="1371">
        <f>'8-Public Health Spending %'!D143</f>
        <v>74.524477730000001</v>
      </c>
      <c r="AG147" s="873">
        <f>'8-Public Health Spending %'!J143</f>
        <v>6.9018767194814137</v>
      </c>
      <c r="AH147" s="452">
        <f t="shared" si="27"/>
        <v>39.465670039950176</v>
      </c>
      <c r="AI147" s="453">
        <f t="shared" si="28"/>
        <v>31.572536031960141</v>
      </c>
      <c r="AJ147" s="442" t="str">
        <f>'Risk - Country'!E143</f>
        <v>B</v>
      </c>
      <c r="AK147" s="413">
        <f>'Risk - Country'!M143</f>
        <v>7</v>
      </c>
      <c r="AL147" s="416" t="str">
        <f>'Risk - Business Climate'!B143</f>
        <v>B</v>
      </c>
      <c r="AM147" s="416">
        <f>'Risk - Business Climate'!K143</f>
        <v>4.4444444444444411</v>
      </c>
      <c r="AN147" s="415" t="str">
        <f>'Risk - Banking'!E143</f>
        <v>AA</v>
      </c>
      <c r="AO147" s="413">
        <f>'Risk - Banking'!M143</f>
        <v>18.749999999999996</v>
      </c>
      <c r="AP147" s="458">
        <f t="shared" si="25"/>
        <v>30.194444444444436</v>
      </c>
      <c r="AQ147" s="460">
        <f t="shared" si="29"/>
        <v>3.019444444444443</v>
      </c>
      <c r="AR147" s="417">
        <f t="shared" si="26"/>
        <v>36.848140105037089</v>
      </c>
    </row>
    <row r="148" spans="1:44" x14ac:dyDescent="0.3">
      <c r="A148" s="295" t="s">
        <v>201</v>
      </c>
      <c r="B148" s="362" t="s">
        <v>201</v>
      </c>
      <c r="C148" s="418">
        <f>'Macro - Wealth'!E144</f>
        <v>2600</v>
      </c>
      <c r="D148" s="410">
        <f>'Macro - Wealth'!L144</f>
        <v>-61.515151515151516</v>
      </c>
      <c r="E148" s="419">
        <f>'Macro - GDP Growth'!F144</f>
        <v>6.6</v>
      </c>
      <c r="F148" s="410">
        <f>'Macro - GDP Growth'!M144</f>
        <v>18.92307692307692</v>
      </c>
      <c r="G148" s="419">
        <f>'Macro - GDP Growth Projection'!G144</f>
        <v>0.30778285556017176</v>
      </c>
      <c r="H148" s="410">
        <f>'Macro - GDP Growth Projection'!M144</f>
        <v>14.838547871801195</v>
      </c>
      <c r="I148" s="479">
        <f>'Macro - Urban Population'!G144</f>
        <v>6312.8159999999998</v>
      </c>
      <c r="J148" s="420">
        <f>'Macro - Urban Population'!F112</f>
        <v>31.9342966225521</v>
      </c>
      <c r="K148" s="421">
        <f>('Macro - Urban Population'!G144)/1000</f>
        <v>6.3128159999999998</v>
      </c>
      <c r="L148" s="771">
        <f>'Macro - Urban Population'!N144</f>
        <v>0</v>
      </c>
      <c r="M148" s="772">
        <f>'Economy Size'!E144</f>
        <v>39.72</v>
      </c>
      <c r="N148" s="413">
        <f>'Economy Size'!L144</f>
        <v>16.2827406764961</v>
      </c>
      <c r="O148" s="422" t="e">
        <f>#REF!</f>
        <v>#REF!</v>
      </c>
      <c r="P148" s="445">
        <f t="shared" si="30"/>
        <v>-11.4707860437773</v>
      </c>
      <c r="Q148" s="447">
        <f t="shared" si="24"/>
        <v>-1.1470786043777301</v>
      </c>
      <c r="R148" s="1033">
        <f>'1-Health Spending Per Capita'!D144</f>
        <v>49.531393039999998</v>
      </c>
      <c r="S148" s="867">
        <f>'1-Health Spending Per Capita'!J144</f>
        <v>-48.46689945003115</v>
      </c>
      <c r="T148" s="964">
        <f>'2-Total Healthcare Spending'!G144</f>
        <v>0.72059117581412979</v>
      </c>
      <c r="U148" s="1057">
        <f>'2-Total Healthcare Spending'!M144</f>
        <v>49.281038969910924</v>
      </c>
      <c r="V148" s="964">
        <f>'3-IT Development Index'!D144</f>
        <v>2.5299999999999998</v>
      </c>
      <c r="W148" s="867">
        <f>'3-IT Development Index'!J144</f>
        <v>-19.30718662241512</v>
      </c>
      <c r="X148" s="964">
        <f>'4- Medical Technology from US'!D144</f>
        <v>0.38200000000000001</v>
      </c>
      <c r="Y148" s="873">
        <f>'4- Medical Technology from US'!J144</f>
        <v>-9.974434288239669</v>
      </c>
      <c r="Z148" s="973">
        <f>'5- Computer Imports'!D144</f>
        <v>21.663</v>
      </c>
      <c r="AA148" s="877">
        <f>'5- Computer Imports'!J144</f>
        <v>2.6594740012702098E-3</v>
      </c>
      <c r="AB148" s="973">
        <f>'6-Network Readiness Index'!D144</f>
        <v>3.4</v>
      </c>
      <c r="AC148" s="1273">
        <f>'6-Network Readiness Index'!J144</f>
        <v>-2.1874999999999996</v>
      </c>
      <c r="AD148" s="1277">
        <f>'7-Physicians per 1,000 People'!D144</f>
        <v>6.0999999999999999E-2</v>
      </c>
      <c r="AE148" s="883">
        <f>'7-Physicians per 1,000 People'!I144</f>
        <v>-29.079634464751955</v>
      </c>
      <c r="AF148" s="1371">
        <f>'8-Public Health Spending %'!D144</f>
        <v>51.832166719999996</v>
      </c>
      <c r="AG148" s="873">
        <f>'8-Public Health Spending %'!J144</f>
        <v>-1.9574870463668388</v>
      </c>
      <c r="AH148" s="452">
        <f t="shared" si="27"/>
        <v>-61.689443427892535</v>
      </c>
      <c r="AI148" s="453">
        <f t="shared" si="28"/>
        <v>-49.351554742314029</v>
      </c>
      <c r="AJ148" s="442" t="str">
        <f>'Risk - Country'!E144</f>
        <v>B</v>
      </c>
      <c r="AK148" s="413">
        <f>'Risk - Country'!M144</f>
        <v>7</v>
      </c>
      <c r="AL148" s="416" t="str">
        <f>'Risk - Business Climate'!B144</f>
        <v>B</v>
      </c>
      <c r="AM148" s="416">
        <f>'Risk - Business Climate'!K144</f>
        <v>4.4444444444444411</v>
      </c>
      <c r="AN148" s="415" t="str">
        <f>'Risk - Banking'!E144</f>
        <v>-</v>
      </c>
      <c r="AO148" s="413">
        <f>'Risk - Banking'!M144</f>
        <v>0</v>
      </c>
      <c r="AP148" s="458">
        <f t="shared" si="25"/>
        <v>11.444444444444441</v>
      </c>
      <c r="AQ148" s="460">
        <f t="shared" si="29"/>
        <v>1.1444444444444439</v>
      </c>
      <c r="AR148" s="417">
        <f t="shared" si="26"/>
        <v>-49.354188902247316</v>
      </c>
    </row>
    <row r="149" spans="1:44" ht="18.7" customHeight="1" x14ac:dyDescent="0.3">
      <c r="A149" s="295" t="s">
        <v>263</v>
      </c>
      <c r="B149" s="362" t="s">
        <v>263</v>
      </c>
      <c r="C149" s="418">
        <f>'Macro - Wealth'!E145</f>
        <v>14200</v>
      </c>
      <c r="D149" s="410">
        <f>'Macro - Wealth'!L145</f>
        <v>-6.8350168350168339</v>
      </c>
      <c r="E149" s="419">
        <f>'Macro - GDP Growth'!F145</f>
        <v>2.5</v>
      </c>
      <c r="F149" s="410">
        <f>'Macro - GDP Growth'!M145</f>
        <v>0</v>
      </c>
      <c r="G149" s="419">
        <f>'Macro - GDP Growth Projection'!G145</f>
        <v>0.18747141350309438</v>
      </c>
      <c r="H149" s="410">
        <f>'Macro - GDP Growth Projection'!M145</f>
        <v>8.2739553624262729</v>
      </c>
      <c r="I149" s="479">
        <f>'Macro - Urban Population'!G145</f>
        <v>5250.6880000000001</v>
      </c>
      <c r="J149" s="420">
        <f>'Macro - Urban Population'!F113</f>
        <v>33.550581900713702</v>
      </c>
      <c r="K149" s="421">
        <f>('Macro - Urban Population'!G145)/1000</f>
        <v>5.2506880000000002</v>
      </c>
      <c r="L149" s="771">
        <f>'Macro - Urban Population'!N145</f>
        <v>0</v>
      </c>
      <c r="M149" s="772">
        <f>'Economy Size'!E145</f>
        <v>101.5</v>
      </c>
      <c r="N149" s="413">
        <f>'Economy Size'!L145</f>
        <v>-2.1023591883151602E-2</v>
      </c>
      <c r="O149" s="422" t="e">
        <f>#REF!</f>
        <v>#REF!</v>
      </c>
      <c r="P149" s="445">
        <f t="shared" si="30"/>
        <v>1.4179149355262872</v>
      </c>
      <c r="Q149" s="447">
        <f t="shared" si="24"/>
        <v>0.14179149355262874</v>
      </c>
      <c r="R149" s="1033">
        <f>'1-Health Spending Per Capita'!D145</f>
        <v>632.92484150999996</v>
      </c>
      <c r="S149" s="867">
        <f>'1-Health Spending Per Capita'!J145</f>
        <v>-24.863179041415147</v>
      </c>
      <c r="T149" s="964">
        <f>'2-Total Healthcare Spending'!G145</f>
        <v>5.992771645006771</v>
      </c>
      <c r="U149" s="1057">
        <f>'2-Total Healthcare Spending'!M145</f>
        <v>43.796232994728065</v>
      </c>
      <c r="V149" s="964">
        <f>'3-IT Development Index'!D145</f>
        <v>6.58</v>
      </c>
      <c r="W149" s="867">
        <f>'3-IT Development Index'!J145</f>
        <v>11.544948317885021</v>
      </c>
      <c r="X149" s="964">
        <f>'4- Medical Technology from US'!D145</f>
        <v>3.266</v>
      </c>
      <c r="Y149" s="873">
        <f>'4- Medical Technology from US'!J145</f>
        <v>-9.7814198570438702</v>
      </c>
      <c r="Z149" s="973">
        <f>'5- Computer Imports'!D145</f>
        <v>112.124</v>
      </c>
      <c r="AA149" s="877">
        <f>'5- Computer Imports'!J145</f>
        <v>1.4302443445634748E-2</v>
      </c>
      <c r="AB149" s="973">
        <f>'6-Network Readiness Index'!D145</f>
        <v>4</v>
      </c>
      <c r="AC149" s="1273">
        <f>'6-Network Readiness Index'!J145</f>
        <v>-0.31249999999999895</v>
      </c>
      <c r="AD149" s="1277">
        <f>'7-Physicians per 1,000 People'!D145</f>
        <v>2.4630000000000001</v>
      </c>
      <c r="AE149" s="883">
        <f>'7-Physicians per 1,000 People'!I145</f>
        <v>4.6057257659467608</v>
      </c>
      <c r="AF149" s="1371">
        <f>'8-Public Health Spending %'!D145</f>
        <v>61.9</v>
      </c>
      <c r="AG149" s="873">
        <f>'8-Public Health Spending %'!J145</f>
        <v>2.0540231948678813</v>
      </c>
      <c r="AH149" s="452">
        <f t="shared" si="27"/>
        <v>27.058133818414344</v>
      </c>
      <c r="AI149" s="453">
        <f t="shared" si="28"/>
        <v>21.646507054731476</v>
      </c>
      <c r="AJ149" s="442" t="str">
        <f>'Risk - Country'!E145</f>
        <v>B</v>
      </c>
      <c r="AK149" s="413">
        <f>'Risk - Country'!M145</f>
        <v>7</v>
      </c>
      <c r="AL149" s="416" t="str">
        <f>'Risk - Business Climate'!B145</f>
        <v>B</v>
      </c>
      <c r="AM149" s="416">
        <f>'Risk - Business Climate'!K145</f>
        <v>4.4444444444444411</v>
      </c>
      <c r="AN149" s="415" t="str">
        <f>'Risk - Banking'!E145</f>
        <v>BB-</v>
      </c>
      <c r="AO149" s="413">
        <f>'Risk - Banking'!M145</f>
        <v>-14.423076923076922</v>
      </c>
      <c r="AP149" s="458">
        <f t="shared" si="25"/>
        <v>-2.9786324786324805</v>
      </c>
      <c r="AQ149" s="460">
        <f t="shared" si="29"/>
        <v>-0.29786324786324797</v>
      </c>
      <c r="AR149" s="417">
        <f t="shared" si="26"/>
        <v>21.490435300420856</v>
      </c>
    </row>
    <row r="150" spans="1:44" x14ac:dyDescent="0.3">
      <c r="A150" s="295" t="s">
        <v>93</v>
      </c>
      <c r="B150" s="362" t="s">
        <v>93</v>
      </c>
      <c r="C150" s="418">
        <f>'Macro - Wealth'!E146</f>
        <v>87100</v>
      </c>
      <c r="D150" s="410">
        <f>'Macro - Wealth'!L146</f>
        <v>43.853572994300741</v>
      </c>
      <c r="E150" s="419">
        <f>'Macro - GDP Growth'!F146</f>
        <v>1.7</v>
      </c>
      <c r="F150" s="410">
        <f>'Macro - GDP Growth'!M146</f>
        <v>-1.9200000000000004</v>
      </c>
      <c r="G150" s="419">
        <f>'Macro - GDP Growth Projection'!G146</f>
        <v>0.14963376758080721</v>
      </c>
      <c r="H150" s="410">
        <f>'Macro - GDP Growth Projection'!M146</f>
        <v>6.2094075293449604</v>
      </c>
      <c r="I150" s="479">
        <f>'Macro - Urban Population'!G146</f>
        <v>5517.1019999999999</v>
      </c>
      <c r="J150" s="420">
        <f>'Macro - Urban Population'!F114</f>
        <v>45.677533275297797</v>
      </c>
      <c r="K150" s="421">
        <f>('Macro - Urban Population'!G146)/1000</f>
        <v>5.5171019999999995</v>
      </c>
      <c r="L150" s="771">
        <f>'Macro - Urban Population'!N146</f>
        <v>0</v>
      </c>
      <c r="M150" s="772">
        <f>'Economy Size'!E146</f>
        <v>486.9</v>
      </c>
      <c r="N150" s="413">
        <f>'Economy Size'!L146</f>
        <v>-0.56682974289471288</v>
      </c>
      <c r="O150" s="422" t="e">
        <f>#REF!</f>
        <v>#REF!</v>
      </c>
      <c r="P150" s="445">
        <f t="shared" si="30"/>
        <v>47.576150780750986</v>
      </c>
      <c r="Q150" s="447">
        <f t="shared" si="24"/>
        <v>4.7576150780750988</v>
      </c>
      <c r="R150" s="1033">
        <f>'1-Health Spending Per Capita'!D146</f>
        <v>2752.3204394700001</v>
      </c>
      <c r="S150" s="867">
        <f>'1-Health Spending Per Capita'!J146</f>
        <v>8.9298572440965707</v>
      </c>
      <c r="T150" s="964">
        <f>'2-Total Healthcare Spending'!G146</f>
        <v>15.184832601240815</v>
      </c>
      <c r="U150" s="1057">
        <f>'2-Total Healthcare Spending'!M146</f>
        <v>34.233458891754658</v>
      </c>
      <c r="V150" s="964">
        <f>'3-IT Development Index'!D146</f>
        <v>7.95</v>
      </c>
      <c r="W150" s="867">
        <f>'3-IT Development Index'!J146</f>
        <v>22.732302656158261</v>
      </c>
      <c r="X150" s="964">
        <f>'4- Medical Technology from US'!D146</f>
        <v>861.37699999999995</v>
      </c>
      <c r="Y150" s="873">
        <f>'4- Medical Technology from US'!J146</f>
        <v>2.4352478106234816</v>
      </c>
      <c r="Z150" s="973">
        <f>'5- Computer Imports'!D146</f>
        <v>5550.2359999999999</v>
      </c>
      <c r="AA150" s="877">
        <f>'5- Computer Imports'!J146</f>
        <v>0.7142258563089916</v>
      </c>
      <c r="AB150" s="973">
        <f>'6-Network Readiness Index'!D146</f>
        <v>6</v>
      </c>
      <c r="AC150" s="1273">
        <f>'6-Network Readiness Index'!J146</f>
        <v>5</v>
      </c>
      <c r="AD150" s="1277">
        <f>'7-Physicians per 1,000 People'!D146</f>
        <v>1.913</v>
      </c>
      <c r="AE150" s="883">
        <f>'7-Physicians per 1,000 People'!I146</f>
        <v>1.8432948267202416</v>
      </c>
      <c r="AF150" s="1371">
        <f>'8-Public Health Spending %'!D146</f>
        <v>41.738170930000003</v>
      </c>
      <c r="AG150" s="873">
        <f>'8-Public Health Spending %'!J146</f>
        <v>-6.144686180248053</v>
      </c>
      <c r="AH150" s="452">
        <f t="shared" si="27"/>
        <v>69.743701105414146</v>
      </c>
      <c r="AI150" s="453">
        <f t="shared" si="28"/>
        <v>55.794960884331317</v>
      </c>
      <c r="AJ150" s="442" t="str">
        <f>'Risk - Country'!E146</f>
        <v>A3</v>
      </c>
      <c r="AK150" s="413">
        <f>'Risk - Country'!M146</f>
        <v>21</v>
      </c>
      <c r="AL150" s="416" t="str">
        <f>'Risk - Business Climate'!B146</f>
        <v>A2</v>
      </c>
      <c r="AM150" s="416">
        <f>'Risk - Business Climate'!K146</f>
        <v>31.111111111111114</v>
      </c>
      <c r="AN150" s="415" t="str">
        <f>'Risk - Banking'!E146</f>
        <v>AAA</v>
      </c>
      <c r="AO150" s="413">
        <f>'Risk - Banking'!M146</f>
        <v>25</v>
      </c>
      <c r="AP150" s="458">
        <f t="shared" si="25"/>
        <v>77.111111111111114</v>
      </c>
      <c r="AQ150" s="460">
        <f t="shared" si="29"/>
        <v>7.7111111111111095</v>
      </c>
      <c r="AR150" s="417">
        <f t="shared" si="26"/>
        <v>68.263687073517531</v>
      </c>
    </row>
    <row r="151" spans="1:44" x14ac:dyDescent="0.3">
      <c r="A151" s="295" t="s">
        <v>94</v>
      </c>
      <c r="B151" s="362" t="s">
        <v>94</v>
      </c>
      <c r="C151" s="418">
        <f>'Macro - Wealth'!E147</f>
        <v>31200</v>
      </c>
      <c r="D151" s="410">
        <f>'Macro - Wealth'!L147</f>
        <v>9.5440596229723802</v>
      </c>
      <c r="E151" s="419">
        <f>'Macro - GDP Growth'!F147</f>
        <v>3.4</v>
      </c>
      <c r="F151" s="410">
        <f>'Macro - GDP Growth'!M147</f>
        <v>4.1538461538461524</v>
      </c>
      <c r="G151" s="419">
        <f>'Macro - GDP Growth Projection'!G147</f>
        <v>0.1886234382571981</v>
      </c>
      <c r="H151" s="410">
        <f>'Macro - GDP Growth Projection'!M147</f>
        <v>8.3368136653615483</v>
      </c>
      <c r="I151" s="479">
        <f>'Macro - Urban Population'!G147</f>
        <v>2931.9960000000001</v>
      </c>
      <c r="J151" s="420" t="e">
        <f>'Macro - Urban Population'!#REF!</f>
        <v>#REF!</v>
      </c>
      <c r="K151" s="421">
        <f>('Macro - Urban Population'!G147)/1000</f>
        <v>2.9319960000000003</v>
      </c>
      <c r="L151" s="771">
        <f>'Macro - Urban Population'!N147</f>
        <v>0</v>
      </c>
      <c r="M151" s="772">
        <f>'Economy Size'!E147</f>
        <v>169.1</v>
      </c>
      <c r="N151" s="413">
        <f>'Economy Size'!L147</f>
        <v>-0.11675918038440104</v>
      </c>
      <c r="O151" s="422" t="e">
        <f>#REF!</f>
        <v>#REF!</v>
      </c>
      <c r="P151" s="445">
        <f t="shared" si="30"/>
        <v>21.917960261795681</v>
      </c>
      <c r="Q151" s="447">
        <f t="shared" si="24"/>
        <v>2.1917960261795684</v>
      </c>
      <c r="R151" s="1033">
        <f>'1-Health Spending Per Capita'!D147</f>
        <v>1454.81013033</v>
      </c>
      <c r="S151" s="867">
        <f>'1-Health Spending Per Capita'!J147</f>
        <v>1.2304828880496947</v>
      </c>
      <c r="T151" s="964">
        <f>'2-Total Healthcare Spending'!G147</f>
        <v>7.934758491579891</v>
      </c>
      <c r="U151" s="1057">
        <f>'2-Total Healthcare Spending'!M147</f>
        <v>41.775926383061204</v>
      </c>
      <c r="V151" s="964">
        <f>'3-IT Development Index'!D147</f>
        <v>6.96</v>
      </c>
      <c r="W151" s="867">
        <f>'3-IT Development Index'!J147</f>
        <v>14.648010105143292</v>
      </c>
      <c r="X151" s="964">
        <f>'4- Medical Technology from US'!D147</f>
        <v>28.087</v>
      </c>
      <c r="Y151" s="873">
        <f>'4- Medical Technology from US'!J147</f>
        <v>-8.120250926145486</v>
      </c>
      <c r="Z151" s="973">
        <f>'5- Computer Imports'!D147</f>
        <v>1237.921</v>
      </c>
      <c r="AA151" s="877">
        <f>'5- Computer Imports'!J147</f>
        <v>0.15920046658883752</v>
      </c>
      <c r="AB151" s="973">
        <f>'6-Network Readiness Index'!D147</f>
        <v>4.4000000000000004</v>
      </c>
      <c r="AC151" s="1273">
        <f>'6-Network Readiness Index'!J147</f>
        <v>0.7894736842105291</v>
      </c>
      <c r="AD151" s="1277">
        <f>'7-Physicians per 1,000 People'!D147</f>
        <v>3.387</v>
      </c>
      <c r="AE151" s="883">
        <f>'7-Physicians per 1,000 People'!I147</f>
        <v>9.2466097438473138</v>
      </c>
      <c r="AF151" s="1371">
        <f>'8-Public Health Spending %'!D147</f>
        <v>72.505149320000001</v>
      </c>
      <c r="AG151" s="873">
        <f>'8-Public Health Spending %'!J147</f>
        <v>6.126445960353232</v>
      </c>
      <c r="AH151" s="452">
        <f t="shared" si="27"/>
        <v>65.85589830510861</v>
      </c>
      <c r="AI151" s="453">
        <f t="shared" si="28"/>
        <v>52.684718644086892</v>
      </c>
      <c r="AJ151" s="442" t="str">
        <f>'Risk - Country'!E147</f>
        <v>A3</v>
      </c>
      <c r="AK151" s="413">
        <f>'Risk - Country'!M147</f>
        <v>21</v>
      </c>
      <c r="AL151" s="416" t="str">
        <f>'Risk - Business Climate'!B147</f>
        <v>A3</v>
      </c>
      <c r="AM151" s="416">
        <f>'Risk - Business Climate'!K147</f>
        <v>22.222222222222239</v>
      </c>
      <c r="AN151" s="415" t="str">
        <f>'Risk - Banking'!E147</f>
        <v>AAA</v>
      </c>
      <c r="AO151" s="413">
        <f>'Risk - Banking'!M147</f>
        <v>25</v>
      </c>
      <c r="AP151" s="458">
        <f t="shared" si="25"/>
        <v>68.222222222222243</v>
      </c>
      <c r="AQ151" s="460">
        <f t="shared" si="29"/>
        <v>6.8222222222222229</v>
      </c>
      <c r="AR151" s="417">
        <f t="shared" si="26"/>
        <v>61.698736892488682</v>
      </c>
    </row>
    <row r="152" spans="1:44" x14ac:dyDescent="0.3">
      <c r="A152" s="295" t="s">
        <v>95</v>
      </c>
      <c r="B152" s="362" t="s">
        <v>95</v>
      </c>
      <c r="C152" s="418">
        <f>'Macro - Wealth'!E148</f>
        <v>32000</v>
      </c>
      <c r="D152" s="410">
        <f>'Macro - Wealth'!L148</f>
        <v>10.03507233669443</v>
      </c>
      <c r="E152" s="419">
        <f>'Macro - GDP Growth'!F148</f>
        <v>2.2999999999999998</v>
      </c>
      <c r="F152" s="410">
        <f>'Macro - GDP Growth'!M148</f>
        <v>-0.48000000000000043</v>
      </c>
      <c r="G152" s="419">
        <f>'Macro - GDP Growth Projection'!G148</f>
        <v>0.12790161192652605</v>
      </c>
      <c r="H152" s="410">
        <f>'Macro - GDP Growth Projection'!M148</f>
        <v>5.0236288221711014</v>
      </c>
      <c r="I152" s="479">
        <f>'Macro - Urban Population'!G148</f>
        <v>1031.4749999999999</v>
      </c>
      <c r="J152" s="420">
        <f>'Macro - Urban Population'!F115</f>
        <v>18.2425498048771</v>
      </c>
      <c r="K152" s="421">
        <f>('Macro - Urban Population'!G148)/1000</f>
        <v>1.0314749999999999</v>
      </c>
      <c r="L152" s="771">
        <f>'Macro - Urban Population'!N148</f>
        <v>0</v>
      </c>
      <c r="M152" s="772">
        <f>'Economy Size'!E148</f>
        <v>66.13</v>
      </c>
      <c r="N152" s="413">
        <f>'Economy Size'!L148</f>
        <v>7.1205550737207304</v>
      </c>
      <c r="O152" s="422" t="e">
        <f>#REF!</f>
        <v>#REF!</v>
      </c>
      <c r="P152" s="445">
        <f t="shared" si="30"/>
        <v>21.699256232586261</v>
      </c>
      <c r="Q152" s="447">
        <f t="shared" si="24"/>
        <v>2.1699256232586261</v>
      </c>
      <c r="R152" s="1033">
        <f>'1-Health Spending Per Capita'!D148</f>
        <v>2160.7467006000002</v>
      </c>
      <c r="S152" s="867">
        <f>'1-Health Spending Per Capita'!J148</f>
        <v>5.4194823031950445</v>
      </c>
      <c r="T152" s="964">
        <f>'2-Total Healthcare Spending'!G148</f>
        <v>4.4848285657917559</v>
      </c>
      <c r="U152" s="1057">
        <f>'2-Total Healthcare Spending'!M148</f>
        <v>45.364990980051864</v>
      </c>
      <c r="V152" s="964">
        <f>'3-IT Development Index'!D148</f>
        <v>7.23</v>
      </c>
      <c r="W152" s="867">
        <f>'3-IT Development Index'!J148</f>
        <v>16.852817164511016</v>
      </c>
      <c r="X152" s="964">
        <f>'4- Medical Technology from US'!D148</f>
        <v>4.601</v>
      </c>
      <c r="Y152" s="873">
        <f>'4- Medical Technology from US'!J148</f>
        <v>-9.6920737177767435</v>
      </c>
      <c r="Z152" s="973">
        <f>'5- Computer Imports'!D148</f>
        <v>223.82499999999999</v>
      </c>
      <c r="AA152" s="877">
        <f>'5- Computer Imports'!J148</f>
        <v>2.8679150865461668E-2</v>
      </c>
      <c r="AB152" s="973">
        <f>'6-Network Readiness Index'!D148</f>
        <v>4.7</v>
      </c>
      <c r="AC152" s="1273">
        <f>'6-Network Readiness Index'!J148</f>
        <v>1.5789473684210535</v>
      </c>
      <c r="AD152" s="1277">
        <f>'7-Physicians per 1,000 People'!D148</f>
        <v>2.7650000000000001</v>
      </c>
      <c r="AE152" s="883">
        <f>'7-Physicians per 1,000 People'!I148</f>
        <v>6.1225514816675055</v>
      </c>
      <c r="AF152" s="1371">
        <f>'8-Public Health Spending %'!D148</f>
        <v>71.733846249999999</v>
      </c>
      <c r="AG152" s="873">
        <f>'8-Public Health Spending %'!J148</f>
        <v>5.8302622776366588</v>
      </c>
      <c r="AH152" s="452">
        <f t="shared" si="27"/>
        <v>71.505657008571845</v>
      </c>
      <c r="AI152" s="453">
        <f t="shared" si="28"/>
        <v>57.20452560685748</v>
      </c>
      <c r="AJ152" s="442" t="str">
        <f>'Risk - Country'!E148</f>
        <v>A3</v>
      </c>
      <c r="AK152" s="413">
        <f>'Risk - Country'!M148</f>
        <v>21</v>
      </c>
      <c r="AL152" s="416" t="str">
        <f>'Risk - Business Climate'!B148</f>
        <v>A3</v>
      </c>
      <c r="AM152" s="416">
        <f>'Risk - Business Climate'!K148</f>
        <v>22.222222222222239</v>
      </c>
      <c r="AN152" s="415" t="str">
        <f>'Risk - Banking'!E148</f>
        <v>AAA</v>
      </c>
      <c r="AO152" s="413">
        <f>'Risk - Banking'!M148</f>
        <v>25</v>
      </c>
      <c r="AP152" s="458">
        <f t="shared" si="25"/>
        <v>68.222222222222243</v>
      </c>
      <c r="AQ152" s="460">
        <f t="shared" si="29"/>
        <v>6.8222222222222229</v>
      </c>
      <c r="AR152" s="417">
        <f t="shared" si="26"/>
        <v>66.196673452338331</v>
      </c>
    </row>
    <row r="153" spans="1:44" ht="17.350000000000001" customHeight="1" x14ac:dyDescent="0.3">
      <c r="A153" s="295" t="s">
        <v>96</v>
      </c>
      <c r="B153" s="362" t="s">
        <v>96</v>
      </c>
      <c r="C153" s="418">
        <f>'Macro - Wealth'!E149</f>
        <v>13200</v>
      </c>
      <c r="D153" s="410">
        <f>'Macro - Wealth'!L149</f>
        <v>-11.54882154882155</v>
      </c>
      <c r="E153" s="419">
        <f>'Macro - GDP Growth'!F149</f>
        <v>0.1</v>
      </c>
      <c r="F153" s="410">
        <f>'Macro - GDP Growth'!M149</f>
        <v>-5.76</v>
      </c>
      <c r="G153" s="419">
        <f>'Macro - GDP Growth Projection'!G149</f>
        <v>0.13075023033732927</v>
      </c>
      <c r="H153" s="410">
        <f>'Macro - GDP Growth Projection'!M149</f>
        <v>5.1790589189424026</v>
      </c>
      <c r="I153" s="479">
        <f>'Macro - Urban Population'!G149</f>
        <v>34167.896000000001</v>
      </c>
      <c r="J153" s="420">
        <f>'Macro - Urban Population'!F117</f>
        <v>89.9100149781612</v>
      </c>
      <c r="K153" s="421">
        <f>('Macro - Urban Population'!G149)/1000</f>
        <v>34.167895999999999</v>
      </c>
      <c r="L153" s="771">
        <f>'Macro - Urban Population'!N149</f>
        <v>0</v>
      </c>
      <c r="M153" s="772">
        <f>'Economy Size'!E149</f>
        <v>736.3</v>
      </c>
      <c r="N153" s="413">
        <f>'Economy Size'!L149</f>
        <v>-0.92003175135938164</v>
      </c>
      <c r="O153" s="422" t="e">
        <f>#REF!</f>
        <v>#REF!</v>
      </c>
      <c r="P153" s="445">
        <f t="shared" si="30"/>
        <v>-13.049794381238527</v>
      </c>
      <c r="Q153" s="447">
        <f t="shared" si="24"/>
        <v>-1.3049794381238529</v>
      </c>
      <c r="R153" s="1033">
        <f>'1-Health Spending Per Capita'!D149</f>
        <v>570.20607358999996</v>
      </c>
      <c r="S153" s="867">
        <f>'1-Health Spending Per Capita'!J149</f>
        <v>-27.400739698359484</v>
      </c>
      <c r="T153" s="964">
        <f>'2-Total Healthcare Spending'!G149</f>
        <v>30.300481613305863</v>
      </c>
      <c r="U153" s="1057">
        <f>'2-Total Healthcare Spending'!M149</f>
        <v>18.508200148319194</v>
      </c>
      <c r="V153" s="964">
        <f>'3-IT Development Index'!D149</f>
        <v>5.03</v>
      </c>
      <c r="W153" s="867">
        <f>'3-IT Development Index'!J149</f>
        <v>-0.99757467449580539</v>
      </c>
      <c r="X153" s="964">
        <f>'4- Medical Technology from US'!D149</f>
        <v>105.441</v>
      </c>
      <c r="Y153" s="873">
        <f>'4- Medical Technology from US'!J149</f>
        <v>-2.9432612206254229</v>
      </c>
      <c r="Z153" s="973">
        <f>'5- Computer Imports'!D149</f>
        <v>1466.93</v>
      </c>
      <c r="AA153" s="877">
        <f>'5- Computer Imports'!J149</f>
        <v>0.18867554191947147</v>
      </c>
      <c r="AB153" s="973">
        <f>'6-Network Readiness Index'!D149</f>
        <v>4.2</v>
      </c>
      <c r="AC153" s="1273">
        <f>'6-Network Readiness Index'!J149</f>
        <v>0.2631578947368422</v>
      </c>
      <c r="AD153" s="1277">
        <f>'7-Physicians per 1,000 People'!D149</f>
        <v>0.76700000000000002</v>
      </c>
      <c r="AE153" s="883">
        <f>'7-Physicians per 1,000 People'!I149</f>
        <v>-15.254569190600524</v>
      </c>
      <c r="AF153" s="1371">
        <f>'8-Public Health Spending %'!D149</f>
        <v>48.23549139</v>
      </c>
      <c r="AG153" s="873">
        <f>'8-Public Health Spending %'!J149</f>
        <v>-3.4494626861375326</v>
      </c>
      <c r="AH153" s="452">
        <f t="shared" si="27"/>
        <v>-31.08557388524326</v>
      </c>
      <c r="AI153" s="453">
        <f t="shared" si="28"/>
        <v>-24.86845910819461</v>
      </c>
      <c r="AJ153" s="442" t="str">
        <f>'Risk - Country'!E149</f>
        <v>C</v>
      </c>
      <c r="AK153" s="413">
        <f>'Risk - Country'!M149</f>
        <v>-6.9999999999999973</v>
      </c>
      <c r="AL153" s="416" t="str">
        <f>'Risk - Business Climate'!B149</f>
        <v>A4</v>
      </c>
      <c r="AM153" s="416">
        <f>'Risk - Business Climate'!K149</f>
        <v>13.333333333333323</v>
      </c>
      <c r="AN153" s="415" t="str">
        <f>'Risk - Banking'!E149</f>
        <v>BBB-</v>
      </c>
      <c r="AO153" s="413">
        <f>'Risk - Banking'!M149</f>
        <v>-5.7692307692307674</v>
      </c>
      <c r="AP153" s="458">
        <f t="shared" si="25"/>
        <v>0.56410256410255855</v>
      </c>
      <c r="AQ153" s="460">
        <f t="shared" si="29"/>
        <v>5.6410256410255842E-2</v>
      </c>
      <c r="AR153" s="417">
        <f t="shared" si="26"/>
        <v>-26.117028289908205</v>
      </c>
    </row>
    <row r="154" spans="1:44" x14ac:dyDescent="0.3">
      <c r="A154" s="295" t="s">
        <v>97</v>
      </c>
      <c r="B154" s="362" t="s">
        <v>97</v>
      </c>
      <c r="C154" s="418">
        <f>'Macro - Wealth'!E150</f>
        <v>36500</v>
      </c>
      <c r="D154" s="410">
        <f>'Macro - Wealth'!L150</f>
        <v>12.797018851380972</v>
      </c>
      <c r="E154" s="419">
        <f>'Macro - GDP Growth'!F150</f>
        <v>3.1</v>
      </c>
      <c r="F154" s="410">
        <f>'Macro - GDP Growth'!M150</f>
        <v>2.7692307692307687</v>
      </c>
      <c r="G154" s="419">
        <f>'Macro - GDP Growth Projection'!G150</f>
        <v>0.13139128094725508</v>
      </c>
      <c r="H154" s="410">
        <f>'Macro - GDP Growth Projection'!M150</f>
        <v>5.2140367727532864</v>
      </c>
      <c r="I154" s="479">
        <f>'Macro - Urban Population'!G150</f>
        <v>37349.447</v>
      </c>
      <c r="J154" s="420">
        <f>'Macro - Urban Population'!F118</f>
        <v>69.663310548679107</v>
      </c>
      <c r="K154" s="421">
        <f>('Macro - Urban Population'!G150)/1000</f>
        <v>37.349446999999998</v>
      </c>
      <c r="L154" s="771">
        <f>'Macro - Urban Population'!N150</f>
        <v>0</v>
      </c>
      <c r="M154" s="772">
        <f>'Economy Size'!E150</f>
        <v>1690</v>
      </c>
      <c r="N154" s="413">
        <f>'Economy Size'!L150</f>
        <v>-2.2706683009694646</v>
      </c>
      <c r="O154" s="422" t="e">
        <f>#REF!</f>
        <v>#REF!</v>
      </c>
      <c r="P154" s="445">
        <f t="shared" si="30"/>
        <v>18.509618092395563</v>
      </c>
      <c r="Q154" s="447">
        <f t="shared" si="24"/>
        <v>1.8509618092395563</v>
      </c>
      <c r="R154" s="1033">
        <f>'1-Health Spending Per Capita'!D150</f>
        <v>2658.2704238800002</v>
      </c>
      <c r="S154" s="867">
        <f>'1-Health Spending Per Capita'!J150</f>
        <v>8.371768207640736</v>
      </c>
      <c r="T154" s="964">
        <f>'2-Total Healthcare Spending'!G150</f>
        <v>125.11522439504648</v>
      </c>
      <c r="U154" s="1057">
        <f>'2-Total Healthcare Spending'!M150</f>
        <v>-1.2901816472382939</v>
      </c>
      <c r="V154" s="964">
        <f>'3-IT Development Index'!D150</f>
        <v>7.62</v>
      </c>
      <c r="W154" s="867">
        <f>'3-IT Development Index'!J150</f>
        <v>20.037538472486606</v>
      </c>
      <c r="X154" s="964">
        <f>'4- Medical Technology from US'!D150</f>
        <v>192.554</v>
      </c>
      <c r="Y154" s="873">
        <f>'4- Medical Technology from US'!J150</f>
        <v>0.14754338094873945</v>
      </c>
      <c r="Z154" s="973">
        <f>'5- Computer Imports'!D150</f>
        <v>3169.8420000000001</v>
      </c>
      <c r="AA154" s="877">
        <f>'5- Computer Imports'!J150</f>
        <v>0.4078523405668632</v>
      </c>
      <c r="AB154" s="973">
        <f>'6-Network Readiness Index'!D150</f>
        <v>4.8</v>
      </c>
      <c r="AC154" s="1273">
        <f>'6-Network Readiness Index'!J150</f>
        <v>1.8421052631578956</v>
      </c>
      <c r="AD154" s="1277">
        <f>'7-Physicians per 1,000 People'!D150</f>
        <v>3.819</v>
      </c>
      <c r="AE154" s="883">
        <f>'7-Physicians per 1,000 People'!I150</f>
        <v>11.416373681567054</v>
      </c>
      <c r="AF154" s="1371">
        <f>'8-Public Health Spending %'!D150</f>
        <v>70.875662649999995</v>
      </c>
      <c r="AG154" s="873">
        <f>'8-Public Health Spending %'!J150</f>
        <v>5.5007160992518598</v>
      </c>
      <c r="AH154" s="452">
        <f t="shared" si="27"/>
        <v>46.433715798381456</v>
      </c>
      <c r="AI154" s="453">
        <f t="shared" si="28"/>
        <v>37.146972638705165</v>
      </c>
      <c r="AJ154" s="442" t="str">
        <f>'Risk - Country'!E150</f>
        <v>A3</v>
      </c>
      <c r="AK154" s="413">
        <f>'Risk - Country'!M150</f>
        <v>21</v>
      </c>
      <c r="AL154" s="416" t="str">
        <f>'Risk - Business Climate'!B150</f>
        <v>A1</v>
      </c>
      <c r="AM154" s="416">
        <f>'Risk - Business Climate'!K150</f>
        <v>40</v>
      </c>
      <c r="AN154" s="415" t="str">
        <f>'Risk - Banking'!E150</f>
        <v>AA+</v>
      </c>
      <c r="AO154" s="413">
        <f>'Risk - Banking'!M150</f>
        <v>22.5</v>
      </c>
      <c r="AP154" s="458">
        <f t="shared" si="25"/>
        <v>83.5</v>
      </c>
      <c r="AQ154" s="460">
        <f t="shared" si="29"/>
        <v>8.3499999999999979</v>
      </c>
      <c r="AR154" s="417">
        <f t="shared" si="26"/>
        <v>47.347934447944724</v>
      </c>
    </row>
    <row r="155" spans="1:44" x14ac:dyDescent="0.3">
      <c r="A155" s="295" t="s">
        <v>203</v>
      </c>
      <c r="B155" s="362" t="s">
        <v>203</v>
      </c>
      <c r="C155" s="418">
        <f>'Macro - Wealth'!E151</f>
        <v>11200</v>
      </c>
      <c r="D155" s="410">
        <f>'Macro - Wealth'!L151</f>
        <v>-20.976430976430976</v>
      </c>
      <c r="E155" s="419">
        <f>'Macro - GDP Growth'!F151</f>
        <v>5</v>
      </c>
      <c r="F155" s="410">
        <f>'Macro - GDP Growth'!M151</f>
        <v>11.538461538461538</v>
      </c>
      <c r="G155" s="419">
        <f>'Macro - GDP Growth Projection'!G151</f>
        <v>0.23153924896287914</v>
      </c>
      <c r="H155" s="410">
        <f>'Macro - GDP Growth Projection'!M151</f>
        <v>10.678443062161662</v>
      </c>
      <c r="I155" s="479">
        <f>'Macro - Urban Population'!G151</f>
        <v>3928.855</v>
      </c>
      <c r="J155" s="420">
        <f>'Macro - Urban Population'!F119</f>
        <v>86.250538027296997</v>
      </c>
      <c r="K155" s="421">
        <f>('Macro - Urban Population'!G151)/1000</f>
        <v>3.928855</v>
      </c>
      <c r="L155" s="771">
        <f>'Macro - Urban Population'!N151</f>
        <v>0</v>
      </c>
      <c r="M155" s="772">
        <f>'Economy Size'!E151</f>
        <v>237.8</v>
      </c>
      <c r="N155" s="413">
        <f>'Economy Size'!L151</f>
        <v>-0.21405259650919159</v>
      </c>
      <c r="O155" s="422" t="e">
        <f>#REF!</f>
        <v>#REF!</v>
      </c>
      <c r="P155" s="445">
        <f t="shared" si="30"/>
        <v>1.0264210276830337</v>
      </c>
      <c r="Q155" s="447">
        <f t="shared" si="24"/>
        <v>0.10264210276830338</v>
      </c>
      <c r="R155" s="1033">
        <f>'1-Health Spending Per Capita'!D151</f>
        <v>127.33174445</v>
      </c>
      <c r="S155" s="867">
        <f>'1-Health Spending Per Capita'!J151</f>
        <v>-45.319147710292263</v>
      </c>
      <c r="T155" s="964">
        <f>'2-Total Healthcare Spending'!G151</f>
        <v>2.7307279418321988</v>
      </c>
      <c r="U155" s="1057">
        <f>'2-Total Healthcare Spending'!M151</f>
        <v>47.189833972355331</v>
      </c>
      <c r="V155" s="964">
        <f>'3-IT Development Index'!D151</f>
        <v>3.77</v>
      </c>
      <c r="W155" s="867">
        <f>'3-IT Development Index'!J151</f>
        <v>-10.225619096247142</v>
      </c>
      <c r="X155" s="964">
        <f>'4- Medical Technology from US'!D151</f>
        <v>8.4640000000000004</v>
      </c>
      <c r="Y155" s="873">
        <f>'4- Medical Technology from US'!J151</f>
        <v>-9.4335387844517182</v>
      </c>
      <c r="Z155" s="973">
        <f>'5- Computer Imports'!D151</f>
        <v>160.834</v>
      </c>
      <c r="AA155" s="877">
        <f>'5- Computer Imports'!J151</f>
        <v>2.0571764386537423E-2</v>
      </c>
      <c r="AB155" s="973">
        <f>'6-Network Readiness Index'!D151</f>
        <v>4.2</v>
      </c>
      <c r="AC155" s="1273">
        <f>'6-Network Readiness Index'!J151</f>
        <v>0.2631578947368422</v>
      </c>
      <c r="AD155" s="1277">
        <f>'7-Physicians per 1,000 People'!D151</f>
        <v>0.72599999999999998</v>
      </c>
      <c r="AE155" s="883">
        <f>'7-Physicians per 1,000 People'!I151</f>
        <v>-16.057441253263708</v>
      </c>
      <c r="AF155" s="1371">
        <f>'8-Public Health Spending %'!D151</f>
        <v>56.1</v>
      </c>
      <c r="AG155" s="873">
        <f>'8-Public Health Spending %'!J151</f>
        <v>-0.18710114713065235</v>
      </c>
      <c r="AH155" s="452">
        <f t="shared" si="27"/>
        <v>-33.749284359906767</v>
      </c>
      <c r="AI155" s="453">
        <f t="shared" si="28"/>
        <v>-26.999427487925416</v>
      </c>
      <c r="AJ155" s="442" t="str">
        <f>'Risk - Country'!E151</f>
        <v>B</v>
      </c>
      <c r="AK155" s="413">
        <f>'Risk - Country'!M151</f>
        <v>7</v>
      </c>
      <c r="AL155" s="416" t="str">
        <f>'Risk - Business Climate'!B151</f>
        <v>B</v>
      </c>
      <c r="AM155" s="416">
        <f>'Risk - Business Climate'!K151</f>
        <v>4.4444444444444411</v>
      </c>
      <c r="AN155" s="415" t="str">
        <f>'Risk - Banking'!E151</f>
        <v>B+</v>
      </c>
      <c r="AO155" s="413">
        <f>'Risk - Banking'!M151</f>
        <v>-17.307692307692307</v>
      </c>
      <c r="AP155" s="458">
        <f t="shared" si="25"/>
        <v>-5.8632478632478655</v>
      </c>
      <c r="AQ155" s="460">
        <f t="shared" si="29"/>
        <v>-0.58632478632478646</v>
      </c>
      <c r="AR155" s="417">
        <f t="shared" si="26"/>
        <v>-27.483110171481901</v>
      </c>
    </row>
    <row r="156" spans="1:44" x14ac:dyDescent="0.3">
      <c r="A156" s="295" t="s">
        <v>204</v>
      </c>
      <c r="B156" s="362" t="s">
        <v>204</v>
      </c>
      <c r="C156" s="418">
        <f>'Macro - Wealth'!E152</f>
        <v>4500</v>
      </c>
      <c r="D156" s="410">
        <f>'Macro - Wealth'!L152</f>
        <v>-52.558922558922561</v>
      </c>
      <c r="E156" s="419">
        <f>'Macro - GDP Growth'!F152</f>
        <v>3.1</v>
      </c>
      <c r="F156" s="410">
        <f>'Macro - GDP Growth'!M152</f>
        <v>2.7692307692307687</v>
      </c>
      <c r="G156" s="419">
        <f>'Macro - GDP Growth Projection'!G152</f>
        <v>0.18525560345981845</v>
      </c>
      <c r="H156" s="410">
        <f>'Macro - GDP Growth Projection'!M152</f>
        <v>8.1530533953017663</v>
      </c>
      <c r="I156" s="479">
        <f>'Macro - Urban Population'!G152</f>
        <v>13033.73</v>
      </c>
      <c r="J156" s="420">
        <f>'Macro - Urban Population'!F120</f>
        <v>58.459146456411602</v>
      </c>
      <c r="K156" s="421">
        <f>('Macro - Urban Population'!G152)/1000</f>
        <v>13.03373</v>
      </c>
      <c r="L156" s="771">
        <f>'Macro - Urban Population'!N152</f>
        <v>0</v>
      </c>
      <c r="M156" s="772">
        <f>'Economy Size'!E152</f>
        <v>176.3</v>
      </c>
      <c r="N156" s="413">
        <f>'Economy Size'!L152</f>
        <v>-0.12695587028394245</v>
      </c>
      <c r="O156" s="422" t="e">
        <f>#REF!</f>
        <v>#REF!</v>
      </c>
      <c r="P156" s="445">
        <f t="shared" si="30"/>
        <v>-41.763594264673969</v>
      </c>
      <c r="Q156" s="447">
        <f t="shared" si="24"/>
        <v>-4.1763594264673971</v>
      </c>
      <c r="R156" s="1033">
        <f>'1-Health Spending Per Capita'!D152</f>
        <v>129.84387706000001</v>
      </c>
      <c r="S156" s="867">
        <f>'1-Health Spending Per Capita'!J152</f>
        <v>-45.217508454809845</v>
      </c>
      <c r="T156" s="964">
        <f>'2-Total Healthcare Spending'!G152</f>
        <v>5.0332797363027755</v>
      </c>
      <c r="U156" s="1057">
        <f>'2-Total Healthcare Spending'!M152</f>
        <v>44.794420933238669</v>
      </c>
      <c r="V156" s="964">
        <f>'3-IT Development Index'!D152</f>
        <v>2.6</v>
      </c>
      <c r="W156" s="867">
        <f>'3-IT Development Index'!J152</f>
        <v>-18.794517487873382</v>
      </c>
      <c r="X156" s="964">
        <f>'4- Medical Technology from US'!D152</f>
        <v>0.375</v>
      </c>
      <c r="Y156" s="873">
        <f>'4- Medical Technology from US'!J152</f>
        <v>-9.974902769868784</v>
      </c>
      <c r="Z156" s="973">
        <f>'5- Computer Imports'!D152</f>
        <v>0</v>
      </c>
      <c r="AA156" s="877">
        <f>'5- Computer Imports'!J152</f>
        <v>-10</v>
      </c>
      <c r="AB156" s="973" t="str">
        <f>'6-Network Readiness Index'!D152</f>
        <v>use median</v>
      </c>
      <c r="AC156" s="1273">
        <f>'6-Network Readiness Index'!J152</f>
        <v>0</v>
      </c>
      <c r="AD156" s="1277">
        <f>'7-Physicians per 1,000 People'!D152</f>
        <v>3.0579999999999998</v>
      </c>
      <c r="AE156" s="883">
        <f>'7-Physicians per 1,000 People'!I152</f>
        <v>7.5941737820190856</v>
      </c>
      <c r="AF156" s="1371">
        <f>'8-Public Health Spending %'!D152</f>
        <v>21.383438590000001</v>
      </c>
      <c r="AG156" s="873">
        <f>'8-Public Health Spending %'!J152</f>
        <v>-14.588251978924887</v>
      </c>
      <c r="AH156" s="452">
        <f t="shared" si="27"/>
        <v>-46.186585976219149</v>
      </c>
      <c r="AI156" s="453">
        <f t="shared" si="28"/>
        <v>-36.949268780975324</v>
      </c>
      <c r="AJ156" s="442" t="str">
        <f>'Risk - Country'!E152</f>
        <v>E</v>
      </c>
      <c r="AK156" s="413">
        <f>'Risk - Country'!M152</f>
        <v>-35</v>
      </c>
      <c r="AL156" s="416" t="str">
        <f>'Risk - Business Climate'!B152</f>
        <v>E</v>
      </c>
      <c r="AM156" s="416">
        <f>'Risk - Business Climate'!K152</f>
        <v>-40</v>
      </c>
      <c r="AN156" s="415" t="str">
        <f>'Risk - Banking'!E152</f>
        <v>-</v>
      </c>
      <c r="AO156" s="413">
        <f>'Risk - Banking'!M152</f>
        <v>0</v>
      </c>
      <c r="AP156" s="458">
        <f t="shared" si="25"/>
        <v>-75</v>
      </c>
      <c r="AQ156" s="460">
        <f t="shared" si="29"/>
        <v>-7.4999999999999982</v>
      </c>
      <c r="AR156" s="417">
        <f t="shared" si="26"/>
        <v>-48.625628207442723</v>
      </c>
    </row>
    <row r="157" spans="1:44" x14ac:dyDescent="0.3">
      <c r="A157" s="295" t="s">
        <v>205</v>
      </c>
      <c r="B157" s="362" t="s">
        <v>205</v>
      </c>
      <c r="C157" s="418">
        <f>'Macro - Wealth'!E153</f>
        <v>15200</v>
      </c>
      <c r="D157" s="410">
        <f>'Macro - Wealth'!L153</f>
        <v>-2.1212121212121242</v>
      </c>
      <c r="E157" s="419">
        <f>'Macro - GDP Growth'!F153</f>
        <v>-7</v>
      </c>
      <c r="F157" s="410">
        <f>'Macro - GDP Growth'!M153</f>
        <v>-22.8</v>
      </c>
      <c r="G157" s="419">
        <f>'Macro - GDP Growth Projection'!G153</f>
        <v>0.12498429845496786</v>
      </c>
      <c r="H157" s="410">
        <f>'Macro - GDP Growth Projection'!M153</f>
        <v>4.8644504943624796</v>
      </c>
      <c r="I157" s="479">
        <f>'Macro - Urban Population'!G153</f>
        <v>359.45400000000001</v>
      </c>
      <c r="J157" s="420">
        <f>'Macro - Urban Population'!F121</f>
        <v>18.468748681534301</v>
      </c>
      <c r="K157" s="421">
        <f>('Macro - Urban Population'!G153)/1000</f>
        <v>0.359454</v>
      </c>
      <c r="L157" s="771">
        <f>'Macro - Urban Population'!N153</f>
        <v>0</v>
      </c>
      <c r="M157" s="772">
        <f>'Economy Size'!E153</f>
        <v>8.5470000000000006</v>
      </c>
      <c r="N157" s="413">
        <f>'Economy Size'!L153</f>
        <v>27.097311361665223</v>
      </c>
      <c r="O157" s="422" t="e">
        <f>#REF!</f>
        <v>#REF!</v>
      </c>
      <c r="P157" s="445">
        <f t="shared" si="30"/>
        <v>7.0405497348155777</v>
      </c>
      <c r="Q157" s="447">
        <f t="shared" si="24"/>
        <v>0.70405497348155777</v>
      </c>
      <c r="R157" s="1033">
        <f>'1-Health Spending Per Capita'!D153</f>
        <v>588.62778397</v>
      </c>
      <c r="S157" s="867">
        <f>'1-Health Spending Per Capita'!J153</f>
        <v>-26.655409248731747</v>
      </c>
      <c r="T157" s="964">
        <f>'2-Total Healthcare Spending'!G153</f>
        <v>0.3201693673958822</v>
      </c>
      <c r="U157" s="1057">
        <f>'2-Total Healthcare Spending'!M153</f>
        <v>49.697609673482127</v>
      </c>
      <c r="V157" s="964">
        <f>'3-IT Development Index'!D153</f>
        <v>5.09</v>
      </c>
      <c r="W157" s="867">
        <f>'3-IT Development Index'!J153</f>
        <v>-0.55814398774574481</v>
      </c>
      <c r="X157" s="964">
        <f>'4- Medical Technology from US'!D153</f>
        <v>5.8</v>
      </c>
      <c r="Y157" s="873">
        <f>'4- Medical Technology from US'!J153</f>
        <v>-9.611829507303872</v>
      </c>
      <c r="Z157" s="973">
        <f>'5- Computer Imports'!D153</f>
        <v>5.3150000000000004</v>
      </c>
      <c r="AA157" s="877">
        <f>'5- Computer Imports'!J153</f>
        <v>5.5537096817891672E-4</v>
      </c>
      <c r="AB157" s="973" t="str">
        <f>'6-Network Readiness Index'!D153</f>
        <v>use median</v>
      </c>
      <c r="AC157" s="1273">
        <f>'6-Network Readiness Index'!J153</f>
        <v>0</v>
      </c>
      <c r="AD157" s="1277">
        <f>'7-Physicians per 1,000 People'!D153</f>
        <v>0.81699999999999995</v>
      </c>
      <c r="AE157" s="883">
        <f>'7-Physicians per 1,000 People'!I153</f>
        <v>-14.275456919060053</v>
      </c>
      <c r="AF157" s="1371">
        <f>'8-Public Health Spending %'!D153</f>
        <v>51.703554339999997</v>
      </c>
      <c r="AG157" s="873">
        <f>'8-Public Health Spending %'!J153</f>
        <v>-2.0108381332254184</v>
      </c>
      <c r="AH157" s="452">
        <f t="shared" si="27"/>
        <v>-3.413512751616528</v>
      </c>
      <c r="AI157" s="453">
        <f t="shared" si="28"/>
        <v>-2.7308102012932225</v>
      </c>
      <c r="AJ157" s="442" t="str">
        <f>'Risk - Country'!E153</f>
        <v>C</v>
      </c>
      <c r="AK157" s="413">
        <f>'Risk - Country'!M153</f>
        <v>-6.9999999999999973</v>
      </c>
      <c r="AL157" s="416" t="str">
        <f>'Risk - Business Climate'!B153</f>
        <v>C</v>
      </c>
      <c r="AM157" s="416">
        <f>'Risk - Business Climate'!K153</f>
        <v>-10.909090909090912</v>
      </c>
      <c r="AN157" s="415" t="str">
        <f>'Risk - Banking'!E153</f>
        <v>B-</v>
      </c>
      <c r="AO157" s="413">
        <f>'Risk - Banking'!M153</f>
        <v>-23.076923076923077</v>
      </c>
      <c r="AP157" s="458">
        <f t="shared" si="25"/>
        <v>-40.986013986013987</v>
      </c>
      <c r="AQ157" s="460">
        <f t="shared" si="29"/>
        <v>-4.0986013986013976</v>
      </c>
      <c r="AR157" s="417">
        <f t="shared" si="26"/>
        <v>-6.1253566264130619</v>
      </c>
    </row>
    <row r="158" spans="1:44" x14ac:dyDescent="0.3">
      <c r="A158" s="295" t="s">
        <v>206</v>
      </c>
      <c r="B158" s="362" t="s">
        <v>206</v>
      </c>
      <c r="C158" s="418">
        <f>'Macro - Wealth'!E154</f>
        <v>49700</v>
      </c>
      <c r="D158" s="410">
        <f>'Macro - Wealth'!L154</f>
        <v>20.898728627794824</v>
      </c>
      <c r="E158" s="419">
        <f>'Macro - GDP Growth'!F154</f>
        <v>3.6</v>
      </c>
      <c r="F158" s="410">
        <f>'Macro - GDP Growth'!M154</f>
        <v>5.0769230769230758</v>
      </c>
      <c r="G158" s="419">
        <f>'Macro - GDP Growth Projection'!G154</f>
        <v>0.13397749637084502</v>
      </c>
      <c r="H158" s="410">
        <f>'Macro - GDP Growth Projection'!M154</f>
        <v>5.3551492896265707</v>
      </c>
      <c r="I158" s="479">
        <f>'Macro - Urban Population'!G154</f>
        <v>8250.6299999999992</v>
      </c>
      <c r="J158" s="420">
        <f>'Macro - Urban Population'!F122</f>
        <v>46.941547899575902</v>
      </c>
      <c r="K158" s="421">
        <f>('Macro - Urban Population'!G154)/1000</f>
        <v>8.2506299999999992</v>
      </c>
      <c r="L158" s="771">
        <f>'Macro - Urban Population'!N154</f>
        <v>0</v>
      </c>
      <c r="M158" s="772">
        <f>'Economy Size'!E154</f>
        <v>498.1</v>
      </c>
      <c r="N158" s="413">
        <f>'Economy Size'!L154</f>
        <v>-0.58269126051622167</v>
      </c>
      <c r="O158" s="422" t="e">
        <f>#REF!</f>
        <v>#REF!</v>
      </c>
      <c r="P158" s="445">
        <f t="shared" si="30"/>
        <v>30.748109733828251</v>
      </c>
      <c r="Q158" s="447">
        <f t="shared" si="24"/>
        <v>3.0748109733828253</v>
      </c>
      <c r="R158" s="1033">
        <f>'1-Health Spending Per Capita'!D154</f>
        <v>6807.7177775600003</v>
      </c>
      <c r="S158" s="867">
        <f>'1-Health Spending Per Capita'!J154</f>
        <v>32.994423088792196</v>
      </c>
      <c r="T158" s="964">
        <f>'2-Total Healthcare Spending'!G154</f>
        <v>65.566906730020307</v>
      </c>
      <c r="U158" s="1057">
        <f>'2-Total Healthcare Spending'!M154</f>
        <v>-0.29272488016268133</v>
      </c>
      <c r="V158" s="964">
        <f>'3-IT Development Index'!D154</f>
        <v>8.4499999999999993</v>
      </c>
      <c r="W158" s="867">
        <f>'3-IT Development Index'!J154</f>
        <v>26.815278692024403</v>
      </c>
      <c r="X158" s="964">
        <f>'4- Medical Technology from US'!D154</f>
        <v>95.790999999999997</v>
      </c>
      <c r="Y158" s="873">
        <f>'4- Medical Technology from US'!J154</f>
        <v>-3.5890966093353627</v>
      </c>
      <c r="Z158" s="973">
        <f>'5- Computer Imports'!D154</f>
        <v>3044.4319999999998</v>
      </c>
      <c r="AA158" s="877">
        <f>'5- Computer Imports'!J154</f>
        <v>0.39171118804790195</v>
      </c>
      <c r="AB158" s="973">
        <f>'6-Network Readiness Index'!D154</f>
        <v>5.8</v>
      </c>
      <c r="AC158" s="1273">
        <f>'6-Network Readiness Index'!J154</f>
        <v>4.473684210526315</v>
      </c>
      <c r="AD158" s="1277">
        <f>'7-Physicians per 1,000 People'!D154</f>
        <v>4.1070000000000002</v>
      </c>
      <c r="AE158" s="883">
        <f>'7-Physicians per 1,000 People'!I154</f>
        <v>12.862882973380211</v>
      </c>
      <c r="AF158" s="1371">
        <f>'8-Public Health Spending %'!D154</f>
        <v>84.030419519999995</v>
      </c>
      <c r="AG158" s="873">
        <f>'8-Public Health Spending %'!J154</f>
        <v>10.552199085048493</v>
      </c>
      <c r="AH158" s="452">
        <f t="shared" si="27"/>
        <v>84.208357748321475</v>
      </c>
      <c r="AI158" s="453">
        <f t="shared" si="28"/>
        <v>67.366686198657177</v>
      </c>
      <c r="AJ158" s="442" t="str">
        <f>'Risk - Country'!E154</f>
        <v>A1</v>
      </c>
      <c r="AK158" s="413">
        <f>'Risk - Country'!M154</f>
        <v>35</v>
      </c>
      <c r="AL158" s="416" t="str">
        <f>'Risk - Business Climate'!B154</f>
        <v>A1</v>
      </c>
      <c r="AM158" s="416">
        <f>'Risk - Business Climate'!K154</f>
        <v>40</v>
      </c>
      <c r="AN158" s="415" t="str">
        <f>'Risk - Banking'!E154</f>
        <v>AAA</v>
      </c>
      <c r="AO158" s="413">
        <f>'Risk - Banking'!M154</f>
        <v>25</v>
      </c>
      <c r="AP158" s="458">
        <f t="shared" si="25"/>
        <v>100</v>
      </c>
      <c r="AQ158" s="460">
        <f t="shared" si="29"/>
        <v>9.9999999999999982</v>
      </c>
      <c r="AR158" s="417">
        <f t="shared" si="26"/>
        <v>80.441497172040002</v>
      </c>
    </row>
    <row r="159" spans="1:44" ht="17.350000000000001" customHeight="1" x14ac:dyDescent="0.3">
      <c r="A159" s="295" t="s">
        <v>98</v>
      </c>
      <c r="B159" s="362" t="s">
        <v>98</v>
      </c>
      <c r="C159" s="418">
        <f>'Macro - Wealth'!E155</f>
        <v>59400</v>
      </c>
      <c r="D159" s="410">
        <f>'Macro - Wealth'!L155</f>
        <v>26.852257781674702</v>
      </c>
      <c r="E159" s="419">
        <f>'Macro - GDP Growth'!F155</f>
        <v>1</v>
      </c>
      <c r="F159" s="410">
        <f>'Macro - GDP Growth'!M155</f>
        <v>-3.5999999999999996</v>
      </c>
      <c r="G159" s="419">
        <f>'Macro - GDP Growth Projection'!G155</f>
        <v>0.11902668808663408</v>
      </c>
      <c r="H159" s="410">
        <f>'Macro - GDP Growth Projection'!M155</f>
        <v>4.5393834539459545</v>
      </c>
      <c r="I159" s="479">
        <f>'Macro - Urban Population'!G155</f>
        <v>6024.1440000000002</v>
      </c>
      <c r="J159" s="420" t="e">
        <f>'Macro - Urban Population'!#REF!</f>
        <v>#REF!</v>
      </c>
      <c r="K159" s="421">
        <f>('Macro - Urban Population'!G155)/1000</f>
        <v>6.0241440000000006</v>
      </c>
      <c r="L159" s="771">
        <f>'Macro - Urban Population'!N155</f>
        <v>0</v>
      </c>
      <c r="M159" s="772">
        <f>'Economy Size'!E155</f>
        <v>494.3</v>
      </c>
      <c r="N159" s="413">
        <f>'Economy Size'!L155</f>
        <v>-0.57730967418035262</v>
      </c>
      <c r="O159" s="422" t="e">
        <f>#REF!</f>
        <v>#REF!</v>
      </c>
      <c r="P159" s="445">
        <f t="shared" si="30"/>
        <v>27.214331561440304</v>
      </c>
      <c r="Q159" s="447">
        <f t="shared" si="24"/>
        <v>2.7214331561440304</v>
      </c>
      <c r="R159" s="1033">
        <f>'1-Health Spending Per Capita'!D155</f>
        <v>9673.5235346000009</v>
      </c>
      <c r="S159" s="867">
        <f>'1-Health Spending Per Capita'!J155</f>
        <v>50</v>
      </c>
      <c r="T159" s="964">
        <f>'2-Total Healthcare Spending'!G155</f>
        <v>78.915598948819209</v>
      </c>
      <c r="U159" s="1057">
        <f>'2-Total Healthcare Spending'!M155</f>
        <v>-0.51632050649337335</v>
      </c>
      <c r="V159" s="964">
        <f>'3-IT Development Index'!D155</f>
        <v>8.68</v>
      </c>
      <c r="W159" s="867">
        <f>'3-IT Development Index'!J155</f>
        <v>28.693447668522833</v>
      </c>
      <c r="X159" s="964">
        <f>'4- Medical Technology from US'!D155</f>
        <v>396.35199999999998</v>
      </c>
      <c r="Y159" s="873">
        <f>'4- Medical Technology from US'!J155</f>
        <v>0.84463302553161579</v>
      </c>
      <c r="Z159" s="973">
        <f>'5- Computer Imports'!D155</f>
        <v>2916.45</v>
      </c>
      <c r="AA159" s="877">
        <f>'5- Computer Imports'!J155</f>
        <v>0.37523900096807017</v>
      </c>
      <c r="AB159" s="973">
        <f>'6-Network Readiness Index'!D155</f>
        <v>5.8</v>
      </c>
      <c r="AC159" s="1273">
        <f>'6-Network Readiness Index'!J155</f>
        <v>4.473684210526315</v>
      </c>
      <c r="AD159" s="1277">
        <f>'7-Physicians per 1,000 People'!D155</f>
        <v>4.1139999999999999</v>
      </c>
      <c r="AE159" s="883">
        <f>'7-Physicians per 1,000 People'!I155</f>
        <v>12.898041185334003</v>
      </c>
      <c r="AF159" s="1371">
        <f>'8-Public Health Spending %'!D155</f>
        <v>66</v>
      </c>
      <c r="AG159" s="873">
        <f>'8-Public Health Spending %'!J155</f>
        <v>3.6284407570045669</v>
      </c>
      <c r="AH159" s="452">
        <f t="shared" si="27"/>
        <v>100.39716534139404</v>
      </c>
      <c r="AI159" s="453">
        <f t="shared" si="28"/>
        <v>80.31773227311524</v>
      </c>
      <c r="AJ159" s="442" t="str">
        <f>'Risk - Country'!E155</f>
        <v>A1</v>
      </c>
      <c r="AK159" s="413">
        <f>'Risk - Country'!M155</f>
        <v>35</v>
      </c>
      <c r="AL159" s="416" t="str">
        <f>'Risk - Business Climate'!B155</f>
        <v>A1</v>
      </c>
      <c r="AM159" s="416">
        <f>'Risk - Business Climate'!K155</f>
        <v>40</v>
      </c>
      <c r="AN159" s="415" t="str">
        <f>'Risk - Banking'!E155</f>
        <v>AAA</v>
      </c>
      <c r="AO159" s="413">
        <f>'Risk - Banking'!M155</f>
        <v>25</v>
      </c>
      <c r="AP159" s="458">
        <f t="shared" si="25"/>
        <v>100</v>
      </c>
      <c r="AQ159" s="460">
        <f t="shared" si="29"/>
        <v>9.9999999999999982</v>
      </c>
      <c r="AR159" s="417">
        <f t="shared" si="26"/>
        <v>93.03916542925927</v>
      </c>
    </row>
    <row r="160" spans="1:44" x14ac:dyDescent="0.3">
      <c r="A160" s="295" t="s">
        <v>99</v>
      </c>
      <c r="B160" s="362" t="s">
        <v>99</v>
      </c>
      <c r="C160" s="418">
        <f>'Macro - Wealth'!E156</f>
        <v>2900</v>
      </c>
      <c r="D160" s="410">
        <f>'Macro - Wealth'!L156</f>
        <v>-60.101010101010104</v>
      </c>
      <c r="E160" s="419">
        <f>'Macro - GDP Growth'!F156</f>
        <v>-9.9</v>
      </c>
      <c r="F160" s="410">
        <f>'Macro - GDP Growth'!M156</f>
        <v>-29.759999999999998</v>
      </c>
      <c r="G160" s="419" t="str">
        <f>'Macro - GDP Growth Projection'!G156</f>
        <v>use median</v>
      </c>
      <c r="H160" s="410">
        <f>'Macro - GDP Growth Projection'!M156</f>
        <v>0</v>
      </c>
      <c r="I160" s="479">
        <f>'Macro - Urban Population'!G156</f>
        <v>12588.335999999999</v>
      </c>
      <c r="J160" s="420" t="e">
        <f>'Macro - Urban Population'!#REF!</f>
        <v>#REF!</v>
      </c>
      <c r="K160" s="421">
        <f>('Macro - Urban Population'!G156)/1000</f>
        <v>12.588336</v>
      </c>
      <c r="L160" s="771">
        <f>'Macro - Urban Population'!N156</f>
        <v>0</v>
      </c>
      <c r="M160" s="772">
        <f>'Economy Size'!E156</f>
        <v>55.8</v>
      </c>
      <c r="N160" s="413">
        <f>'Economy Size'!L156</f>
        <v>10.70424978317433</v>
      </c>
      <c r="O160" s="422" t="e">
        <f>#REF!</f>
        <v>#REF!</v>
      </c>
      <c r="P160" s="445">
        <f t="shared" si="30"/>
        <v>-79.156760317835761</v>
      </c>
      <c r="Q160" s="447">
        <f t="shared" si="24"/>
        <v>-7.9156760317835761</v>
      </c>
      <c r="R160" s="1033">
        <f>'1-Health Spending Per Capita'!D156</f>
        <v>66.454973929999994</v>
      </c>
      <c r="S160" s="867">
        <f>'1-Health Spending Per Capita'!J156</f>
        <v>-47.782182347554645</v>
      </c>
      <c r="T160" s="964">
        <f>'2-Total Healthcare Spending'!G156</f>
        <v>1.4611199266339467</v>
      </c>
      <c r="U160" s="1057">
        <f>'2-Total Healthcare Spending'!M156</f>
        <v>48.510644909801442</v>
      </c>
      <c r="V160" s="964">
        <f>'3-IT Development Index'!D156</f>
        <v>3.32</v>
      </c>
      <c r="W160" s="867">
        <f>'3-IT Development Index'!J156</f>
        <v>-13.521349246872621</v>
      </c>
      <c r="X160" s="964">
        <f>'4- Medical Technology from US'!D156</f>
        <v>0</v>
      </c>
      <c r="Y160" s="873">
        <f>'4- Medical Technology from US'!J156</f>
        <v>-10</v>
      </c>
      <c r="Z160" s="973">
        <f>'5- Computer Imports'!D156</f>
        <v>4.859</v>
      </c>
      <c r="AA160" s="877">
        <f>'5- Computer Imports'!J156</f>
        <v>4.9668054836672995E-4</v>
      </c>
      <c r="AB160" s="973" t="str">
        <f>'6-Network Readiness Index'!D156</f>
        <v>use median</v>
      </c>
      <c r="AC160" s="1273">
        <f>'6-Network Readiness Index'!J156</f>
        <v>0</v>
      </c>
      <c r="AD160" s="1277">
        <f>'7-Physicians per 1,000 People'!D156</f>
        <v>1.546</v>
      </c>
      <c r="AE160" s="883">
        <f>'7-Physicians per 1,000 People'!I156</f>
        <v>0</v>
      </c>
      <c r="AF160" s="1371">
        <f>'8-Public Health Spending %'!D156</f>
        <v>46.309768079999998</v>
      </c>
      <c r="AG160" s="873">
        <f>'8-Public Health Spending %'!J156</f>
        <v>-4.248292717720779</v>
      </c>
      <c r="AH160" s="452">
        <f t="shared" si="27"/>
        <v>-27.040682721798238</v>
      </c>
      <c r="AI160" s="453">
        <f t="shared" si="28"/>
        <v>-21.632546177438591</v>
      </c>
      <c r="AJ160" s="442" t="str">
        <f>'Risk - Country'!E156</f>
        <v>E</v>
      </c>
      <c r="AK160" s="413">
        <f>'Risk - Country'!M156</f>
        <v>-35</v>
      </c>
      <c r="AL160" s="416" t="str">
        <f>'Risk - Business Climate'!B156</f>
        <v>E</v>
      </c>
      <c r="AM160" s="416">
        <f>'Risk - Business Climate'!K156</f>
        <v>-40</v>
      </c>
      <c r="AN160" s="415" t="str">
        <f>'Risk - Banking'!E156</f>
        <v>-</v>
      </c>
      <c r="AO160" s="413">
        <f>'Risk - Banking'!M156</f>
        <v>0</v>
      </c>
      <c r="AP160" s="458">
        <f t="shared" si="25"/>
        <v>-75</v>
      </c>
      <c r="AQ160" s="460">
        <f t="shared" si="29"/>
        <v>-7.4999999999999982</v>
      </c>
      <c r="AR160" s="417">
        <f t="shared" si="26"/>
        <v>-37.048222209222168</v>
      </c>
    </row>
    <row r="161" spans="1:44" x14ac:dyDescent="0.3">
      <c r="A161" s="295" t="s">
        <v>207</v>
      </c>
      <c r="B161" s="362" t="s">
        <v>207</v>
      </c>
      <c r="C161" s="418">
        <f>'Macro - Wealth'!E157</f>
        <v>3000</v>
      </c>
      <c r="D161" s="410">
        <f>'Macro - Wealth'!L157</f>
        <v>-59.629629629629619</v>
      </c>
      <c r="E161" s="419">
        <f>'Macro - GDP Growth'!F157</f>
        <v>0</v>
      </c>
      <c r="F161" s="410">
        <f>'Macro - GDP Growth'!M157</f>
        <v>0</v>
      </c>
      <c r="G161" s="419">
        <f>'Macro - GDP Growth Projection'!G157</f>
        <v>0.25156463563772391</v>
      </c>
      <c r="H161" s="410">
        <f>'Macro - GDP Growth Projection'!M157</f>
        <v>11.771094776041517</v>
      </c>
      <c r="I161" s="479">
        <f>'Macro - Urban Population'!G157</f>
        <v>2244.5500000000002</v>
      </c>
      <c r="J161" s="420">
        <f>'Macro - Urban Population'!F123</f>
        <v>80.208443802382007</v>
      </c>
      <c r="K161" s="421">
        <f>('Macro - Urban Population'!G157)/1000</f>
        <v>2.2445500000000003</v>
      </c>
      <c r="L161" s="771">
        <f>'Macro - Urban Population'!N157</f>
        <v>0</v>
      </c>
      <c r="M161" s="772">
        <f>'Economy Size'!E157</f>
        <v>25.81</v>
      </c>
      <c r="N161" s="413">
        <f>'Economy Size'!L157</f>
        <v>21.108412836079793</v>
      </c>
      <c r="O161" s="422" t="e">
        <f>#REF!</f>
        <v>#REF!</v>
      </c>
      <c r="P161" s="445">
        <f t="shared" si="30"/>
        <v>-26.750122017508311</v>
      </c>
      <c r="Q161" s="447">
        <f t="shared" si="24"/>
        <v>-2.6750122017508313</v>
      </c>
      <c r="R161" s="1033">
        <f>'1-Health Spending Per Capita'!D157</f>
        <v>76.391301429999999</v>
      </c>
      <c r="S161" s="867">
        <f>'1-Health Spending Per Capita'!J157</f>
        <v>-47.380164983778059</v>
      </c>
      <c r="T161" s="964">
        <f>'2-Total Healthcare Spending'!G157</f>
        <v>0.64237040498589426</v>
      </c>
      <c r="U161" s="1057">
        <f>'2-Total Healthcare Spending'!M157</f>
        <v>49.362414361692188</v>
      </c>
      <c r="V161" s="964" t="str">
        <f>'3-IT Development Index'!D157</f>
        <v>use median</v>
      </c>
      <c r="W161" s="867">
        <f>'3-IT Development Index'!J157</f>
        <v>0</v>
      </c>
      <c r="X161" s="964">
        <f>'4- Medical Technology from US'!D157</f>
        <v>3.5000000000000003E-2</v>
      </c>
      <c r="Y161" s="873">
        <f>'4- Medical Technology from US'!J157</f>
        <v>-9.9976575918544199</v>
      </c>
      <c r="Z161" s="973">
        <f>'5- Computer Imports'!D157</f>
        <v>11.842000000000001</v>
      </c>
      <c r="AA161" s="877">
        <f>'5- Computer Imports'!J157</f>
        <v>1.3954419552713363E-3</v>
      </c>
      <c r="AB161" s="973">
        <f>'6-Network Readiness Index'!D157</f>
        <v>3.3</v>
      </c>
      <c r="AC161" s="1273">
        <f>'6-Network Readiness Index'!J157</f>
        <v>-2.5</v>
      </c>
      <c r="AD161" s="1277">
        <f>'7-Physicians per 1,000 People'!D157</f>
        <v>1.714</v>
      </c>
      <c r="AE161" s="883">
        <f>'7-Physicians per 1,000 People'!I157</f>
        <v>0.84379708689100885</v>
      </c>
      <c r="AF161" s="1371">
        <f>'8-Public Health Spending %'!D157</f>
        <v>28.8</v>
      </c>
      <c r="AG161" s="873">
        <f>'8-Public Health Spending %'!J157</f>
        <v>-11.511708243579339</v>
      </c>
      <c r="AH161" s="452">
        <f t="shared" si="27"/>
        <v>-21.181923928673349</v>
      </c>
      <c r="AI161" s="453">
        <f t="shared" si="28"/>
        <v>-16.945539142938681</v>
      </c>
      <c r="AJ161" s="442" t="str">
        <f>'Risk - Country'!E157</f>
        <v>D</v>
      </c>
      <c r="AK161" s="413">
        <f>'Risk - Country'!M157</f>
        <v>-20.999999999999993</v>
      </c>
      <c r="AL161" s="416" t="str">
        <f>'Risk - Business Climate'!B157</f>
        <v>D</v>
      </c>
      <c r="AM161" s="416">
        <f>'Risk - Business Climate'!K157</f>
        <v>-25.454545454545453</v>
      </c>
      <c r="AN161" s="415" t="str">
        <f>'Risk - Banking'!E157</f>
        <v>-</v>
      </c>
      <c r="AO161" s="413">
        <f>'Risk - Banking'!M157</f>
        <v>0</v>
      </c>
      <c r="AP161" s="458">
        <f t="shared" si="25"/>
        <v>-46.454545454545446</v>
      </c>
      <c r="AQ161" s="460">
        <f t="shared" si="29"/>
        <v>-4.6454545454545437</v>
      </c>
      <c r="AR161" s="417">
        <f t="shared" si="26"/>
        <v>-24.266005890144058</v>
      </c>
    </row>
    <row r="162" spans="1:44" x14ac:dyDescent="0.3">
      <c r="A162" s="295" t="s">
        <v>100</v>
      </c>
      <c r="B162" s="362" t="s">
        <v>100</v>
      </c>
      <c r="C162" s="418">
        <f>'Macro - Wealth'!E158</f>
        <v>16800</v>
      </c>
      <c r="D162" s="410">
        <f>'Macro - Wealth'!L158</f>
        <v>0.70583077597544885</v>
      </c>
      <c r="E162" s="419">
        <f>'Macro - GDP Growth'!F158</f>
        <v>3.2</v>
      </c>
      <c r="F162" s="410">
        <f>'Macro - GDP Growth'!M158</f>
        <v>3.2307692307692308</v>
      </c>
      <c r="G162" s="419">
        <f>'Macro - GDP Growth Projection'!G158</f>
        <v>0.17165997910970837</v>
      </c>
      <c r="H162" s="410">
        <f>'Macro - GDP Growth Projection'!M158</f>
        <v>7.4112309032509547</v>
      </c>
      <c r="I162" s="479">
        <f>'Macro - Urban Population'!G158</f>
        <v>33056.42</v>
      </c>
      <c r="J162" s="420">
        <f>'Macro - Urban Population'!F124</f>
        <v>77.178076512062205</v>
      </c>
      <c r="K162" s="421">
        <f>('Macro - Urban Population'!G158)/1000</f>
        <v>33.056419999999996</v>
      </c>
      <c r="L162" s="771">
        <f>'Macro - Urban Population'!N158</f>
        <v>0</v>
      </c>
      <c r="M162" s="772">
        <f>'Economy Size'!E158</f>
        <v>1161</v>
      </c>
      <c r="N162" s="413">
        <f>'Economy Size'!L158</f>
        <v>-1.5214948347392729</v>
      </c>
      <c r="O162" s="422" t="e">
        <f>#REF!</f>
        <v>#REF!</v>
      </c>
      <c r="P162" s="445">
        <f t="shared" si="30"/>
        <v>9.8263360752563607</v>
      </c>
      <c r="Q162" s="447">
        <f t="shared" si="24"/>
        <v>0.98263360752563611</v>
      </c>
      <c r="R162" s="1033">
        <f>'1-Health Spending Per Capita'!D158</f>
        <v>360.38300315999999</v>
      </c>
      <c r="S162" s="867">
        <f>'1-Health Spending Per Capita'!J158</f>
        <v>-35.890044990860972</v>
      </c>
      <c r="T162" s="964">
        <f>'2-Total Healthcare Spending'!G158</f>
        <v>24.226016530700587</v>
      </c>
      <c r="U162" s="1057">
        <f>'2-Total Healthcare Spending'!M158</f>
        <v>24.827646642193695</v>
      </c>
      <c r="V162" s="964">
        <f>'3-IT Development Index'!D158</f>
        <v>5.18</v>
      </c>
      <c r="W162" s="867">
        <f>'3-IT Development Index'!J158</f>
        <v>0.11261541745981242</v>
      </c>
      <c r="X162" s="964">
        <f>'4- Medical Technology from US'!D158</f>
        <v>112.098</v>
      </c>
      <c r="Y162" s="873">
        <f>'4- Medical Technology from US'!J158</f>
        <v>-2.4977351913360906</v>
      </c>
      <c r="Z162" s="973">
        <f>'5- Computer Imports'!D158</f>
        <v>3126.8739999999998</v>
      </c>
      <c r="AA162" s="877">
        <f>'5- Computer Imports'!J158</f>
        <v>0.40232205557017447</v>
      </c>
      <c r="AB162" s="973">
        <f>'6-Network Readiness Index'!D158</f>
        <v>4.2</v>
      </c>
      <c r="AC162" s="1273">
        <f>'6-Network Readiness Index'!J158</f>
        <v>0.2631578947368422</v>
      </c>
      <c r="AD162" s="1277">
        <f>'7-Physicians per 1,000 People'!D158</f>
        <v>0.39400000000000002</v>
      </c>
      <c r="AE162" s="883">
        <f>'7-Physicians per 1,000 People'!I158</f>
        <v>-22.558746736292424</v>
      </c>
      <c r="AF162" s="1371">
        <f>'8-Public Health Spending %'!D158</f>
        <v>77.833507219229304</v>
      </c>
      <c r="AG162" s="873">
        <f>'8-Public Health Spending %'!J158</f>
        <v>8.1725582174011251</v>
      </c>
      <c r="AH162" s="452">
        <f t="shared" si="27"/>
        <v>-27.168226691127835</v>
      </c>
      <c r="AI162" s="453">
        <f t="shared" si="28"/>
        <v>-21.734581352902268</v>
      </c>
      <c r="AJ162" s="442" t="str">
        <f>'Risk - Country'!E158</f>
        <v>A4</v>
      </c>
      <c r="AK162" s="413">
        <f>'Risk - Country'!M158</f>
        <v>14</v>
      </c>
      <c r="AL162" s="416" t="str">
        <f>'Risk - Business Climate'!B158</f>
        <v>A4</v>
      </c>
      <c r="AM162" s="416">
        <f>'Risk - Business Climate'!K158</f>
        <v>13.333333333333323</v>
      </c>
      <c r="AN162" s="415" t="str">
        <f>'Risk - Banking'!E158</f>
        <v>A-</v>
      </c>
      <c r="AO162" s="413">
        <f>'Risk - Banking'!M158</f>
        <v>3.7500000000000027</v>
      </c>
      <c r="AP162" s="458">
        <f t="shared" si="25"/>
        <v>31.083333333333325</v>
      </c>
      <c r="AQ162" s="460">
        <f t="shared" si="29"/>
        <v>3.1083333333333316</v>
      </c>
      <c r="AR162" s="417">
        <f t="shared" si="26"/>
        <v>-17.643614412043302</v>
      </c>
    </row>
    <row r="163" spans="1:44" x14ac:dyDescent="0.3">
      <c r="A163" s="295" t="s">
        <v>208</v>
      </c>
      <c r="B163" s="362" t="s">
        <v>208</v>
      </c>
      <c r="C163" s="418">
        <f>'Macro - Wealth'!E159</f>
        <v>1500</v>
      </c>
      <c r="D163" s="410">
        <f>'Macro - Wealth'!L159</f>
        <v>-66.700336700336692</v>
      </c>
      <c r="E163" s="419">
        <f>'Macro - GDP Growth'!F159</f>
        <v>5.3</v>
      </c>
      <c r="F163" s="410">
        <f>'Macro - GDP Growth'!M159</f>
        <v>12.923076923076923</v>
      </c>
      <c r="G163" s="419">
        <f>'Macro - GDP Growth Projection'!G159</f>
        <v>0.24915959660637102</v>
      </c>
      <c r="H163" s="410">
        <f>'Macro - GDP Growth Projection'!M159</f>
        <v>11.639867845834136</v>
      </c>
      <c r="I163" s="479">
        <f>'Macro - Urban Population'!G159</f>
        <v>2760.1819999999998</v>
      </c>
      <c r="J163" s="420" t="e">
        <f>'Macro - Urban Population'!#REF!</f>
        <v>#REF!</v>
      </c>
      <c r="K163" s="421">
        <f>('Macro - Urban Population'!G159)/1000</f>
        <v>2.7601819999999999</v>
      </c>
      <c r="L163" s="771">
        <f>'Macro - Urban Population'!N159</f>
        <v>0</v>
      </c>
      <c r="M163" s="772">
        <f>'Economy Size'!E159</f>
        <v>11.61</v>
      </c>
      <c r="N163" s="413">
        <f>'Economy Size'!L159</f>
        <v>26.034692107545535</v>
      </c>
      <c r="O163" s="422" t="e">
        <f>#REF!</f>
        <v>#REF!</v>
      </c>
      <c r="P163" s="445">
        <f t="shared" si="30"/>
        <v>-16.102699823880101</v>
      </c>
      <c r="Q163" s="447">
        <f t="shared" si="24"/>
        <v>-1.6102699823880102</v>
      </c>
      <c r="R163" s="1033">
        <f>'1-Health Spending Per Capita'!D159</f>
        <v>33.890922889999999</v>
      </c>
      <c r="S163" s="867">
        <f>'1-Health Spending Per Capita'!J159</f>
        <v>-49.099702724473289</v>
      </c>
      <c r="T163" s="964">
        <f>'2-Total Healthcare Spending'!G159</f>
        <v>0.23700749315495515</v>
      </c>
      <c r="U163" s="1057">
        <f>'2-Total Healthcare Spending'!M159</f>
        <v>49.78412544194061</v>
      </c>
      <c r="V163" s="964">
        <f>'3-IT Development Index'!D159</f>
        <v>1.86</v>
      </c>
      <c r="W163" s="867">
        <f>'3-IT Development Index'!J159</f>
        <v>-24.214162624457497</v>
      </c>
      <c r="X163" s="964">
        <f>'4- Medical Technology from US'!D159</f>
        <v>0.03</v>
      </c>
      <c r="Y163" s="873">
        <f>'4- Medical Technology from US'!J159</f>
        <v>-9.9979922215895023</v>
      </c>
      <c r="Z163" s="973">
        <f>'5- Computer Imports'!D159</f>
        <v>5.4429999999999996</v>
      </c>
      <c r="AA163" s="877">
        <f>'5- Computer Imports'!J159</f>
        <v>5.7184547198584632E-4</v>
      </c>
      <c r="AB163" s="973" t="str">
        <f>'6-Network Readiness Index'!D159</f>
        <v>use median</v>
      </c>
      <c r="AC163" s="1273">
        <f>'6-Network Readiness Index'!J159</f>
        <v>0</v>
      </c>
      <c r="AD163" s="1277">
        <f>'7-Physicians per 1,000 People'!D159</f>
        <v>5.8000000000000003E-2</v>
      </c>
      <c r="AE163" s="883">
        <f>'7-Physicians per 1,000 People'!I159</f>
        <v>-29.138381201044385</v>
      </c>
      <c r="AF163" s="1371">
        <f>'8-Public Health Spending %'!D159</f>
        <v>38.448037370000002</v>
      </c>
      <c r="AG163" s="873">
        <f>'8-Public Health Spending %'!J159</f>
        <v>-7.5095019261029963</v>
      </c>
      <c r="AH163" s="452">
        <f t="shared" si="27"/>
        <v>-70.175043410255071</v>
      </c>
      <c r="AI163" s="453">
        <f t="shared" si="28"/>
        <v>-56.140034728204057</v>
      </c>
      <c r="AJ163" s="442" t="str">
        <f>'Risk - Country'!E159</f>
        <v>C</v>
      </c>
      <c r="AK163" s="413">
        <f>'Risk - Country'!M159</f>
        <v>-6.9999999999999973</v>
      </c>
      <c r="AL163" s="416" t="str">
        <f>'Risk - Business Climate'!B159</f>
        <v>C</v>
      </c>
      <c r="AM163" s="416">
        <f>'Risk - Business Climate'!K159</f>
        <v>-10.909090909090912</v>
      </c>
      <c r="AN163" s="415" t="str">
        <f>'Risk - Banking'!E159</f>
        <v>-</v>
      </c>
      <c r="AO163" s="413">
        <f>'Risk - Banking'!M159</f>
        <v>0</v>
      </c>
      <c r="AP163" s="458">
        <f>AK163+AM163+AO163</f>
        <v>-17.90909090909091</v>
      </c>
      <c r="AQ163" s="460">
        <f t="shared" si="29"/>
        <v>-1.7909090909090906</v>
      </c>
      <c r="AR163" s="417">
        <f t="shared" si="26"/>
        <v>-59.541213801501158</v>
      </c>
    </row>
    <row r="164" spans="1:44" ht="14.95" customHeight="1" x14ac:dyDescent="0.3">
      <c r="A164" s="295" t="s">
        <v>124</v>
      </c>
      <c r="B164" s="362" t="s">
        <v>124</v>
      </c>
      <c r="C164" s="418">
        <f>'Macro - Wealth'!E160</f>
        <v>31900</v>
      </c>
      <c r="D164" s="410">
        <f>'Macro - Wealth'!L160</f>
        <v>9.9736957474791748</v>
      </c>
      <c r="E164" s="419">
        <f>'Macro - GDP Growth'!F160</f>
        <v>-2.8</v>
      </c>
      <c r="F164" s="410">
        <f>'Macro - GDP Growth'!M160</f>
        <v>-12.72</v>
      </c>
      <c r="G164" s="419">
        <f>'Macro - GDP Growth Projection'!G160</f>
        <v>0.17284005912124326</v>
      </c>
      <c r="H164" s="410">
        <f>'Macro - GDP Growth Projection'!M160</f>
        <v>7.4756199943609225</v>
      </c>
      <c r="I164" s="479">
        <f>'Macro - Urban Population'!G160</f>
        <v>114.928</v>
      </c>
      <c r="J164" s="420">
        <f>'Macro - Urban Population'!F125</f>
        <v>38.303141171117197</v>
      </c>
      <c r="K164" s="421">
        <f>('Macro - Urban Population'!G160)/1000</f>
        <v>0.114928</v>
      </c>
      <c r="L164" s="771">
        <f>'Macro - Urban Population'!N160</f>
        <v>0</v>
      </c>
      <c r="M164" s="772">
        <f>'Economy Size'!E160</f>
        <v>43.57</v>
      </c>
      <c r="N164" s="413">
        <f>'Economy Size'!L160</f>
        <v>14.947094535993067</v>
      </c>
      <c r="O164" s="422" t="e">
        <f>#REF!</f>
        <v>#REF!</v>
      </c>
      <c r="P164" s="445">
        <f t="shared" si="30"/>
        <v>19.676410277833163</v>
      </c>
      <c r="Q164" s="447">
        <f t="shared" si="24"/>
        <v>1.9676410277833165</v>
      </c>
      <c r="R164" s="1033">
        <f>'1-Health Spending Per Capita'!D160</f>
        <v>1090.9932826500001</v>
      </c>
      <c r="S164" s="867">
        <f>'1-Health Spending Per Capita'!J160</f>
        <v>-6.3300271161837864</v>
      </c>
      <c r="T164" s="964">
        <f>'2-Total Healthcare Spending'!G160</f>
        <v>1.4665513553030227</v>
      </c>
      <c r="U164" s="1057">
        <f>'2-Total Healthcare Spending'!M160</f>
        <v>48.504994433192756</v>
      </c>
      <c r="V164" s="964">
        <f>'3-IT Development Index'!D160</f>
        <v>5.76</v>
      </c>
      <c r="W164" s="867">
        <f>'3-IT Development Index'!J160</f>
        <v>4.8488676190645412</v>
      </c>
      <c r="X164" s="964">
        <f>'4- Medical Technology from US'!D160</f>
        <v>14.387</v>
      </c>
      <c r="Y164" s="873">
        <f>'4- Medical Technology from US'!J160</f>
        <v>-9.0371364002725496</v>
      </c>
      <c r="Z164" s="973">
        <f>'5- Computer Imports'!D160</f>
        <v>43.067</v>
      </c>
      <c r="AA164" s="877">
        <f>'5- Computer Imports'!J160</f>
        <v>5.4143199347352232E-3</v>
      </c>
      <c r="AB164" s="973">
        <f>'6-Network Readiness Index'!D160</f>
        <v>4.0999999999999996</v>
      </c>
      <c r="AC164" s="1273">
        <f>'6-Network Readiness Index'!J160</f>
        <v>0</v>
      </c>
      <c r="AD164" s="1277">
        <f>'7-Physicians per 1,000 People'!D160</f>
        <v>1.179</v>
      </c>
      <c r="AE164" s="883">
        <f>'7-Physicians per 1,000 People'!I160</f>
        <v>-7.1866840731070472</v>
      </c>
      <c r="AF164" s="1371">
        <f>'8-Public Health Spending %'!D160</f>
        <v>53.506188020000003</v>
      </c>
      <c r="AG164" s="873">
        <f>'8-Public Health Spending %'!J160</f>
        <v>-1.2630682370779638</v>
      </c>
      <c r="AH164" s="452">
        <f t="shared" si="27"/>
        <v>29.542360545550686</v>
      </c>
      <c r="AI164" s="453">
        <f t="shared" si="28"/>
        <v>23.63388843644055</v>
      </c>
      <c r="AJ164" s="442" t="str">
        <f>'Risk - Country'!E160</f>
        <v>B</v>
      </c>
      <c r="AK164" s="413">
        <f>'Risk - Country'!M160</f>
        <v>7</v>
      </c>
      <c r="AL164" s="416" t="str">
        <f>'Risk - Business Climate'!B160</f>
        <v>B</v>
      </c>
      <c r="AM164" s="416">
        <f>'Risk - Business Climate'!K160</f>
        <v>4.4444444444444411</v>
      </c>
      <c r="AN164" s="415" t="str">
        <f>'Risk - Banking'!E160</f>
        <v>-</v>
      </c>
      <c r="AO164" s="413">
        <f>'Risk - Banking'!M160</f>
        <v>0</v>
      </c>
      <c r="AP164" s="458">
        <f t="shared" si="25"/>
        <v>11.444444444444441</v>
      </c>
      <c r="AQ164" s="460">
        <f t="shared" si="29"/>
        <v>1.1444444444444439</v>
      </c>
      <c r="AR164" s="417">
        <f t="shared" si="26"/>
        <v>26.745973908668311</v>
      </c>
    </row>
    <row r="165" spans="1:44" x14ac:dyDescent="0.3">
      <c r="A165" s="295" t="s">
        <v>101</v>
      </c>
      <c r="B165" s="362" t="s">
        <v>101</v>
      </c>
      <c r="C165" s="418">
        <f>'Macro - Wealth'!E161</f>
        <v>11700</v>
      </c>
      <c r="D165" s="410">
        <f>'Macro - Wealth'!L161</f>
        <v>-18.619528619528616</v>
      </c>
      <c r="E165" s="419">
        <f>'Macro - GDP Growth'!F161</f>
        <v>1.5</v>
      </c>
      <c r="F165" s="410">
        <f>'Macro - GDP Growth'!M161</f>
        <v>-2.4</v>
      </c>
      <c r="G165" s="419">
        <f>'Macro - GDP Growth Projection'!G161</f>
        <v>0.18744563111764145</v>
      </c>
      <c r="H165" s="410">
        <f>'Macro - GDP Growth Projection'!M161</f>
        <v>8.2725485897076982</v>
      </c>
      <c r="I165" s="479">
        <f>'Macro - Urban Population'!G161</f>
        <v>7408.9009999999998</v>
      </c>
      <c r="J165" s="420" t="e">
        <f>'Macro - Urban Population'!#REF!</f>
        <v>#REF!</v>
      </c>
      <c r="K165" s="421">
        <f>('Macro - Urban Population'!G161)/1000</f>
        <v>7.4089010000000002</v>
      </c>
      <c r="L165" s="771">
        <f>'Macro - Urban Population'!N161</f>
        <v>0</v>
      </c>
      <c r="M165" s="772">
        <f>'Economy Size'!E161</f>
        <v>130.80000000000001</v>
      </c>
      <c r="N165" s="413">
        <f>'Economy Size'!L161</f>
        <v>-6.2518454946562996E-2</v>
      </c>
      <c r="O165" s="422" t="e">
        <f>#REF!</f>
        <v>#REF!</v>
      </c>
      <c r="P165" s="445">
        <f t="shared" si="30"/>
        <v>-12.809498484767479</v>
      </c>
      <c r="Q165" s="447">
        <f t="shared" si="24"/>
        <v>-1.2809498484767481</v>
      </c>
      <c r="R165" s="1033">
        <f>'1-Health Spending Per Capita'!D161</f>
        <v>305.305519</v>
      </c>
      <c r="S165" s="867">
        <f>'1-Health Spending Per Capita'!J161</f>
        <v>-38.118444264682211</v>
      </c>
      <c r="T165" s="964">
        <f>'2-Total Healthcare Spending'!G161</f>
        <v>3.3940506188655806</v>
      </c>
      <c r="U165" s="1057">
        <f>'2-Total Healthcare Spending'!M161</f>
        <v>46.499759684548536</v>
      </c>
      <c r="V165" s="964">
        <f>'3-IT Development Index'!D161</f>
        <v>4.83</v>
      </c>
      <c r="W165" s="867">
        <f>'3-IT Development Index'!J161</f>
        <v>-2.462343630329352</v>
      </c>
      <c r="X165" s="964">
        <f>'4- Medical Technology from US'!D161</f>
        <v>6.3109999999999999</v>
      </c>
      <c r="Y165" s="873">
        <f>'4- Medical Technology from US'!J161</f>
        <v>-9.5776303483784027</v>
      </c>
      <c r="Z165" s="973">
        <f>'5- Computer Imports'!D161</f>
        <v>150.29599999999999</v>
      </c>
      <c r="AA165" s="877">
        <f>'5- Computer Imports'!J161</f>
        <v>1.9215449377807545E-2</v>
      </c>
      <c r="AB165" s="973">
        <f>'6-Network Readiness Index'!D161</f>
        <v>3.9</v>
      </c>
      <c r="AC165" s="1273">
        <f>'6-Network Readiness Index'!J161</f>
        <v>-0.62499999999999933</v>
      </c>
      <c r="AD165" s="1277">
        <f>'7-Physicians per 1,000 People'!D161</f>
        <v>1.6479999999999999</v>
      </c>
      <c r="AE165" s="883">
        <f>'7-Physicians per 1,000 People'!I161</f>
        <v>0.51230537418382716</v>
      </c>
      <c r="AF165" s="1371">
        <f>'8-Public Health Spending %'!D161</f>
        <v>56.666147840000001</v>
      </c>
      <c r="AG165" s="873">
        <f>'8-Public Health Spending %'!J161</f>
        <v>4.420154649445978E-2</v>
      </c>
      <c r="AH165" s="452">
        <f t="shared" si="27"/>
        <v>-3.7079361887853346</v>
      </c>
      <c r="AI165" s="453">
        <f t="shared" si="28"/>
        <v>-2.9663489510282677</v>
      </c>
      <c r="AJ165" s="442" t="str">
        <f>'Risk - Country'!E161</f>
        <v>B</v>
      </c>
      <c r="AK165" s="413">
        <f>'Risk - Country'!M161</f>
        <v>7</v>
      </c>
      <c r="AL165" s="416" t="str">
        <f>'Risk - Business Climate'!B161</f>
        <v>B</v>
      </c>
      <c r="AM165" s="416">
        <f>'Risk - Business Climate'!K161</f>
        <v>4.4444444444444411</v>
      </c>
      <c r="AN165" s="415" t="str">
        <f>'Risk - Banking'!E161</f>
        <v>BB-</v>
      </c>
      <c r="AO165" s="413">
        <f>'Risk - Banking'!M161</f>
        <v>-14.423076923076922</v>
      </c>
      <c r="AP165" s="458">
        <f t="shared" si="25"/>
        <v>-2.9786324786324805</v>
      </c>
      <c r="AQ165" s="460">
        <f t="shared" si="29"/>
        <v>-0.29786324786324797</v>
      </c>
      <c r="AR165" s="417">
        <f t="shared" si="26"/>
        <v>-4.5451620473682635</v>
      </c>
    </row>
    <row r="166" spans="1:44" x14ac:dyDescent="0.3">
      <c r="A166" s="295" t="s">
        <v>102</v>
      </c>
      <c r="B166" s="362" t="s">
        <v>102</v>
      </c>
      <c r="C166" s="418">
        <f>'Macro - Wealth'!E162</f>
        <v>21100</v>
      </c>
      <c r="D166" s="410">
        <f>'Macro - Wealth'!L162</f>
        <v>3.345024112231477</v>
      </c>
      <c r="E166" s="419">
        <f>'Macro - GDP Growth'!F162</f>
        <v>3.3</v>
      </c>
      <c r="F166" s="410">
        <f>'Macro - GDP Growth'!M162</f>
        <v>3.6923076923076903</v>
      </c>
      <c r="G166" s="419">
        <f>'Macro - GDP Growth Projection'!G162</f>
        <v>0.18208530992339866</v>
      </c>
      <c r="H166" s="410">
        <f>'Macro - GDP Growth Projection'!M162</f>
        <v>7.9800716335851387</v>
      </c>
      <c r="I166" s="479">
        <f>'Macro - Urban Population'!G162</f>
        <v>55278.500999999997</v>
      </c>
      <c r="J166" s="420">
        <f>'Macro - Urban Population'!F126</f>
        <v>66.291918756337495</v>
      </c>
      <c r="K166" s="421">
        <f>('Macro - Urban Population'!G162)/1000</f>
        <v>55.278500999999999</v>
      </c>
      <c r="L166" s="771">
        <f>'Macro - Urban Population'!N162</f>
        <v>0</v>
      </c>
      <c r="M166" s="772">
        <f>'Economy Size'!E162</f>
        <v>1670</v>
      </c>
      <c r="N166" s="413">
        <f>'Economy Size'!L162</f>
        <v>-2.2423441623596281</v>
      </c>
      <c r="O166" s="422" t="e">
        <f>#REF!</f>
        <v>#REF!</v>
      </c>
      <c r="P166" s="445">
        <f t="shared" si="30"/>
        <v>12.775059275764679</v>
      </c>
      <c r="Q166" s="447">
        <f t="shared" si="24"/>
        <v>1.277505927576468</v>
      </c>
      <c r="R166" s="1033">
        <f>'1-Health Spending Per Capita'!D162</f>
        <v>567.63112672</v>
      </c>
      <c r="S166" s="867">
        <f>'1-Health Spending Per Capita'!J162</f>
        <v>-27.504920378046439</v>
      </c>
      <c r="T166" s="964">
        <f>'2-Total Healthcare Spending'!G162</f>
        <v>43.047453109687183</v>
      </c>
      <c r="U166" s="1057">
        <f>'2-Total Healthcare Spending'!M162</f>
        <v>5.2471469963309652</v>
      </c>
      <c r="V166" s="964">
        <f>'3-IT Development Index'!D162</f>
        <v>5.69</v>
      </c>
      <c r="W166" s="867">
        <f>'3-IT Development Index'!J162</f>
        <v>4.2772509740432856</v>
      </c>
      <c r="X166" s="964">
        <f>'4- Medical Technology from US'!D162</f>
        <v>128.19200000000001</v>
      </c>
      <c r="Y166" s="873">
        <f>'4- Medical Technology from US'!J162</f>
        <v>-1.4206290000513477</v>
      </c>
      <c r="Z166" s="973">
        <f>'5- Computer Imports'!D162</f>
        <v>1894.9559999999999</v>
      </c>
      <c r="AA166" s="877">
        <f>'5- Computer Imports'!J162</f>
        <v>0.24376551040747821</v>
      </c>
      <c r="AB166" s="973">
        <f>'6-Network Readiness Index'!D162</f>
        <v>4.4000000000000004</v>
      </c>
      <c r="AC166" s="1273">
        <f>'6-Network Readiness Index'!J162</f>
        <v>0.7894736842105291</v>
      </c>
      <c r="AD166" s="1277">
        <f>'7-Physicians per 1,000 People'!D162</f>
        <v>1.7490000000000001</v>
      </c>
      <c r="AE166" s="883">
        <f>'7-Physicians per 1,000 People'!I162</f>
        <v>1.0195881466599699</v>
      </c>
      <c r="AF166" s="1371">
        <f>'8-Public Health Spending %'!D162</f>
        <v>77.448021109999999</v>
      </c>
      <c r="AG166" s="873">
        <f>'8-Public Health Spending %'!J162</f>
        <v>8.0245299002473764</v>
      </c>
      <c r="AH166" s="452">
        <f t="shared" si="27"/>
        <v>-9.3237941661981854</v>
      </c>
      <c r="AI166" s="453">
        <f t="shared" si="28"/>
        <v>-7.4590353329585488</v>
      </c>
      <c r="AJ166" s="442" t="str">
        <f>'Risk - Country'!E162</f>
        <v>B</v>
      </c>
      <c r="AK166" s="413">
        <f>'Risk - Country'!M162</f>
        <v>7</v>
      </c>
      <c r="AL166" s="416" t="str">
        <f>'Risk - Business Climate'!B162</f>
        <v>A4</v>
      </c>
      <c r="AM166" s="416">
        <f>'Risk - Business Climate'!K162</f>
        <v>13.333333333333323</v>
      </c>
      <c r="AN166" s="415" t="str">
        <f>'Risk - Banking'!E162</f>
        <v>BBB-</v>
      </c>
      <c r="AO166" s="413">
        <f>'Risk - Banking'!M162</f>
        <v>-5.7692307692307674</v>
      </c>
      <c r="AP166" s="458">
        <f t="shared" si="25"/>
        <v>14.564102564102555</v>
      </c>
      <c r="AQ166" s="460">
        <f t="shared" si="29"/>
        <v>1.4564102564102552</v>
      </c>
      <c r="AR166" s="417">
        <f t="shared" si="26"/>
        <v>-4.7251191489718263</v>
      </c>
    </row>
    <row r="167" spans="1:44" ht="17.350000000000001" customHeight="1" x14ac:dyDescent="0.3">
      <c r="A167" s="295" t="s">
        <v>209</v>
      </c>
      <c r="B167" s="362" t="s">
        <v>209</v>
      </c>
      <c r="C167" s="418">
        <f>'Macro - Wealth'!E163</f>
        <v>17300</v>
      </c>
      <c r="D167" s="410">
        <f>'Macro - Wealth'!L163</f>
        <v>1.012713722051731</v>
      </c>
      <c r="E167" s="419">
        <f>'Macro - GDP Growth'!F163</f>
        <v>5.4</v>
      </c>
      <c r="F167" s="410">
        <f>'Macro - GDP Growth'!M163</f>
        <v>13.384615384615385</v>
      </c>
      <c r="G167" s="419">
        <f>'Macro - GDP Growth Projection'!G163</f>
        <v>0.25053131641455179</v>
      </c>
      <c r="H167" s="410">
        <f>'Macro - GDP Growth Projection'!M163</f>
        <v>11.714713441762351</v>
      </c>
      <c r="I167" s="479">
        <f>'Macro - Urban Population'!G163</f>
        <v>2637.0189999999998</v>
      </c>
      <c r="J167" s="420">
        <f>'Macro - Urban Population'!F127</f>
        <v>12.984791016930201</v>
      </c>
      <c r="K167" s="421">
        <f>('Macro - Urban Population'!G163)/1000</f>
        <v>2.6370189999999996</v>
      </c>
      <c r="L167" s="771">
        <f>'Macro - Urban Population'!N163</f>
        <v>0</v>
      </c>
      <c r="M167" s="772">
        <f>'Economy Size'!E163</f>
        <v>94.77</v>
      </c>
      <c r="N167" s="413">
        <f>'Economy Size'!L163</f>
        <v>-1.14925192409414E-2</v>
      </c>
      <c r="O167" s="422" t="e">
        <f>#REF!</f>
        <v>#REF!</v>
      </c>
      <c r="P167" s="445">
        <f t="shared" si="30"/>
        <v>26.100550029188526</v>
      </c>
      <c r="Q167" s="447">
        <f t="shared" si="24"/>
        <v>2.6100550029188527</v>
      </c>
      <c r="R167" s="1033">
        <f>'1-Health Spending Per Capita'!D163</f>
        <v>186.71622853</v>
      </c>
      <c r="S167" s="867">
        <f>'1-Health Spending Per Capita'!J163</f>
        <v>-42.916490014169185</v>
      </c>
      <c r="T167" s="964">
        <f>'2-Total Healthcare Spending'!G163</f>
        <v>0.99093495328378867</v>
      </c>
      <c r="U167" s="1057">
        <f>'2-Total Healthcare Spending'!M163</f>
        <v>48.999792306469949</v>
      </c>
      <c r="V167" s="964" t="str">
        <f>'3-IT Development Index'!D163</f>
        <v>use median</v>
      </c>
      <c r="W167" s="867">
        <f>'3-IT Development Index'!J163</f>
        <v>0</v>
      </c>
      <c r="X167" s="964">
        <f>'4- Medical Technology from US'!D163</f>
        <v>0.58899999999999997</v>
      </c>
      <c r="Y167" s="873">
        <f>'4- Medical Technology from US'!J163</f>
        <v>-9.9605806172072384</v>
      </c>
      <c r="Z167" s="973">
        <f>'5- Computer Imports'!D163</f>
        <v>21.942</v>
      </c>
      <c r="AA167" s="877">
        <f>'5- Computer Imports'!J163</f>
        <v>2.6953832712868771E-3</v>
      </c>
      <c r="AB167" s="973" t="str">
        <f>'6-Network Readiness Index'!D163</f>
        <v>use median</v>
      </c>
      <c r="AC167" s="1273">
        <f>'6-Network Readiness Index'!J163</f>
        <v>0</v>
      </c>
      <c r="AD167" s="1277">
        <f>'7-Physicians per 1,000 People'!D163</f>
        <v>2.2909999999999999</v>
      </c>
      <c r="AE167" s="883">
        <f>'7-Physicians per 1,000 People'!I163</f>
        <v>3.7418382722250128</v>
      </c>
      <c r="AF167" s="1371">
        <f>'8-Public Health Spending %'!D163</f>
        <v>65.228767169999998</v>
      </c>
      <c r="AG167" s="873">
        <f>'8-Public Health Spending %'!J163</f>
        <v>3.3322840467488635</v>
      </c>
      <c r="AH167" s="452">
        <f t="shared" si="27"/>
        <v>3.1995393773386893</v>
      </c>
      <c r="AI167" s="453">
        <f t="shared" si="28"/>
        <v>2.5596315018709515</v>
      </c>
      <c r="AJ167" s="442" t="str">
        <f>'Risk - Country'!E163</f>
        <v>D</v>
      </c>
      <c r="AK167" s="413">
        <f>'Risk - Country'!M163</f>
        <v>-20.999999999999993</v>
      </c>
      <c r="AL167" s="416" t="str">
        <f>'Risk - Business Climate'!B163</f>
        <v>D</v>
      </c>
      <c r="AM167" s="416">
        <f>'Risk - Business Climate'!K163</f>
        <v>-25.454545454545453</v>
      </c>
      <c r="AN167" s="415" t="str">
        <f>'Risk - Banking'!E163</f>
        <v>-</v>
      </c>
      <c r="AO167" s="413">
        <f>'Risk - Banking'!M163</f>
        <v>0</v>
      </c>
      <c r="AP167" s="458">
        <f t="shared" ref="AP167:AP181" si="31">AK167+AM167+AO167</f>
        <v>-46.454545454545446</v>
      </c>
      <c r="AQ167" s="460">
        <f t="shared" si="29"/>
        <v>-4.6454545454545437</v>
      </c>
      <c r="AR167" s="417">
        <f t="shared" si="26"/>
        <v>0.52423195933526046</v>
      </c>
    </row>
    <row r="168" spans="1:44" ht="15.8" customHeight="1" x14ac:dyDescent="0.3">
      <c r="A168" s="295" t="s">
        <v>264</v>
      </c>
      <c r="B168" s="362" t="s">
        <v>264</v>
      </c>
      <c r="C168" s="418">
        <f>'Macro - Wealth'!E164</f>
        <v>29100</v>
      </c>
      <c r="D168" s="410">
        <f>'Macro - Wealth'!L164</f>
        <v>8.255151249451993</v>
      </c>
      <c r="E168" s="419">
        <f>'Macro - GDP Growth'!F164</f>
        <v>9</v>
      </c>
      <c r="F168" s="410">
        <f>'Macro - GDP Growth'!M164</f>
        <v>30</v>
      </c>
      <c r="G168" s="419" t="str">
        <f>'Macro - GDP Growth Projection'!G164</f>
        <v>use median</v>
      </c>
      <c r="H168" s="410">
        <f>'Macro - GDP Growth Projection'!M164</f>
        <v>0</v>
      </c>
      <c r="I168" s="479">
        <f>'Macro - Urban Population'!G164</f>
        <v>30.984999999999999</v>
      </c>
      <c r="J168" s="420">
        <f>'Macro - Urban Population'!F128</f>
        <v>59.416133881521297</v>
      </c>
      <c r="K168" s="421">
        <f>('Macro - Urban Population'!G164)/1000</f>
        <v>3.0984999999999999E-2</v>
      </c>
      <c r="L168" s="771">
        <f>'Macro - Urban Population'!N164</f>
        <v>0</v>
      </c>
      <c r="M168" s="772">
        <f>'Economy Size'!E164</f>
        <v>0.63200000000000001</v>
      </c>
      <c r="N168" s="413">
        <f>'Economy Size'!L164</f>
        <v>29.843191673894196</v>
      </c>
      <c r="O168" s="422" t="e">
        <f>#REF!</f>
        <v>#REF!</v>
      </c>
      <c r="P168" s="445">
        <f t="shared" si="30"/>
        <v>68.098342923346195</v>
      </c>
      <c r="Q168" s="447">
        <f t="shared" si="24"/>
        <v>6.80983429233462</v>
      </c>
      <c r="R168" s="1033" t="str">
        <f>'1-Health Spending Per Capita'!D164</f>
        <v>use mean</v>
      </c>
      <c r="S168" s="867">
        <f>'1-Health Spending Per Capita'!J164</f>
        <v>0</v>
      </c>
      <c r="T168" s="964" t="str">
        <f>'2-Total Healthcare Spending'!G164</f>
        <v>n.a.</v>
      </c>
      <c r="U168" s="1057">
        <f>'2-Total Healthcare Spending'!M164</f>
        <v>0</v>
      </c>
      <c r="V168" s="964" t="str">
        <f>'3-IT Development Index'!D164</f>
        <v>use median</v>
      </c>
      <c r="W168" s="867">
        <f>'3-IT Development Index'!J164</f>
        <v>0</v>
      </c>
      <c r="X168" s="964">
        <f>'4- Medical Technology from US'!D164</f>
        <v>0.41799999999999998</v>
      </c>
      <c r="Y168" s="873">
        <f>'4- Medical Technology from US'!J164</f>
        <v>-9.9720249541470736</v>
      </c>
      <c r="Z168" s="973">
        <f>'5- Computer Imports'!D164</f>
        <v>0.92800000000000005</v>
      </c>
      <c r="AA168" s="877">
        <f>'5- Computer Imports'!J164</f>
        <v>-0.71999999999999964</v>
      </c>
      <c r="AB168" s="973" t="str">
        <f>'6-Network Readiness Index'!D164</f>
        <v>use median</v>
      </c>
      <c r="AC168" s="1273">
        <f>'6-Network Readiness Index'!J164</f>
        <v>0</v>
      </c>
      <c r="AD168" s="1277" t="str">
        <f>'7-Physicians per 1,000 People'!D164</f>
        <v>use median</v>
      </c>
      <c r="AE168" s="883">
        <f>'7-Physicians per 1,000 People'!I164</f>
        <v>4.2396584630838783</v>
      </c>
      <c r="AF168" s="1371" t="str">
        <f>'8-Public Health Spending %'!D164</f>
        <v>use median</v>
      </c>
      <c r="AG168" s="873">
        <f>'8-Public Health Spending %'!J164</f>
        <v>0</v>
      </c>
      <c r="AH168" s="452">
        <f t="shared" si="27"/>
        <v>-6.4523664910631942</v>
      </c>
      <c r="AI168" s="453">
        <f t="shared" si="28"/>
        <v>-5.161893192850556</v>
      </c>
      <c r="AJ168" s="442" t="str">
        <f>'Risk - Country'!E164</f>
        <v>na</v>
      </c>
      <c r="AK168" s="413">
        <f>'Risk - Country'!M164</f>
        <v>0</v>
      </c>
      <c r="AL168" s="416">
        <f>'Risk - Business Climate'!B164</f>
        <v>0</v>
      </c>
      <c r="AM168" s="416">
        <f>'Risk - Business Climate'!K164</f>
        <v>-3.6363636363636331</v>
      </c>
      <c r="AN168" s="415" t="str">
        <f>'Risk - Banking'!E164</f>
        <v>-</v>
      </c>
      <c r="AO168" s="413">
        <f>'Risk - Banking'!M164</f>
        <v>0</v>
      </c>
      <c r="AP168" s="458">
        <f t="shared" si="31"/>
        <v>-3.6363636363636331</v>
      </c>
      <c r="AQ168" s="460">
        <f t="shared" si="29"/>
        <v>-0.36363636363636326</v>
      </c>
      <c r="AR168" s="417">
        <f t="shared" ref="AR168:AR181" si="32">SUM(Q168,AI168,AQ168)</f>
        <v>1.2843047358477007</v>
      </c>
    </row>
    <row r="169" spans="1:44" x14ac:dyDescent="0.3">
      <c r="A169" s="295" t="s">
        <v>211</v>
      </c>
      <c r="B169" s="362" t="s">
        <v>211</v>
      </c>
      <c r="C169" s="418">
        <f>'Macro - Wealth'!E165</f>
        <v>2100</v>
      </c>
      <c r="D169" s="410">
        <f>'Macro - Wealth'!L165</f>
        <v>-63.872053872053876</v>
      </c>
      <c r="E169" s="419">
        <f>'Macro - GDP Growth'!F165</f>
        <v>4.9000000000000004</v>
      </c>
      <c r="F169" s="410">
        <f>'Macro - GDP Growth'!M165</f>
        <v>11.07692307692308</v>
      </c>
      <c r="G169" s="419">
        <f>'Macro - GDP Growth Projection'!G165</f>
        <v>0.27337411744068763</v>
      </c>
      <c r="H169" s="410">
        <f>'Macro - GDP Growth Projection'!M165</f>
        <v>12.961092655122396</v>
      </c>
      <c r="I169" s="479">
        <f>'Macro - Urban Population'!G165</f>
        <v>6124.11</v>
      </c>
      <c r="J169" s="420">
        <f>'Macro - Urban Population'!F129</f>
        <v>78.285357731075294</v>
      </c>
      <c r="K169" s="421">
        <f>('Macro - Urban Population'!G165)/1000</f>
        <v>6.1241099999999999</v>
      </c>
      <c r="L169" s="771">
        <f>'Macro - Urban Population'!N165</f>
        <v>0</v>
      </c>
      <c r="M169" s="772">
        <f>'Economy Size'!E165</f>
        <v>84.93</v>
      </c>
      <c r="N169" s="413">
        <f>'Economy Size'!L165</f>
        <v>0.59843885516045059</v>
      </c>
      <c r="O169" s="422" t="e">
        <f>#REF!</f>
        <v>#REF!</v>
      </c>
      <c r="P169" s="445">
        <f t="shared" si="30"/>
        <v>-39.23559928484795</v>
      </c>
      <c r="Q169" s="447">
        <f t="shared" si="24"/>
        <v>-3.9235599284847953</v>
      </c>
      <c r="R169" s="1033">
        <f>'1-Health Spending Per Capita'!D165</f>
        <v>52.294240270000003</v>
      </c>
      <c r="S169" s="867">
        <f>'1-Health Spending Per Capita'!J165</f>
        <v>-48.355116443691834</v>
      </c>
      <c r="T169" s="964">
        <f>'2-Total Healthcare Spending'!G165</f>
        <v>2.0313501006538086</v>
      </c>
      <c r="U169" s="1057">
        <f>'2-Total Healthcare Spending'!M165</f>
        <v>47.917417518597844</v>
      </c>
      <c r="V169" s="964">
        <f>'3-IT Development Index'!D165</f>
        <v>1.94</v>
      </c>
      <c r="W169" s="867">
        <f>'3-IT Development Index'!J165</f>
        <v>-23.628255042124081</v>
      </c>
      <c r="X169" s="964">
        <f>'4- Medical Technology from US'!D165</f>
        <v>0.90200000000000002</v>
      </c>
      <c r="Y169" s="873">
        <f>'4- Medical Technology from US'!J165</f>
        <v>-9.9396327957910504</v>
      </c>
      <c r="Z169" s="973">
        <f>'5- Computer Imports'!D165</f>
        <v>99.064999999999998</v>
      </c>
      <c r="AA169" s="877">
        <f>'5- Computer Imports'!J165</f>
        <v>1.2621657936144951E-2</v>
      </c>
      <c r="AB169" s="973">
        <f>'6-Network Readiness Index'!D165</f>
        <v>3.1</v>
      </c>
      <c r="AC169" s="1273">
        <f>'6-Network Readiness Index'!J165</f>
        <v>-3.1249999999999996</v>
      </c>
      <c r="AD169" s="1277">
        <f>'7-Physicians per 1,000 People'!D165</f>
        <v>0.12</v>
      </c>
      <c r="AE169" s="883">
        <f>'7-Physicians per 1,000 People'!I165</f>
        <v>-27.924281984334204</v>
      </c>
      <c r="AF169" s="1371">
        <f>'8-Public Health Spending %'!D165</f>
        <v>24.94069764</v>
      </c>
      <c r="AG169" s="873">
        <f>'8-Public Health Spending %'!J165</f>
        <v>-13.112627030883264</v>
      </c>
      <c r="AH169" s="452">
        <f t="shared" si="27"/>
        <v>-78.154874120290444</v>
      </c>
      <c r="AI169" s="453">
        <f>AH169*$AH$7</f>
        <v>-62.523899296232358</v>
      </c>
      <c r="AJ169" s="442" t="str">
        <f>'Risk - Country'!E165</f>
        <v>C</v>
      </c>
      <c r="AK169" s="413">
        <f>'Risk - Country'!M165</f>
        <v>-6.9999999999999973</v>
      </c>
      <c r="AL169" s="416" t="str">
        <f>'Risk - Business Climate'!B165</f>
        <v>D</v>
      </c>
      <c r="AM169" s="416">
        <f>'Risk - Business Climate'!K165</f>
        <v>-25.454545454545453</v>
      </c>
      <c r="AN169" s="415" t="str">
        <f>'Risk - Banking'!E165</f>
        <v>B+</v>
      </c>
      <c r="AO169" s="413">
        <f>'Risk - Banking'!M165</f>
        <v>-17.307692307692307</v>
      </c>
      <c r="AP169" s="458">
        <f t="shared" si="31"/>
        <v>-49.76223776223776</v>
      </c>
      <c r="AQ169" s="460">
        <f t="shared" si="29"/>
        <v>-4.9762237762237751</v>
      </c>
      <c r="AR169" s="417">
        <f t="shared" si="32"/>
        <v>-71.423683000940926</v>
      </c>
    </row>
    <row r="170" spans="1:44" x14ac:dyDescent="0.3">
      <c r="A170" s="295" t="s">
        <v>103</v>
      </c>
      <c r="B170" s="362" t="s">
        <v>103</v>
      </c>
      <c r="C170" s="418">
        <f>'Macro - Wealth'!E166</f>
        <v>8200</v>
      </c>
      <c r="D170" s="410">
        <f>'Macro - Wealth'!L166</f>
        <v>-35.117845117845107</v>
      </c>
      <c r="E170" s="419">
        <f>'Macro - GDP Growth'!F166</f>
        <v>1.5</v>
      </c>
      <c r="F170" s="410">
        <f>'Macro - GDP Growth'!M166</f>
        <v>-2.4</v>
      </c>
      <c r="G170" s="419">
        <f>'Macro - GDP Growth Projection'!G166</f>
        <v>0.18464217885215745</v>
      </c>
      <c r="H170" s="410">
        <f>'Macro - GDP Growth Projection'!M166</f>
        <v>8.119582908075726</v>
      </c>
      <c r="I170" s="479">
        <f>'Macro - Urban Population'!G166</f>
        <v>31225.967000000001</v>
      </c>
      <c r="J170" s="420">
        <f>'Macro - Urban Population'!F130</f>
        <v>44.4875982471954</v>
      </c>
      <c r="K170" s="421">
        <f>('Macro - Urban Population'!G166)/1000</f>
        <v>31.225967000000001</v>
      </c>
      <c r="L170" s="771">
        <f>'Macro - Urban Population'!N166</f>
        <v>0</v>
      </c>
      <c r="M170" s="772">
        <f>'Economy Size'!E166</f>
        <v>349.8</v>
      </c>
      <c r="N170" s="413">
        <f>'Economy Size'!L166</f>
        <v>-0.37266777272427937</v>
      </c>
      <c r="O170" s="422" t="e">
        <f>#REF!</f>
        <v>#REF!</v>
      </c>
      <c r="P170" s="445">
        <f t="shared" si="30"/>
        <v>-29.770929982493655</v>
      </c>
      <c r="Q170" s="447">
        <f t="shared" si="24"/>
        <v>-2.9770929982493657</v>
      </c>
      <c r="R170" s="1033">
        <f>'1-Health Spending Per Capita'!D166</f>
        <v>202.65857980000001</v>
      </c>
      <c r="S170" s="867">
        <f>'1-Health Spending Per Capita'!J166</f>
        <v>-42.271472825477915</v>
      </c>
      <c r="T170" s="964">
        <f>'2-Total Healthcare Spending'!G166</f>
        <v>9.1077406403414791</v>
      </c>
      <c r="U170" s="1057">
        <f>'2-Total Healthcare Spending'!M166</f>
        <v>40.55563820516133</v>
      </c>
      <c r="V170" s="964">
        <f>'3-IT Development Index'!D166</f>
        <v>5.33</v>
      </c>
      <c r="W170" s="867">
        <f>'3-IT Development Index'!J166</f>
        <v>1.3375082282196591</v>
      </c>
      <c r="X170" s="964">
        <f>'4- Medical Technology from US'!D166</f>
        <v>9.9359999999999999</v>
      </c>
      <c r="Y170" s="873">
        <f>'4- Medical Technology from US'!J166</f>
        <v>-9.3350237904433211</v>
      </c>
      <c r="Z170" s="973">
        <f>'5- Computer Imports'!D166</f>
        <v>261.89800000000002</v>
      </c>
      <c r="AA170" s="877">
        <f>'5- Computer Imports'!J166</f>
        <v>3.3579414798596295E-2</v>
      </c>
      <c r="AB170" s="973">
        <f>'6-Network Readiness Index'!D166</f>
        <v>4.2</v>
      </c>
      <c r="AC170" s="1273">
        <f>'6-Network Readiness Index'!J166</f>
        <v>0.2631578947368422</v>
      </c>
      <c r="AD170" s="1277">
        <f>'7-Physicians per 1,000 People'!D166</f>
        <v>3</v>
      </c>
      <c r="AE170" s="883">
        <f>'7-Physicians per 1,000 People'!I166</f>
        <v>7.3028628829733808</v>
      </c>
      <c r="AF170" s="1371">
        <f>'8-Public Health Spending %'!D166</f>
        <v>50.798409990000003</v>
      </c>
      <c r="AG170" s="873">
        <f>'8-Public Health Spending %'!J166</f>
        <v>-2.3863108119550986</v>
      </c>
      <c r="AH170" s="452">
        <f t="shared" si="27"/>
        <v>-4.5000608019865247</v>
      </c>
      <c r="AI170" s="453">
        <f t="shared" si="28"/>
        <v>-3.6000486415892201</v>
      </c>
      <c r="AJ170" s="442" t="str">
        <f>'Risk - Country'!E166</f>
        <v>D</v>
      </c>
      <c r="AK170" s="413">
        <f>'Risk - Country'!M166</f>
        <v>-20.999999999999993</v>
      </c>
      <c r="AL170" s="416" t="str">
        <f>'Risk - Business Climate'!B166</f>
        <v>D</v>
      </c>
      <c r="AM170" s="416">
        <f>'Risk - Business Climate'!K166</f>
        <v>-25.454545454545453</v>
      </c>
      <c r="AN170" s="415" t="str">
        <f>'Risk - Banking'!E166</f>
        <v>B-</v>
      </c>
      <c r="AO170" s="413">
        <f>'Risk - Banking'!M166</f>
        <v>-23.076923076923077</v>
      </c>
      <c r="AP170" s="458">
        <f t="shared" si="31"/>
        <v>-69.531468531468519</v>
      </c>
      <c r="AQ170" s="460">
        <f t="shared" si="29"/>
        <v>-6.9531468531468503</v>
      </c>
      <c r="AR170" s="417">
        <f t="shared" si="32"/>
        <v>-13.530288492985436</v>
      </c>
    </row>
    <row r="171" spans="1:44" ht="14" customHeight="1" x14ac:dyDescent="0.3">
      <c r="A171" s="295" t="s">
        <v>125</v>
      </c>
      <c r="B171" s="362" t="s">
        <v>125</v>
      </c>
      <c r="C171" s="418">
        <f>'Macro - Wealth'!E167</f>
        <v>67700</v>
      </c>
      <c r="D171" s="410">
        <f>'Macro - Wealth'!L167</f>
        <v>31.94651468654099</v>
      </c>
      <c r="E171" s="419">
        <f>'Macro - GDP Growth'!F167</f>
        <v>2.2999999999999998</v>
      </c>
      <c r="F171" s="410">
        <f>'Macro - GDP Growth'!M167</f>
        <v>-0.48000000000000043</v>
      </c>
      <c r="G171" s="419">
        <f>'Macro - GDP Growth Projection'!G167</f>
        <v>0.18929320447125475</v>
      </c>
      <c r="H171" s="410">
        <f>'Macro - GDP Growth Projection'!M167</f>
        <v>8.3733583380597842</v>
      </c>
      <c r="I171" s="479">
        <f>'Macro - Urban Population'!G167</f>
        <v>8053.9170000000004</v>
      </c>
      <c r="J171" s="420">
        <f>'Macro - Urban Population'!F131</f>
        <v>60.567640287057102</v>
      </c>
      <c r="K171" s="421">
        <f>('Macro - Urban Population'!G167)/1000</f>
        <v>8.0539170000000002</v>
      </c>
      <c r="L171" s="771">
        <f>'Macro - Urban Population'!N167</f>
        <v>0</v>
      </c>
      <c r="M171" s="772">
        <f>'Economy Size'!E167</f>
        <v>667.2</v>
      </c>
      <c r="N171" s="413">
        <f>'Economy Size'!L167</f>
        <v>-0.82217185246239466</v>
      </c>
      <c r="O171" s="422" t="e">
        <f>#REF!</f>
        <v>#REF!</v>
      </c>
      <c r="P171" s="445">
        <f t="shared" si="30"/>
        <v>39.017701172138381</v>
      </c>
      <c r="Q171" s="447">
        <f t="shared" si="24"/>
        <v>3.9017701172138382</v>
      </c>
      <c r="R171" s="1033">
        <f>'1-Health Spending Per Capita'!D167</f>
        <v>1610.7989799500001</v>
      </c>
      <c r="S171" s="867">
        <f>'1-Health Spending Per Capita'!J167</f>
        <v>2.1561144920016693</v>
      </c>
      <c r="T171" s="964">
        <f>'2-Total Healthcare Spending'!G167</f>
        <v>15.215001504191241</v>
      </c>
      <c r="U171" s="1057">
        <f>'2-Total Healthcare Spending'!M167</f>
        <v>34.202073285716679</v>
      </c>
      <c r="V171" s="964">
        <f>'3-IT Development Index'!D167</f>
        <v>7.11</v>
      </c>
      <c r="W171" s="867">
        <f>'3-IT Development Index'!J167</f>
        <v>15.872902915903138</v>
      </c>
      <c r="X171" s="964">
        <f>'4- Medical Technology from US'!D167</f>
        <v>102.77200000000001</v>
      </c>
      <c r="Y171" s="873">
        <f>'4- Medical Technology from US'!J167</f>
        <v>-3.1218865732126591</v>
      </c>
      <c r="Z171" s="973">
        <f>'5- Computer Imports'!D167</f>
        <v>3881.05</v>
      </c>
      <c r="AA171" s="877">
        <f>'5- Computer Imports'!J167</f>
        <v>0.49938983200060394</v>
      </c>
      <c r="AB171" s="973">
        <f>'6-Network Readiness Index'!D167</f>
        <v>5.3</v>
      </c>
      <c r="AC171" s="1273">
        <f>'6-Network Readiness Index'!J167</f>
        <v>3.1578947368421044</v>
      </c>
      <c r="AD171" s="1277">
        <f>'7-Physicians per 1,000 People'!D167</f>
        <v>1.5580000000000001</v>
      </c>
      <c r="AE171" s="883">
        <f>'7-Physicians per 1,000 People'!I167</f>
        <v>6.0271220492215782E-2</v>
      </c>
      <c r="AF171" s="1371">
        <f>'8-Public Health Spending %'!D167</f>
        <v>72.342534790000002</v>
      </c>
      <c r="AG171" s="873">
        <f>'8-Public Health Spending %'!J167</f>
        <v>6.0640012842823534</v>
      </c>
      <c r="AH171" s="452">
        <f t="shared" si="27"/>
        <v>58.890761194026112</v>
      </c>
      <c r="AI171" s="453">
        <f t="shared" si="28"/>
        <v>47.112608955220892</v>
      </c>
      <c r="AJ171" s="442" t="str">
        <f>'Risk - Country'!E167</f>
        <v>A4</v>
      </c>
      <c r="AK171" s="413">
        <f>'Risk - Country'!M167</f>
        <v>14</v>
      </c>
      <c r="AL171" s="416" t="str">
        <f>'Risk - Business Climate'!B167</f>
        <v>A2</v>
      </c>
      <c r="AM171" s="416">
        <f>'Risk - Business Climate'!K167</f>
        <v>31.111111111111114</v>
      </c>
      <c r="AN171" s="415" t="str">
        <f>'Risk - Banking'!E167</f>
        <v>AA+</v>
      </c>
      <c r="AO171" s="413">
        <f>'Risk - Banking'!M167</f>
        <v>22.5</v>
      </c>
      <c r="AP171" s="458">
        <f t="shared" si="31"/>
        <v>67.611111111111114</v>
      </c>
      <c r="AQ171" s="460">
        <f t="shared" si="29"/>
        <v>6.7611111111111102</v>
      </c>
      <c r="AR171" s="417">
        <f t="shared" si="32"/>
        <v>57.775490183545841</v>
      </c>
    </row>
    <row r="172" spans="1:44" x14ac:dyDescent="0.3">
      <c r="A172" s="295" t="s">
        <v>104</v>
      </c>
      <c r="B172" s="362" t="s">
        <v>104</v>
      </c>
      <c r="C172" s="418">
        <f>'Macro - Wealth'!E168</f>
        <v>42500</v>
      </c>
      <c r="D172" s="410">
        <f>'Macro - Wealth'!L168</f>
        <v>16.479614204296361</v>
      </c>
      <c r="E172" s="419">
        <f>'Macro - GDP Growth'!F168</f>
        <v>1.8</v>
      </c>
      <c r="F172" s="410">
        <f>'Macro - GDP Growth'!M168</f>
        <v>-1.6800000000000002</v>
      </c>
      <c r="G172" s="419">
        <f>'Macro - GDP Growth Projection'!G168</f>
        <v>0.11976387351517463</v>
      </c>
      <c r="H172" s="410">
        <f>'Macro - GDP Growth Projection'!M168</f>
        <v>4.5796067432647032</v>
      </c>
      <c r="I172" s="479">
        <f>'Macro - Urban Population'!G168</f>
        <v>52279.936999999998</v>
      </c>
      <c r="J172" s="420">
        <f>'Macro - Urban Population'!F132</f>
        <v>62.908489709625698</v>
      </c>
      <c r="K172" s="421">
        <f>('Macro - Urban Population'!G168)/1000</f>
        <v>52.279936999999997</v>
      </c>
      <c r="L172" s="771">
        <f>'Macro - Urban Population'!N168</f>
        <v>0</v>
      </c>
      <c r="M172" s="772">
        <f>'Economy Size'!E168</f>
        <v>2788</v>
      </c>
      <c r="N172" s="413">
        <f>'Economy Size'!L168</f>
        <v>-3.8256635106495227</v>
      </c>
      <c r="O172" s="422" t="e">
        <f>#REF!</f>
        <v>#REF!</v>
      </c>
      <c r="P172" s="445">
        <f t="shared" si="30"/>
        <v>15.553557436911541</v>
      </c>
      <c r="Q172" s="447">
        <f t="shared" si="24"/>
        <v>1.5553557436911543</v>
      </c>
      <c r="R172" s="1033">
        <f>'1-Health Spending Per Capita'!D168</f>
        <v>3934.82356101</v>
      </c>
      <c r="S172" s="867">
        <f>'1-Health Spending Per Capita'!J168</f>
        <v>15.946783541942338</v>
      </c>
      <c r="T172" s="964">
        <f>'2-Total Healthcare Spending'!G168</f>
        <v>249.81893381367715</v>
      </c>
      <c r="U172" s="1057">
        <f>'2-Total Healthcare Spending'!M168</f>
        <v>-3.3790157859078138</v>
      </c>
      <c r="V172" s="964">
        <f>'3-IT Development Index'!D168</f>
        <v>8.57</v>
      </c>
      <c r="W172" s="867">
        <f>'3-IT Development Index'!J168</f>
        <v>27.795192940632283</v>
      </c>
      <c r="X172" s="964">
        <f>'4- Medical Technology from US'!D168</f>
        <v>569.17899999999997</v>
      </c>
      <c r="Y172" s="873">
        <f>'4- Medical Technology from US'!J168</f>
        <v>1.4357865795621989</v>
      </c>
      <c r="Z172" s="973">
        <f>'5- Computer Imports'!D168</f>
        <v>12153.2</v>
      </c>
      <c r="AA172" s="877">
        <f>'5- Computer Imports'!J168</f>
        <v>1.5640739465825799</v>
      </c>
      <c r="AB172" s="973">
        <f>'6-Network Readiness Index'!D168</f>
        <v>5.7</v>
      </c>
      <c r="AC172" s="1273">
        <f>'6-Network Readiness Index'!J168</f>
        <v>4.2105263157894735</v>
      </c>
      <c r="AD172" s="1277">
        <f>'7-Physicians per 1,000 People'!D168</f>
        <v>2.806</v>
      </c>
      <c r="AE172" s="883">
        <f>'7-Physicians per 1,000 People'!I168</f>
        <v>6.3284781516825719</v>
      </c>
      <c r="AF172" s="1371">
        <f>'8-Public Health Spending %'!D168</f>
        <v>83.14270947</v>
      </c>
      <c r="AG172" s="873">
        <f>'8-Public Health Spending %'!J168</f>
        <v>10.211314623388684</v>
      </c>
      <c r="AH172" s="452">
        <f t="shared" si="27"/>
        <v>64.113140313672304</v>
      </c>
      <c r="AI172" s="453">
        <f t="shared" si="28"/>
        <v>51.290512250937844</v>
      </c>
      <c r="AJ172" s="442" t="str">
        <f>'Risk - Country'!E168</f>
        <v>A3</v>
      </c>
      <c r="AK172" s="413">
        <f>'Risk - Country'!M168</f>
        <v>21</v>
      </c>
      <c r="AL172" s="416" t="str">
        <f>'Risk - Business Climate'!B168</f>
        <v>A1</v>
      </c>
      <c r="AM172" s="416">
        <f>'Risk - Business Climate'!K168</f>
        <v>40</v>
      </c>
      <c r="AN172" s="415" t="str">
        <f>'Risk - Banking'!E168</f>
        <v>AAA</v>
      </c>
      <c r="AO172" s="413">
        <f>'Risk - Banking'!M168</f>
        <v>25</v>
      </c>
      <c r="AP172" s="458">
        <f t="shared" si="31"/>
        <v>86</v>
      </c>
      <c r="AQ172" s="460">
        <f t="shared" si="29"/>
        <v>8.5999999999999979</v>
      </c>
      <c r="AR172" s="417">
        <f t="shared" si="32"/>
        <v>61.445867994628998</v>
      </c>
    </row>
    <row r="173" spans="1:44" x14ac:dyDescent="0.3">
      <c r="A173" s="293" t="s">
        <v>230</v>
      </c>
      <c r="B173" s="365" t="s">
        <v>230</v>
      </c>
      <c r="C173" s="418">
        <f>'Macro - Wealth'!E169</f>
        <v>3100</v>
      </c>
      <c r="D173" s="410">
        <f>'Macro - Wealth'!L169</f>
        <v>-59.158249158249141</v>
      </c>
      <c r="E173" s="419">
        <f>'Macro - GDP Growth'!F169</f>
        <v>7.2</v>
      </c>
      <c r="F173" s="410">
        <f>'Macro - GDP Growth'!M169</f>
        <v>21.69230769230769</v>
      </c>
      <c r="G173" s="419">
        <f>'Macro - GDP Growth Projection'!G169</f>
        <v>0.29573390736414679</v>
      </c>
      <c r="H173" s="410">
        <f>'Macro - GDP Growth Projection'!M169</f>
        <v>14.181117175924841</v>
      </c>
      <c r="I173" s="479">
        <f>'Macro - Urban Population'!G169</f>
        <v>15684.725</v>
      </c>
      <c r="J173" s="420">
        <f>'Macro - Urban Population'!F133</f>
        <v>93.635901391057303</v>
      </c>
      <c r="K173" s="421">
        <f>('Macro - Urban Population'!G169)/1000</f>
        <v>15.684725</v>
      </c>
      <c r="L173" s="771">
        <f>'Macro - Urban Population'!N169</f>
        <v>0</v>
      </c>
      <c r="M173" s="772">
        <f>'Economy Size'!E169</f>
        <v>150.6</v>
      </c>
      <c r="N173" s="413">
        <f>'Economy Size'!L169</f>
        <v>-9.0559352170301713E-2</v>
      </c>
      <c r="O173" s="422" t="e">
        <f>#REF!</f>
        <v>#REF!</v>
      </c>
      <c r="P173" s="445">
        <f t="shared" si="30"/>
        <v>-23.375383642186918</v>
      </c>
      <c r="Q173" s="447">
        <f t="shared" si="24"/>
        <v>-2.337538364218692</v>
      </c>
      <c r="R173" s="1033">
        <f>'1-Health Spending Per Capita'!D169</f>
        <v>51.717476310000002</v>
      </c>
      <c r="S173" s="867">
        <f>'1-Health Spending Per Capita'!J169</f>
        <v>-48.378451939298287</v>
      </c>
      <c r="T173" s="964">
        <f>'2-Total Healthcare Spending'!G169</f>
        <v>2.6250476833882965</v>
      </c>
      <c r="U173" s="1057">
        <f>'2-Total Healthcare Spending'!M169</f>
        <v>47.299776284906848</v>
      </c>
      <c r="V173" s="964">
        <f>'3-IT Development Index'!D169</f>
        <v>1.65</v>
      </c>
      <c r="W173" s="867">
        <f>'3-IT Development Index'!J169</f>
        <v>-25.75217002808272</v>
      </c>
      <c r="X173" s="964">
        <f>'4- Medical Technology from US'!D169</f>
        <v>0.78700000000000003</v>
      </c>
      <c r="Y173" s="873">
        <f>'4- Medical Technology from US'!J169</f>
        <v>-9.9473292796979571</v>
      </c>
      <c r="Z173" s="973">
        <f>'5- Computer Imports'!D169</f>
        <v>106.502</v>
      </c>
      <c r="AA173" s="877">
        <f>'5- Computer Imports'!J169</f>
        <v>1.3578852348739762E-2</v>
      </c>
      <c r="AB173" s="973">
        <f>'6-Network Readiness Index'!D169</f>
        <v>2.9</v>
      </c>
      <c r="AC173" s="1273">
        <f>'6-Network Readiness Index'!J169</f>
        <v>-3.75</v>
      </c>
      <c r="AD173" s="1277">
        <f>'7-Physicians per 1,000 People'!D169</f>
        <v>0.03</v>
      </c>
      <c r="AE173" s="883">
        <f>'7-Physicians per 1,000 People'!I169</f>
        <v>-29.686684073107049</v>
      </c>
      <c r="AF173" s="1371">
        <f>'8-Public Health Spending %'!D169</f>
        <v>46.41406654</v>
      </c>
      <c r="AG173" s="873">
        <f>'8-Public Health Spending %'!J169</f>
        <v>-4.2050275499455161</v>
      </c>
      <c r="AH173" s="452">
        <f t="shared" si="27"/>
        <v>-74.406307732875945</v>
      </c>
      <c r="AI173" s="453">
        <f t="shared" si="28"/>
        <v>-59.525046186300756</v>
      </c>
      <c r="AJ173" s="442" t="str">
        <f>'Risk - Country'!E169</f>
        <v>C</v>
      </c>
      <c r="AK173" s="413">
        <f>'Risk - Country'!M169</f>
        <v>-6.9999999999999973</v>
      </c>
      <c r="AL173" s="416" t="str">
        <f>'Risk - Business Climate'!B169</f>
        <v>C</v>
      </c>
      <c r="AM173" s="416">
        <f>'Risk - Business Climate'!K169</f>
        <v>-10.909090909090912</v>
      </c>
      <c r="AN173" s="415" t="str">
        <f>'Risk - Banking'!E169</f>
        <v>-</v>
      </c>
      <c r="AO173" s="413">
        <f>'Risk - Banking'!M169</f>
        <v>0</v>
      </c>
      <c r="AP173" s="458">
        <f t="shared" si="31"/>
        <v>-17.90909090909091</v>
      </c>
      <c r="AQ173" s="460">
        <f t="shared" si="29"/>
        <v>-1.7909090909090906</v>
      </c>
      <c r="AR173" s="417">
        <f t="shared" si="32"/>
        <v>-63.65349364142854</v>
      </c>
    </row>
    <row r="174" spans="1:44" s="482" customFormat="1" ht="14.3" customHeight="1" x14ac:dyDescent="0.3">
      <c r="A174" s="1060" t="s">
        <v>126</v>
      </c>
      <c r="B174" s="1061" t="s">
        <v>126</v>
      </c>
      <c r="C174" s="1062">
        <f>'Macro - Wealth'!E170</f>
        <v>57300</v>
      </c>
      <c r="D174" s="1063">
        <f>'Macro - Wealth'!L170</f>
        <v>25.563349408154313</v>
      </c>
      <c r="E174" s="1064">
        <f>'Macro - GDP Growth'!F170</f>
        <v>1.6</v>
      </c>
      <c r="F174" s="1063">
        <f>'Macro - GDP Growth'!M170</f>
        <v>-2.1599999999999997</v>
      </c>
      <c r="G174" s="1064">
        <f>'Macro - GDP Growth Projection'!G170</f>
        <v>0.13626617797138454</v>
      </c>
      <c r="H174" s="1063">
        <f>'Macro - GDP Growth Projection'!M170</f>
        <v>5.4800273713315359</v>
      </c>
      <c r="I174" s="1065">
        <f>'Macro - Urban Population'!G170</f>
        <v>262734.375</v>
      </c>
      <c r="J174" s="1066">
        <f>'Macro - Urban Population'!F134</f>
        <v>99.159360399591506</v>
      </c>
      <c r="K174" s="1067">
        <f>('Macro - Urban Population'!G170)/1000</f>
        <v>262.734375</v>
      </c>
      <c r="L174" s="1068">
        <f>'Macro - Urban Population'!N170</f>
        <v>0</v>
      </c>
      <c r="M174" s="1069">
        <f>'Economy Size'!E170</f>
        <v>18560</v>
      </c>
      <c r="N174" s="1070">
        <f>'Economy Size'!L170</f>
        <v>-26.162079218367072</v>
      </c>
      <c r="O174" s="1071" t="e">
        <f>#REF!</f>
        <v>#REF!</v>
      </c>
      <c r="P174" s="1072">
        <f t="shared" si="30"/>
        <v>2.7212975611187762</v>
      </c>
      <c r="Q174" s="1073">
        <f t="shared" si="24"/>
        <v>0.27212975611187762</v>
      </c>
      <c r="R174" s="1074">
        <f>'1-Health Spending Per Capita'!D170</f>
        <v>9402.5369713300006</v>
      </c>
      <c r="S174" s="1075">
        <f>'1-Health Spending Per Capita'!J170</f>
        <v>48.391976555887858</v>
      </c>
      <c r="T174" s="1076">
        <f>'2-Total Healthcare Spending'!G170</f>
        <v>3033.0986402377671</v>
      </c>
      <c r="U174" s="1077">
        <f>'2-Total Healthcare Spending'!M170</f>
        <v>-50</v>
      </c>
      <c r="V174" s="1076">
        <f>'3-IT Development Index'!D170</f>
        <v>8.17</v>
      </c>
      <c r="W174" s="1075">
        <f>'3-IT Development Index'!J170</f>
        <v>24.528812111939367</v>
      </c>
      <c r="X174" s="1076">
        <f>'4- Medical Technology from US'!D170</f>
        <v>0</v>
      </c>
      <c r="Y174" s="1078">
        <f>'4- Medical Technology from US'!J170</f>
        <v>-10</v>
      </c>
      <c r="Z174" s="1079">
        <f>'5- Computer Imports'!D170</f>
        <v>77696.815000000002</v>
      </c>
      <c r="AA174" s="1080">
        <f>'5- Computer Imports'!J170</f>
        <v>10</v>
      </c>
      <c r="AB174" s="1079">
        <f>'6-Network Readiness Index'!D170</f>
        <v>5.8</v>
      </c>
      <c r="AC174" s="1274">
        <f>'6-Network Readiness Index'!J170</f>
        <v>4.473684210526315</v>
      </c>
      <c r="AD174" s="1279">
        <f>'7-Physicians per 1,000 People'!D170</f>
        <v>2.5539999999999998</v>
      </c>
      <c r="AE174" s="1081">
        <f>'7-Physicians per 1,000 People'!I170</f>
        <v>5.0627825213460564</v>
      </c>
      <c r="AF174" s="1372">
        <f>'8-Public Health Spending %'!D170</f>
        <v>48.297277600000001</v>
      </c>
      <c r="AG174" s="1078">
        <f>'8-Public Health Spending %'!J170</f>
        <v>-3.4238324827591908</v>
      </c>
      <c r="AH174" s="1072">
        <f t="shared" si="27"/>
        <v>29.033422916940403</v>
      </c>
      <c r="AI174" s="454">
        <f t="shared" si="28"/>
        <v>23.226738333552323</v>
      </c>
      <c r="AJ174" s="1082" t="str">
        <f>'Risk - Country'!E170</f>
        <v>A2</v>
      </c>
      <c r="AK174" s="1070">
        <f>'Risk - Country'!M170</f>
        <v>28</v>
      </c>
      <c r="AL174" s="1083" t="str">
        <f>'Risk - Business Climate'!B170</f>
        <v>A1</v>
      </c>
      <c r="AM174" s="1083">
        <f>'Risk - Business Climate'!K170</f>
        <v>40</v>
      </c>
      <c r="AN174" s="1084" t="str">
        <f>'Risk - Banking'!E170</f>
        <v>AAA</v>
      </c>
      <c r="AO174" s="1070">
        <f>'Risk - Banking'!M170</f>
        <v>25</v>
      </c>
      <c r="AP174" s="1085">
        <f t="shared" si="31"/>
        <v>93</v>
      </c>
      <c r="AQ174" s="1073">
        <f t="shared" si="29"/>
        <v>9.2999999999999972</v>
      </c>
      <c r="AR174" s="1086">
        <f t="shared" si="32"/>
        <v>32.798868089664197</v>
      </c>
    </row>
    <row r="175" spans="1:44" x14ac:dyDescent="0.3">
      <c r="A175" s="295" t="s">
        <v>105</v>
      </c>
      <c r="B175" s="362" t="s">
        <v>105</v>
      </c>
      <c r="C175" s="418">
        <f>'Macro - Wealth'!E171</f>
        <v>21600</v>
      </c>
      <c r="D175" s="410">
        <f>'Macro - Wealth'!L171</f>
        <v>3.6519070583077591</v>
      </c>
      <c r="E175" s="419">
        <f>'Macro - GDP Growth'!F171</f>
        <v>0.1</v>
      </c>
      <c r="F175" s="410">
        <f>'Macro - GDP Growth'!M171</f>
        <v>-5.76</v>
      </c>
      <c r="G175" s="419">
        <f>'Macro - GDP Growth Projection'!G171</f>
        <v>0.16357326478149101</v>
      </c>
      <c r="H175" s="410">
        <f>'Macro - GDP Growth Projection'!M171</f>
        <v>6.9699928680582088</v>
      </c>
      <c r="I175" s="479">
        <f>'Macro - Urban Population'!G171</f>
        <v>3252.9450000000002</v>
      </c>
      <c r="J175" s="420">
        <f>'Macro - Urban Population'!F135</f>
        <v>82.359992701571102</v>
      </c>
      <c r="K175" s="421">
        <f>('Macro - Urban Population'!G171)/1000</f>
        <v>3.252945</v>
      </c>
      <c r="L175" s="771">
        <f>'Macro - Urban Population'!N171</f>
        <v>0</v>
      </c>
      <c r="M175" s="772">
        <f>'Economy Size'!E171</f>
        <v>73.930000000000007</v>
      </c>
      <c r="N175" s="413">
        <f>'Economy Size'!L171</f>
        <v>4.4145706851691235</v>
      </c>
      <c r="O175" s="422" t="e">
        <f>#REF!</f>
        <v>#REF!</v>
      </c>
      <c r="P175" s="445">
        <f t="shared" si="30"/>
        <v>9.2764706115350926</v>
      </c>
      <c r="Q175" s="447">
        <f t="shared" si="24"/>
        <v>0.92764706115350926</v>
      </c>
      <c r="R175" s="1033">
        <f>'1-Health Spending Per Capita'!D171</f>
        <v>1442.2764509799999</v>
      </c>
      <c r="S175" s="867">
        <f>'1-Health Spending Per Capita'!J171</f>
        <v>1.1561085353416478</v>
      </c>
      <c r="T175" s="964">
        <f>'2-Total Healthcare Spending'!G171</f>
        <v>4.9307018493066197</v>
      </c>
      <c r="U175" s="1057">
        <f>'2-Total Healthcare Spending'!M171</f>
        <v>44.901135756603637</v>
      </c>
      <c r="V175" s="964">
        <f>'3-IT Development Index'!D171</f>
        <v>6.79</v>
      </c>
      <c r="W175" s="867">
        <f>'3-IT Development Index'!J171</f>
        <v>13.259798252948803</v>
      </c>
      <c r="X175" s="964">
        <f>'4- Medical Technology from US'!D171</f>
        <v>17.777000000000001</v>
      </c>
      <c r="Y175" s="873">
        <f>'4- Medical Technology from US'!J171</f>
        <v>-8.8102574398863638</v>
      </c>
      <c r="Z175" s="973">
        <f>'5- Computer Imports'!D171</f>
        <v>106.03</v>
      </c>
      <c r="AA175" s="877">
        <f>'5- Computer Imports'!J171</f>
        <v>1.3518102615951709E-2</v>
      </c>
      <c r="AB175" s="973">
        <f>'6-Network Readiness Index'!D171</f>
        <v>4.5</v>
      </c>
      <c r="AC175" s="1273">
        <f>'6-Network Readiness Index'!J171</f>
        <v>1.0526315789473688</v>
      </c>
      <c r="AD175" s="1277">
        <f>'7-Physicians per 1,000 People'!D171</f>
        <v>3.9380000000000002</v>
      </c>
      <c r="AE175" s="883">
        <f>'7-Physicians per 1,000 People'!I171</f>
        <v>12.014063284781519</v>
      </c>
      <c r="AF175" s="1371">
        <f>'8-Public Health Spending %'!D171</f>
        <v>71.217041640000005</v>
      </c>
      <c r="AG175" s="873">
        <f>'8-Public Health Spending %'!J171</f>
        <v>5.6318070936910036</v>
      </c>
      <c r="AH175" s="452">
        <f t="shared" si="27"/>
        <v>69.218805165043563</v>
      </c>
      <c r="AI175" s="453">
        <f t="shared" si="28"/>
        <v>55.375044132034851</v>
      </c>
      <c r="AJ175" s="442" t="str">
        <f>'Risk - Country'!E171</f>
        <v>A4</v>
      </c>
      <c r="AK175" s="413">
        <f>'Risk - Country'!M171</f>
        <v>14</v>
      </c>
      <c r="AL175" s="416" t="str">
        <f>'Risk - Business Climate'!B171</f>
        <v>A4</v>
      </c>
      <c r="AM175" s="416">
        <f>'Risk - Business Climate'!K171</f>
        <v>13.333333333333323</v>
      </c>
      <c r="AN175" s="415" t="str">
        <f>'Risk - Banking'!E171</f>
        <v>BBB+</v>
      </c>
      <c r="AO175" s="413">
        <f>'Risk - Banking'!M171</f>
        <v>0</v>
      </c>
      <c r="AP175" s="458">
        <f t="shared" si="31"/>
        <v>27.333333333333321</v>
      </c>
      <c r="AQ175" s="460">
        <f t="shared" si="29"/>
        <v>2.7333333333333316</v>
      </c>
      <c r="AR175" s="417">
        <f t="shared" si="32"/>
        <v>59.036024526521693</v>
      </c>
    </row>
    <row r="176" spans="1:44" x14ac:dyDescent="0.3">
      <c r="A176" s="295" t="s">
        <v>212</v>
      </c>
      <c r="B176" s="362" t="s">
        <v>212</v>
      </c>
      <c r="C176" s="418">
        <f>'Macro - Wealth'!E172</f>
        <v>6500</v>
      </c>
      <c r="D176" s="410">
        <f>'Macro - Wealth'!L172</f>
        <v>-43.131313131313128</v>
      </c>
      <c r="E176" s="419">
        <f>'Macro - GDP Growth'!F172</f>
        <v>6</v>
      </c>
      <c r="F176" s="410">
        <f>'Macro - GDP Growth'!M172</f>
        <v>16.153846153846153</v>
      </c>
      <c r="G176" s="419">
        <f>'Macro - GDP Growth Projection'!G172</f>
        <v>0.26992441380300897</v>
      </c>
      <c r="H176" s="410">
        <f>'Macro - GDP Growth Projection'!M172</f>
        <v>12.772865348789178</v>
      </c>
      <c r="I176" s="479">
        <f>'Macro - Urban Population'!G172</f>
        <v>10638.422</v>
      </c>
      <c r="J176" s="420">
        <f>'Macro - Urban Population'!F136</f>
        <v>44.924885450311699</v>
      </c>
      <c r="K176" s="421">
        <f>('Macro - Urban Population'!G172)/1000</f>
        <v>10.638422</v>
      </c>
      <c r="L176" s="771">
        <f>'Macro - Urban Population'!N172</f>
        <v>0</v>
      </c>
      <c r="M176" s="772">
        <f>'Economy Size'!E172</f>
        <v>202.3</v>
      </c>
      <c r="N176" s="413">
        <f>'Economy Size'!L172</f>
        <v>-0.16377725047673075</v>
      </c>
      <c r="O176" s="422" t="e">
        <f>#REF!</f>
        <v>#REF!</v>
      </c>
      <c r="P176" s="445">
        <f t="shared" si="30"/>
        <v>-14.368378879154527</v>
      </c>
      <c r="Q176" s="447">
        <f t="shared" si="24"/>
        <v>-1.4368378879154529</v>
      </c>
      <c r="R176" s="1033">
        <f>'1-Health Spending Per Capita'!D172</f>
        <v>124.10909746999999</v>
      </c>
      <c r="S176" s="867">
        <f>'1-Health Spending Per Capita'!J172</f>
        <v>-45.449533916189985</v>
      </c>
      <c r="T176" s="964">
        <f>'2-Total Healthcare Spending'!G172</f>
        <v>3.6394893545799523</v>
      </c>
      <c r="U176" s="1057">
        <f>'2-Total Healthcare Spending'!M172</f>
        <v>46.244422475958316</v>
      </c>
      <c r="V176" s="964">
        <f>'3-IT Development Index'!D172</f>
        <v>4.05</v>
      </c>
      <c r="W176" s="867">
        <f>'3-IT Development Index'!J172</f>
        <v>-8.1749425580801791</v>
      </c>
      <c r="X176" s="964">
        <f>'4- Medical Technology from US'!D172</f>
        <v>2.198</v>
      </c>
      <c r="Y176" s="873">
        <f>'4- Medical Technology from US'!J172</f>
        <v>-9.8528967684575708</v>
      </c>
      <c r="Z176" s="973">
        <f>'5- Computer Imports'!D172</f>
        <v>39.523000000000003</v>
      </c>
      <c r="AA176" s="877">
        <f>'5- Computer Imports'!J172</f>
        <v>4.9581821105808607E-3</v>
      </c>
      <c r="AB176" s="973" t="str">
        <f>'6-Network Readiness Index'!D172</f>
        <v>use median</v>
      </c>
      <c r="AC176" s="1273">
        <f>'6-Network Readiness Index'!J172</f>
        <v>0</v>
      </c>
      <c r="AD176" s="1277">
        <f>'7-Physicians per 1,000 People'!D172</f>
        <v>2.4510000000000001</v>
      </c>
      <c r="AE176" s="883">
        <f>'7-Physicians per 1,000 People'!I172</f>
        <v>4.5454545454545459</v>
      </c>
      <c r="AF176" s="1371">
        <f>'8-Public Health Spending %'!D172</f>
        <v>53.288287310000001</v>
      </c>
      <c r="AG176" s="873">
        <f>'8-Public Health Spending %'!J172</f>
        <v>-1.3534579779859213</v>
      </c>
      <c r="AH176" s="452">
        <f t="shared" si="27"/>
        <v>-14.035996017190215</v>
      </c>
      <c r="AI176" s="453">
        <f t="shared" si="28"/>
        <v>-11.228796813752172</v>
      </c>
      <c r="AJ176" s="442" t="str">
        <f>'Risk - Country'!E172</f>
        <v>D</v>
      </c>
      <c r="AK176" s="413">
        <f>'Risk - Country'!M172</f>
        <v>-20.999999999999993</v>
      </c>
      <c r="AL176" s="416" t="str">
        <f>'Risk - Business Climate'!B172</f>
        <v>D</v>
      </c>
      <c r="AM176" s="416">
        <f>'Risk - Business Climate'!K172</f>
        <v>-25.454545454545453</v>
      </c>
      <c r="AN176" s="415" t="str">
        <f>'Risk - Banking'!E172</f>
        <v>-</v>
      </c>
      <c r="AO176" s="413">
        <f>'Risk - Banking'!M172</f>
        <v>0</v>
      </c>
      <c r="AP176" s="458">
        <f t="shared" si="31"/>
        <v>-46.454545454545446</v>
      </c>
      <c r="AQ176" s="460">
        <f t="shared" si="29"/>
        <v>-4.6454545454545437</v>
      </c>
      <c r="AR176" s="417">
        <f t="shared" si="32"/>
        <v>-17.311089247122169</v>
      </c>
    </row>
    <row r="177" spans="1:44" x14ac:dyDescent="0.3">
      <c r="A177" s="295" t="s">
        <v>107</v>
      </c>
      <c r="B177" s="362" t="s">
        <v>107</v>
      </c>
      <c r="C177" s="418">
        <f>'Macro - Wealth'!E173</f>
        <v>15100</v>
      </c>
      <c r="D177" s="410">
        <f>'Macro - Wealth'!L173</f>
        <v>-2.5925925925925934</v>
      </c>
      <c r="E177" s="419">
        <f>'Macro - GDP Growth'!F173</f>
        <v>-10</v>
      </c>
      <c r="F177" s="410">
        <f>'Macro - GDP Growth'!M173</f>
        <v>-30</v>
      </c>
      <c r="G177" s="419">
        <f>'Macro - GDP Growth Projection'!G173</f>
        <v>-5.2312618625172313E-3</v>
      </c>
      <c r="H177" s="410">
        <f>'Macro - GDP Growth Projection'!M173</f>
        <v>-12.697424636534956</v>
      </c>
      <c r="I177" s="479">
        <f>'Macro - Urban Population'!G173</f>
        <v>27439.45</v>
      </c>
      <c r="J177" s="420" t="e">
        <f>'Macro - Urban Population'!#REF!</f>
        <v>#REF!</v>
      </c>
      <c r="K177" s="421">
        <f>('Macro - Urban Population'!G173)/1000</f>
        <v>27.439450000000001</v>
      </c>
      <c r="L177" s="771">
        <f>'Macro - Urban Population'!N173</f>
        <v>0</v>
      </c>
      <c r="M177" s="772">
        <f>'Economy Size'!E173</f>
        <v>468.6</v>
      </c>
      <c r="N177" s="413">
        <f>'Economy Size'!L173</f>
        <v>-0.54091315606671198</v>
      </c>
      <c r="O177" s="422" t="e">
        <f>#REF!</f>
        <v>#REF!</v>
      </c>
      <c r="P177" s="445">
        <f t="shared" si="30"/>
        <v>-45.830930385194264</v>
      </c>
      <c r="Q177" s="447">
        <f t="shared" si="24"/>
        <v>-4.5830930385194266</v>
      </c>
      <c r="R177" s="1033">
        <f>'1-Health Spending Per Capita'!D173</f>
        <v>873.38432219000003</v>
      </c>
      <c r="S177" s="867">
        <f>'1-Health Spending Per Capita'!J173</f>
        <v>-15.134344467669347</v>
      </c>
      <c r="T177" s="964">
        <f>'2-Total Healthcare Spending'!G173</f>
        <v>26.945079294706204</v>
      </c>
      <c r="U177" s="1057">
        <f>'2-Total Healthcare Spending'!M173</f>
        <v>21.998924867197434</v>
      </c>
      <c r="V177" s="964">
        <f>'3-IT Development Index'!D173</f>
        <v>5.27</v>
      </c>
      <c r="W177" s="867">
        <f>'3-IT Development Index'!J173</f>
        <v>0.84755110391571742</v>
      </c>
      <c r="X177" s="964">
        <f>'4- Medical Technology from US'!D173</f>
        <v>54.496000000000002</v>
      </c>
      <c r="Y177" s="873">
        <f>'4- Medical Technology from US'!J173</f>
        <v>-6.3528035913847845</v>
      </c>
      <c r="Z177" s="973">
        <f>'5- Computer Imports'!D173</f>
        <v>85.911000000000001</v>
      </c>
      <c r="AA177" s="877">
        <f>'5- Computer Imports'!J173</f>
        <v>1.0928645255860949E-2</v>
      </c>
      <c r="AB177" s="973">
        <f>'6-Network Readiness Index'!D173</f>
        <v>3.4</v>
      </c>
      <c r="AC177" s="1273">
        <f>'6-Network Readiness Index'!J173</f>
        <v>-2.1874999999999996</v>
      </c>
      <c r="AD177" s="1277">
        <f>'7-Physicians per 1,000 People'!D173</f>
        <v>1.925</v>
      </c>
      <c r="AE177" s="883">
        <f>'7-Physicians per 1,000 People'!I173</f>
        <v>1.9035660472124556</v>
      </c>
      <c r="AF177" s="1371">
        <f>'8-Public Health Spending %'!D173</f>
        <v>29.34854971</v>
      </c>
      <c r="AG177" s="873">
        <f>'8-Public Health Spending %'!J173</f>
        <v>-11.284158428977843</v>
      </c>
      <c r="AH177" s="452">
        <f t="shared" si="27"/>
        <v>-10.197835824450507</v>
      </c>
      <c r="AI177" s="453">
        <f t="shared" si="28"/>
        <v>-8.1582686595604059</v>
      </c>
      <c r="AJ177" s="442" t="str">
        <f>'Risk - Country'!E173</f>
        <v>E</v>
      </c>
      <c r="AK177" s="413">
        <f>'Risk - Country'!M173</f>
        <v>-35</v>
      </c>
      <c r="AL177" s="416" t="str">
        <f>'Risk - Business Climate'!B173</f>
        <v>E</v>
      </c>
      <c r="AM177" s="416">
        <f>'Risk - Business Climate'!K173</f>
        <v>-40</v>
      </c>
      <c r="AN177" s="415" t="str">
        <f>'Risk - Banking'!E173</f>
        <v>CCC</v>
      </c>
      <c r="AO177" s="413">
        <f>'Risk - Banking'!M173</f>
        <v>-25</v>
      </c>
      <c r="AP177" s="458">
        <f t="shared" si="31"/>
        <v>-100</v>
      </c>
      <c r="AQ177" s="460">
        <f t="shared" si="29"/>
        <v>-9.9999999999999982</v>
      </c>
      <c r="AR177" s="417">
        <f t="shared" si="32"/>
        <v>-22.741361698079828</v>
      </c>
    </row>
    <row r="178" spans="1:44" x14ac:dyDescent="0.3">
      <c r="A178" s="295" t="s">
        <v>108</v>
      </c>
      <c r="B178" s="362" t="s">
        <v>108</v>
      </c>
      <c r="C178" s="418">
        <f>'Macro - Wealth'!E174</f>
        <v>6400</v>
      </c>
      <c r="D178" s="410">
        <f>'Macro - Wealth'!L174</f>
        <v>-43.602693602693606</v>
      </c>
      <c r="E178" s="419">
        <f>'Macro - GDP Growth'!F174</f>
        <v>6.1</v>
      </c>
      <c r="F178" s="410">
        <f>'Macro - GDP Growth'!M174</f>
        <v>16.615384615384613</v>
      </c>
      <c r="G178" s="419">
        <f>'Macro - GDP Growth Projection'!G174</f>
        <v>0.27788653329075658</v>
      </c>
      <c r="H178" s="410">
        <f>'Macro - GDP Growth Projection'!M174</f>
        <v>13.207305075005905</v>
      </c>
      <c r="I178" s="479">
        <f>'Macro - Urban Population'!G174</f>
        <v>30495.246999999999</v>
      </c>
      <c r="J178" s="420">
        <f>'Macro - Urban Population'!F137</f>
        <v>54.392830961386302</v>
      </c>
      <c r="K178" s="421">
        <f>('Macro - Urban Population'!G174)/1000</f>
        <v>30.495246999999999</v>
      </c>
      <c r="L178" s="771">
        <f>'Macro - Urban Population'!N174</f>
        <v>0</v>
      </c>
      <c r="M178" s="772">
        <f>'Economy Size'!E174</f>
        <v>594.9</v>
      </c>
      <c r="N178" s="413">
        <f>'Economy Size'!L174</f>
        <v>-0.71978009138783328</v>
      </c>
      <c r="O178" s="422" t="e">
        <f>#REF!</f>
        <v>#REF!</v>
      </c>
      <c r="P178" s="445">
        <f t="shared" si="30"/>
        <v>-14.49978400369092</v>
      </c>
      <c r="Q178" s="447">
        <f t="shared" si="24"/>
        <v>-1.4499784003690921</v>
      </c>
      <c r="R178" s="1033">
        <f>'1-Health Spending Per Capita'!D174</f>
        <v>142.37388905</v>
      </c>
      <c r="S178" s="867">
        <f>'1-Health Spending Per Capita'!J174</f>
        <v>-44.710552299398429</v>
      </c>
      <c r="T178" s="964">
        <f>'2-Total Healthcare Spending'!G174</f>
        <v>13.176412846469949</v>
      </c>
      <c r="U178" s="1057">
        <f>'2-Total Healthcare Spending'!M174</f>
        <v>36.322877631498493</v>
      </c>
      <c r="V178" s="964">
        <f>'3-IT Development Index'!D174</f>
        <v>4.29</v>
      </c>
      <c r="W178" s="867">
        <f>'3-IT Development Index'!J174</f>
        <v>-6.4172198110799235</v>
      </c>
      <c r="X178" s="964">
        <f>'4- Medical Technology from US'!D174</f>
        <v>38.975000000000001</v>
      </c>
      <c r="Y178" s="873">
        <f>'4- Medical Technology from US'!J174</f>
        <v>-7.3915612150290304</v>
      </c>
      <c r="Z178" s="973">
        <f>'5- Computer Imports'!D174</f>
        <v>1199.925</v>
      </c>
      <c r="AA178" s="877">
        <f>'5- Computer Imports'!J174</f>
        <v>0.15431011309939924</v>
      </c>
      <c r="AB178" s="973">
        <f>'6-Network Readiness Index'!D174</f>
        <v>3.9</v>
      </c>
      <c r="AC178" s="1273">
        <f>'6-Network Readiness Index'!J174</f>
        <v>-0.62499999999999933</v>
      </c>
      <c r="AD178" s="1277">
        <f>'7-Physicians per 1,000 People'!D174</f>
        <v>1.18</v>
      </c>
      <c r="AE178" s="883">
        <f>'7-Physicians per 1,000 People'!I174</f>
        <v>-7.1671018276762419</v>
      </c>
      <c r="AF178" s="1371">
        <f>'8-Public Health Spending %'!D174</f>
        <v>54.056019970000001</v>
      </c>
      <c r="AG178" s="873">
        <f>'8-Public Health Spending %'!J174</f>
        <v>-1.0349865226887978</v>
      </c>
      <c r="AH178" s="452">
        <f t="shared" si="27"/>
        <v>-30.869233931274529</v>
      </c>
      <c r="AI178" s="453">
        <f t="shared" si="28"/>
        <v>-24.695387145019623</v>
      </c>
      <c r="AJ178" s="442" t="str">
        <f>'Risk - Country'!E174</f>
        <v>B</v>
      </c>
      <c r="AK178" s="413">
        <f>'Risk - Country'!M174</f>
        <v>7</v>
      </c>
      <c r="AL178" s="416" t="str">
        <f>'Risk - Business Climate'!B174</f>
        <v>C</v>
      </c>
      <c r="AM178" s="416">
        <f>'Risk - Business Climate'!K174</f>
        <v>-10.909090909090912</v>
      </c>
      <c r="AN178" s="415" t="str">
        <f>'Risk - Banking'!E174</f>
        <v>BB-</v>
      </c>
      <c r="AO178" s="413">
        <f>'Risk - Banking'!M174</f>
        <v>-14.423076923076922</v>
      </c>
      <c r="AP178" s="458">
        <f t="shared" si="31"/>
        <v>-18.332167832167833</v>
      </c>
      <c r="AQ178" s="460">
        <f t="shared" si="29"/>
        <v>-1.8332167832167829</v>
      </c>
      <c r="AR178" s="417">
        <f t="shared" si="32"/>
        <v>-27.978582328605498</v>
      </c>
    </row>
    <row r="179" spans="1:44" x14ac:dyDescent="0.3">
      <c r="A179" s="295" t="s">
        <v>109</v>
      </c>
      <c r="B179" s="362" t="s">
        <v>109</v>
      </c>
      <c r="C179" s="418">
        <f>'Macro - Wealth'!E175</f>
        <v>2500</v>
      </c>
      <c r="D179" s="410">
        <f>'Macro - Wealth'!L175</f>
        <v>-61.986531986531986</v>
      </c>
      <c r="E179" s="419">
        <f>'Macro - GDP Growth'!F175</f>
        <v>-4.2</v>
      </c>
      <c r="F179" s="410">
        <f>'Macro - GDP Growth'!M175</f>
        <v>-16.079999999999998</v>
      </c>
      <c r="G179" s="419">
        <f>'Macro - GDP Growth Projection'!G175</f>
        <v>0.3528484848484848</v>
      </c>
      <c r="H179" s="410">
        <f>'Macro - GDP Growth Projection'!M175</f>
        <v>17.297478522104409</v>
      </c>
      <c r="I179" s="479">
        <f>'Macro - Urban Population'!G175</f>
        <v>8496.0679999999993</v>
      </c>
      <c r="J179" s="420">
        <f>'Macro - Urban Population'!F138</f>
        <v>73.924312825232207</v>
      </c>
      <c r="K179" s="421">
        <f>('Macro - Urban Population'!G175)/1000</f>
        <v>8.4960679999999993</v>
      </c>
      <c r="L179" s="771">
        <f>'Macro - Urban Population'!N175</f>
        <v>0</v>
      </c>
      <c r="M179" s="772">
        <f>'Economy Size'!E175</f>
        <v>73.45</v>
      </c>
      <c r="N179" s="413">
        <f>'Economy Size'!L175</f>
        <v>4.5810928013876824</v>
      </c>
      <c r="O179" s="422" t="e">
        <f>#REF!</f>
        <v>#REF!</v>
      </c>
      <c r="P179" s="445">
        <f t="shared" si="30"/>
        <v>-56.187960663039888</v>
      </c>
      <c r="Q179" s="447">
        <f t="shared" si="24"/>
        <v>-5.6187960663039895</v>
      </c>
      <c r="R179" s="1033">
        <f>'1-Health Spending Per Capita'!D175</f>
        <v>79.936966240000004</v>
      </c>
      <c r="S179" s="867">
        <f>'1-Health Spending Per Capita'!J175</f>
        <v>-47.236709686058489</v>
      </c>
      <c r="T179" s="964">
        <f>'2-Total Healthcare Spending'!G175</f>
        <v>1.9959067810591702</v>
      </c>
      <c r="U179" s="1057">
        <f>'2-Total Healthcare Spending'!M175</f>
        <v>47.954290256970317</v>
      </c>
      <c r="V179" s="964">
        <f>'3-IT Development Index'!D175</f>
        <v>2.02</v>
      </c>
      <c r="W179" s="867">
        <f>'3-IT Development Index'!J175</f>
        <v>-23.042347459790665</v>
      </c>
      <c r="X179" s="964">
        <f>'4- Medical Technology from US'!D175</f>
        <v>0.16900000000000001</v>
      </c>
      <c r="Y179" s="873">
        <f>'4- Medical Technology from US'!J175</f>
        <v>-9.9886895149541992</v>
      </c>
      <c r="Z179" s="973">
        <f>'5- Computer Imports'!D175</f>
        <v>1.032</v>
      </c>
      <c r="AA179" s="877">
        <f>'5- Computer Imports'!J175</f>
        <v>4.1186259517324104E-6</v>
      </c>
      <c r="AB179" s="973" t="str">
        <f>'6-Network Readiness Index'!D175</f>
        <v>use median</v>
      </c>
      <c r="AC179" s="1273">
        <f>'6-Network Readiness Index'!J175</f>
        <v>0</v>
      </c>
      <c r="AD179" s="1277">
        <f>'7-Physicians per 1,000 People'!D175</f>
        <v>0.311</v>
      </c>
      <c r="AE179" s="883">
        <f>'7-Physicians per 1,000 People'!I175</f>
        <v>-24.184073107049606</v>
      </c>
      <c r="AF179" s="1371">
        <f>'8-Public Health Spending %'!D175</f>
        <v>22.562944819999998</v>
      </c>
      <c r="AG179" s="873">
        <f>'8-Public Health Spending %'!J175</f>
        <v>-14.098968293116707</v>
      </c>
      <c r="AH179" s="452">
        <f t="shared" si="27"/>
        <v>-70.596493685373389</v>
      </c>
      <c r="AI179" s="453">
        <f t="shared" si="28"/>
        <v>-56.477194948298717</v>
      </c>
      <c r="AJ179" s="442" t="str">
        <f>'Risk - Country'!E175</f>
        <v>E</v>
      </c>
      <c r="AK179" s="413">
        <f>'Risk - Country'!M175</f>
        <v>-35</v>
      </c>
      <c r="AL179" s="416" t="str">
        <f>'Risk - Business Climate'!B175</f>
        <v>E</v>
      </c>
      <c r="AM179" s="416">
        <f>'Risk - Business Climate'!K175</f>
        <v>-40</v>
      </c>
      <c r="AN179" s="415" t="str">
        <f>'Risk - Banking'!E175</f>
        <v>B+</v>
      </c>
      <c r="AO179" s="413">
        <f>'Risk - Banking'!M175</f>
        <v>-17.307692307692307</v>
      </c>
      <c r="AP179" s="458">
        <f t="shared" si="31"/>
        <v>-92.307692307692307</v>
      </c>
      <c r="AQ179" s="460">
        <f t="shared" si="29"/>
        <v>-9.2307692307692282</v>
      </c>
      <c r="AR179" s="417">
        <f t="shared" si="32"/>
        <v>-71.326760245371929</v>
      </c>
    </row>
    <row r="180" spans="1:44" x14ac:dyDescent="0.3">
      <c r="A180" s="295" t="s">
        <v>214</v>
      </c>
      <c r="B180" s="362" t="s">
        <v>214</v>
      </c>
      <c r="C180" s="418">
        <f>'Macro - Wealth'!E176</f>
        <v>3900</v>
      </c>
      <c r="D180" s="410">
        <f>'Macro - Wealth'!L176</f>
        <v>-55.387205387205377</v>
      </c>
      <c r="E180" s="419">
        <f>'Macro - GDP Growth'!F176</f>
        <v>3</v>
      </c>
      <c r="F180" s="410">
        <f>'Macro - GDP Growth'!M176</f>
        <v>2.307692307692307</v>
      </c>
      <c r="G180" s="419">
        <f>'Macro - GDP Growth Projection'!G176</f>
        <v>0.20610942780561708</v>
      </c>
      <c r="H180" s="410">
        <f>'Macro - GDP Growth Projection'!M176</f>
        <v>9.2909074244081946</v>
      </c>
      <c r="I180" s="479">
        <f>'Macro - Urban Population'!G176</f>
        <v>6079.2569999999996</v>
      </c>
      <c r="J180" s="420">
        <f>'Macro - Urban Population'!F139</f>
        <v>27.841383121671701</v>
      </c>
      <c r="K180" s="421">
        <f>('Macro - Urban Population'!G176)/1000</f>
        <v>6.0792569999999992</v>
      </c>
      <c r="L180" s="771">
        <f>'Macro - Urban Population'!N176</f>
        <v>0</v>
      </c>
      <c r="M180" s="772">
        <f>'Economy Size'!E176</f>
        <v>65.17</v>
      </c>
      <c r="N180" s="413">
        <f>'Economy Size'!L176</f>
        <v>7.4535993061578498</v>
      </c>
      <c r="O180" s="422" t="e">
        <f>#REF!</f>
        <v>#REF!</v>
      </c>
      <c r="P180" s="445">
        <f t="shared" si="30"/>
        <v>-36.335006348947026</v>
      </c>
      <c r="Q180" s="447">
        <f t="shared" si="24"/>
        <v>-3.6335006348947028</v>
      </c>
      <c r="R180" s="1033">
        <f>'1-Health Spending Per Capita'!D176</f>
        <v>85.853074160000006</v>
      </c>
      <c r="S180" s="867">
        <f>'1-Health Spending Per Capita'!J176</f>
        <v>-46.997347798095738</v>
      </c>
      <c r="T180" s="964">
        <f>'2-Total Healthcare Spending'!G176</f>
        <v>1.2895991986635085</v>
      </c>
      <c r="U180" s="1057">
        <f>'2-Total Healthcare Spending'!M176</f>
        <v>48.689083018879302</v>
      </c>
      <c r="V180" s="964">
        <f>'3-IT Development Index'!D176</f>
        <v>2.2200000000000002</v>
      </c>
      <c r="W180" s="867">
        <f>'3-IT Development Index'!J176</f>
        <v>-21.577578503957117</v>
      </c>
      <c r="X180" s="964">
        <f>'4- Medical Technology from US'!D176</f>
        <v>0.56000000000000005</v>
      </c>
      <c r="Y180" s="873">
        <f>'4- Medical Technology from US'!J176</f>
        <v>-9.9625214696707189</v>
      </c>
      <c r="Z180" s="973">
        <f>'5- Computer Imports'!D176</f>
        <v>39.064999999999998</v>
      </c>
      <c r="AA180" s="877">
        <f>'5- Computer Imports'!J176</f>
        <v>4.8992342766466896E-3</v>
      </c>
      <c r="AB180" s="973">
        <f>'6-Network Readiness Index'!D176</f>
        <v>3.2</v>
      </c>
      <c r="AC180" s="1273">
        <f>'6-Network Readiness Index'!J176</f>
        <v>-2.8124999999999991</v>
      </c>
      <c r="AD180" s="1277">
        <f>'7-Physicians per 1,000 People'!D176</f>
        <v>0.16200000000000001</v>
      </c>
      <c r="AE180" s="883">
        <f>'7-Physicians per 1,000 People'!I176</f>
        <v>-27.101827676240212</v>
      </c>
      <c r="AF180" s="1371">
        <f>'8-Public Health Spending %'!D176</f>
        <v>55.348401549999998</v>
      </c>
      <c r="AG180" s="873">
        <f>'8-Public Health Spending %'!J176</f>
        <v>-0.49887979696764218</v>
      </c>
      <c r="AH180" s="452">
        <f t="shared" si="27"/>
        <v>-60.256672991775481</v>
      </c>
      <c r="AI180" s="453">
        <f t="shared" si="28"/>
        <v>-48.205338393420391</v>
      </c>
      <c r="AJ180" s="442" t="str">
        <f>'Risk - Country'!E176</f>
        <v>D</v>
      </c>
      <c r="AK180" s="413">
        <f>'Risk - Country'!M176</f>
        <v>-20.999999999999993</v>
      </c>
      <c r="AL180" s="416" t="str">
        <f>'Risk - Business Climate'!B176</f>
        <v>C</v>
      </c>
      <c r="AM180" s="416">
        <f>'Risk - Business Climate'!K176</f>
        <v>-10.909090909090912</v>
      </c>
      <c r="AN180" s="415" t="str">
        <f>'Risk - Banking'!E176</f>
        <v>-</v>
      </c>
      <c r="AO180" s="413">
        <f>'Risk - Banking'!M176</f>
        <v>0</v>
      </c>
      <c r="AP180" s="458">
        <f t="shared" si="31"/>
        <v>-31.909090909090907</v>
      </c>
      <c r="AQ180" s="460">
        <f t="shared" si="29"/>
        <v>-3.19090909090909</v>
      </c>
      <c r="AR180" s="417">
        <f t="shared" si="32"/>
        <v>-55.02974811922418</v>
      </c>
    </row>
    <row r="181" spans="1:44" ht="14.95" thickBot="1" x14ac:dyDescent="0.35">
      <c r="A181" s="295" t="s">
        <v>215</v>
      </c>
      <c r="B181" s="406" t="s">
        <v>215</v>
      </c>
      <c r="C181" s="433">
        <f>'Macro - Wealth'!E177</f>
        <v>2000</v>
      </c>
      <c r="D181" s="434">
        <f>'Macro - Wealth'!L177</f>
        <v>-64.343434343434339</v>
      </c>
      <c r="E181" s="435">
        <f>'Macro - GDP Growth'!F177</f>
        <v>-0.3</v>
      </c>
      <c r="F181" s="434">
        <f>'Macro - GDP Growth'!M177</f>
        <v>-6.7200000000000006</v>
      </c>
      <c r="G181" s="435">
        <f>'Macro - GDP Growth Projection'!G177</f>
        <v>5.9808692733680148E-2</v>
      </c>
      <c r="H181" s="434">
        <f>'Macro - GDP Growth Projection'!M177</f>
        <v>1.3082526315776564</v>
      </c>
      <c r="I181" s="480">
        <f>'Macro - Urban Population'!G177</f>
        <v>4744.9059999999999</v>
      </c>
      <c r="J181" s="436" t="e">
        <f>'Macro - Urban Population'!#REF!</f>
        <v>#REF!</v>
      </c>
      <c r="K181" s="437">
        <f>('Macro - Urban Population'!G177)/1000</f>
        <v>4.7449060000000003</v>
      </c>
      <c r="L181" s="434">
        <f>'Macro - Urban Population'!N177</f>
        <v>0</v>
      </c>
      <c r="M181" s="480">
        <f>'Economy Size'!E177</f>
        <v>28.33</v>
      </c>
      <c r="N181" s="434">
        <f>'Economy Size'!L177</f>
        <v>20.234171725932356</v>
      </c>
      <c r="O181" s="438" t="e">
        <f>#REF!</f>
        <v>#REF!</v>
      </c>
      <c r="P181" s="448">
        <f t="shared" si="30"/>
        <v>-49.521009985924323</v>
      </c>
      <c r="Q181" s="449">
        <f t="shared" si="24"/>
        <v>-4.9521009985924325</v>
      </c>
      <c r="R181" s="1034">
        <f>'1-Health Spending Per Capita'!D177</f>
        <v>57.710452179999997</v>
      </c>
      <c r="S181" s="868">
        <f>'1-Health Spending Per Capita'!J177</f>
        <v>-48.135980023951888</v>
      </c>
      <c r="T181" s="965">
        <f>'2-Total Healthcare Spending'!G177</f>
        <v>0.84253364727277857</v>
      </c>
      <c r="U181" s="1058">
        <f>'2-Total Healthcare Spending'!M177</f>
        <v>49.154178594020301</v>
      </c>
      <c r="V181" s="965">
        <f>'3-IT Development Index'!D177</f>
        <v>2.78</v>
      </c>
      <c r="W181" s="868">
        <f>'3-IT Development Index'!J177</f>
        <v>-17.476225427623191</v>
      </c>
      <c r="X181" s="965">
        <f>'4- Medical Technology from US'!D177</f>
        <v>0.47199999999999998</v>
      </c>
      <c r="Y181" s="868">
        <f>'4- Medical Technology from US'!J177</f>
        <v>-9.9684109530081777</v>
      </c>
      <c r="Z181" s="974">
        <f>'5- Computer Imports'!D177</f>
        <v>46.353000000000002</v>
      </c>
      <c r="AA181" s="878">
        <f>'5- Computer Imports'!J177</f>
        <v>5.8372513371537449E-3</v>
      </c>
      <c r="AB181" s="974">
        <f>'6-Network Readiness Index'!D177</f>
        <v>3</v>
      </c>
      <c r="AC181" s="1275">
        <f>'6-Network Readiness Index'!J177</f>
        <v>-3.4374999999999996</v>
      </c>
      <c r="AD181" s="1278">
        <f>'7-Physicians per 1,000 People'!D177</f>
        <v>7.3999999999999996E-2</v>
      </c>
      <c r="AE181" s="878">
        <f>'7-Physicians per 1,000 People'!I177</f>
        <v>-28.825065274151434</v>
      </c>
      <c r="AF181" s="1373">
        <f>'8-Public Health Spending %'!D177</f>
        <v>38.302761140000001</v>
      </c>
      <c r="AG181" s="868">
        <f>'8-Public Health Spending %'!J177</f>
        <v>-7.5697655240957937</v>
      </c>
      <c r="AH181" s="456">
        <f t="shared" si="27"/>
        <v>-66.252931357473031</v>
      </c>
      <c r="AI181" s="457">
        <f t="shared" si="28"/>
        <v>-53.002345085978426</v>
      </c>
      <c r="AJ181" s="444" t="str">
        <f>'Risk - Country'!E177</f>
        <v>E</v>
      </c>
      <c r="AK181" s="434">
        <f>'Risk - Country'!M177</f>
        <v>-35</v>
      </c>
      <c r="AL181" s="439" t="str">
        <f>'Risk - Business Climate'!B177</f>
        <v>E</v>
      </c>
      <c r="AM181" s="439">
        <f>'Risk - Business Climate'!K177</f>
        <v>-40</v>
      </c>
      <c r="AN181" s="435" t="str">
        <f>'Risk - Banking'!E177</f>
        <v>-</v>
      </c>
      <c r="AO181" s="434">
        <f>'Risk - Banking'!M177</f>
        <v>0</v>
      </c>
      <c r="AP181" s="462">
        <f t="shared" si="31"/>
        <v>-75</v>
      </c>
      <c r="AQ181" s="463">
        <f t="shared" si="29"/>
        <v>-7.4999999999999982</v>
      </c>
      <c r="AR181" s="440">
        <f t="shared" si="32"/>
        <v>-65.454446084570861</v>
      </c>
    </row>
    <row r="182" spans="1:44" ht="14.95" thickTop="1" x14ac:dyDescent="0.3">
      <c r="A182" s="199"/>
    </row>
  </sheetData>
  <mergeCells count="48">
    <mergeCell ref="Z1:AA1"/>
    <mergeCell ref="AR5:AR7"/>
    <mergeCell ref="AJ4:AQ4"/>
    <mergeCell ref="AI5:AI6"/>
    <mergeCell ref="AJ7:AK7"/>
    <mergeCell ref="AL7:AM7"/>
    <mergeCell ref="AN5:AO5"/>
    <mergeCell ref="AP7:AQ7"/>
    <mergeCell ref="AH7:AI7"/>
    <mergeCell ref="AF7:AG7"/>
    <mergeCell ref="P7:Q7"/>
    <mergeCell ref="AQ5:AQ6"/>
    <mergeCell ref="V7:W7"/>
    <mergeCell ref="R7:S7"/>
    <mergeCell ref="T7:U7"/>
    <mergeCell ref="AL5:AM5"/>
    <mergeCell ref="X7:Y7"/>
    <mergeCell ref="AN7:AO7"/>
    <mergeCell ref="AJ5:AK5"/>
    <mergeCell ref="X5:Y5"/>
    <mergeCell ref="AH5:AH6"/>
    <mergeCell ref="AP5:AP6"/>
    <mergeCell ref="Z5:AA5"/>
    <mergeCell ref="Z7:AA7"/>
    <mergeCell ref="AB7:AC7"/>
    <mergeCell ref="AD7:AE7"/>
    <mergeCell ref="A4:A6"/>
    <mergeCell ref="B4:B6"/>
    <mergeCell ref="G5:H5"/>
    <mergeCell ref="C4:Q4"/>
    <mergeCell ref="R5:S5"/>
    <mergeCell ref="R4:AI4"/>
    <mergeCell ref="I5:L5"/>
    <mergeCell ref="M5:N5"/>
    <mergeCell ref="T5:U5"/>
    <mergeCell ref="P5:P6"/>
    <mergeCell ref="Q5:Q6"/>
    <mergeCell ref="AD5:AE5"/>
    <mergeCell ref="V5:W5"/>
    <mergeCell ref="AF5:AG5"/>
    <mergeCell ref="AB5:AC5"/>
    <mergeCell ref="M7:N7"/>
    <mergeCell ref="C5:D5"/>
    <mergeCell ref="I7:L7"/>
    <mergeCell ref="C7:D7"/>
    <mergeCell ref="E5:F5"/>
    <mergeCell ref="E7:F7"/>
    <mergeCell ref="G7:H7"/>
  </mergeCells>
  <conditionalFormatting sqref="AV68">
    <cfRule type="dataBar" priority="3">
      <dataBar>
        <cfvo type="min"/>
        <cfvo type="max"/>
        <color rgb="FF638EC6"/>
      </dataBar>
    </cfRule>
  </conditionalFormatting>
  <conditionalFormatting sqref="AV67">
    <cfRule type="dataBar" priority="2">
      <dataBar>
        <cfvo type="min"/>
        <cfvo type="max"/>
        <color rgb="FF638EC6"/>
      </dataBar>
    </cfRule>
  </conditionalFormatting>
  <hyperlinks>
    <hyperlink ref="A103" r:id="rId1" tooltip="Macau" display="http://en.wikipedia.org/wiki/Macau" xr:uid="{00000000-0004-0000-0000-000000000000}"/>
    <hyperlink ref="A79" r:id="rId2" tooltip="Hong Kong" display="http://en.wikipedia.org/wiki/Hong_Kong" xr:uid="{00000000-0004-0000-0000-000001000000}"/>
    <hyperlink ref="A71" r:id="rId3" tooltip="Gibraltar" display="http://en.wikipedia.org/wiki/Gibraltar" xr:uid="{00000000-0004-0000-0000-000002000000}"/>
    <hyperlink ref="A21" r:id="rId4" tooltip="Bahrain" display="http://en.wikipedia.org/wiki/Bahrain" xr:uid="{00000000-0004-0000-0000-000003000000}"/>
    <hyperlink ref="A108" r:id="rId5" tooltip="Malta" display="http://en.wikipedia.org/wiki/Malta" xr:uid="{00000000-0004-0000-0000-000004000000}"/>
    <hyperlink ref="A28" r:id="rId6" tooltip="Bermuda" display="http://en.wikipedia.org/wiki/Bermuda" xr:uid="{00000000-0004-0000-0000-000005000000}"/>
    <hyperlink ref="A22" r:id="rId7" tooltip="Bangladesh" display="http://en.wikipedia.org/wiki/Bangladesh" xr:uid="{00000000-0004-0000-0000-000006000000}"/>
    <hyperlink ref="A43" r:id="rId8" tooltip="Republic of China" display="http://en.wikipedia.org/wiki/Republic_of_China" xr:uid="{00000000-0004-0000-0000-000007000000}"/>
    <hyperlink ref="A111" r:id="rId9" tooltip="Mauritius" display="http://en.wikipedia.org/wiki/Mauritius" xr:uid="{00000000-0004-0000-0000-000008000000}"/>
    <hyperlink ref="A23" r:id="rId10" tooltip="Barbados" display="http://en.wikipedia.org/wiki/Barbados" xr:uid="{00000000-0004-0000-0000-000009000000}"/>
    <hyperlink ref="A16" r:id="rId11" tooltip="Aruba" display="http://en.wikipedia.org/wiki/Aruba" xr:uid="{00000000-0004-0000-0000-00000A000000}"/>
    <hyperlink ref="A139" r:id="rId12" tooltip="South Korea" display="http://en.wikipedia.org/wiki/South_Korea" xr:uid="{00000000-0004-0000-0000-00000B000000}"/>
    <hyperlink ref="A137" r:id="rId13" tooltip="Puerto Rico" display="http://en.wikipedia.org/wiki/Puerto_Rico" xr:uid="{00000000-0004-0000-0000-00000C000000}"/>
    <hyperlink ref="A98" r:id="rId14" tooltip="Lebanon" display="http://en.wikipedia.org/wiki/Lebanon" xr:uid="{00000000-0004-0000-0000-00000D000000}"/>
    <hyperlink ref="A143" r:id="rId15" tooltip="Rwanda" display="http://en.wikipedia.org/wiki/Rwanda" xr:uid="{00000000-0004-0000-0000-00000E000000}"/>
    <hyperlink ref="A87" r:id="rId16" tooltip="Israel" display="http://en.wikipedia.org/wiki/Israel" xr:uid="{00000000-0004-0000-0000-00000F000000}"/>
    <hyperlink ref="A82" r:id="rId17" tooltip="India" display="http://en.wikipedia.org/wiki/India" xr:uid="{00000000-0004-0000-0000-000010000000}"/>
    <hyperlink ref="A77" r:id="rId18" tooltip="Haiti" display="http://en.wikipedia.org/wiki/Haiti" xr:uid="{00000000-0004-0000-0000-000011000000}"/>
    <hyperlink ref="A25" r:id="rId19" tooltip="Belgium" display="http://en.wikipedia.org/wiki/Belgium" xr:uid="{00000000-0004-0000-0000-000012000000}"/>
    <hyperlink ref="A109" r:id="rId20" tooltip="Marshall Islands" display="http://en.wikipedia.org/wiki/Marshall_Islands" xr:uid="{00000000-0004-0000-0000-000013000000}"/>
    <hyperlink ref="A90" r:id="rId21" tooltip="Japan" display="http://en.wikipedia.org/wiki/Japan" xr:uid="{00000000-0004-0000-0000-000014000000}"/>
    <hyperlink ref="A145" r:id="rId22" tooltip="Saint Lucia" display="http://en.wikipedia.org/wiki/Saint_Lucia" xr:uid="{00000000-0004-0000-0000-000015000000}"/>
    <hyperlink ref="A155" r:id="rId23" tooltip="Sri Lanka" display="http://en.wikipedia.org/wiki/Sri_Lanka" xr:uid="{00000000-0004-0000-0000-000016000000}"/>
    <hyperlink ref="A134" r:id="rId24" tooltip="Philippines" display="http://en.wikipedia.org/wiki/Philippines" xr:uid="{00000000-0004-0000-0000-000017000000}"/>
    <hyperlink ref="A73" r:id="rId25" tooltip="Grenada" display="http://en.wikipedia.org/wiki/Grenada" xr:uid="{00000000-0004-0000-0000-000018000000}"/>
    <hyperlink ref="A59" r:id="rId26" tooltip="El Salvador" display="http://en.wikipedia.org/wiki/El_Salvador" xr:uid="{00000000-0004-0000-0000-000019000000}"/>
    <hyperlink ref="A146" r:id="rId27" tooltip="Saint Vincent and the Grenadines" display="http://en.wikipedia.org/wiki/Saint_Vincent_and_the_Grenadines" xr:uid="{00000000-0004-0000-0000-00001A000000}"/>
    <hyperlink ref="A164" r:id="rId28" tooltip="Trinidad and Tobago" display="http://en.wikipedia.org/wiki/Trinidad_and_Tobago" xr:uid="{00000000-0004-0000-0000-00001B000000}"/>
    <hyperlink ref="A178" r:id="rId29" tooltip="Vietnam" display="http://en.wikipedia.org/wiki/Vietnam" xr:uid="{00000000-0004-0000-0000-00001C000000}"/>
    <hyperlink ref="A172" r:id="rId30" tooltip="United Kingdom" display="http://en.wikipedia.org/wiki/United_Kingdom" xr:uid="{00000000-0004-0000-0000-00001D000000}"/>
    <hyperlink ref="A89" r:id="rId31" tooltip="Jamaica" display="http://en.wikipedia.org/wiki/Jamaica" xr:uid="{00000000-0004-0000-0000-00001E000000}"/>
    <hyperlink ref="A69" r:id="rId32" tooltip="Germany" display="http://en.wikipedia.org/wiki/Germany" xr:uid="{00000000-0004-0000-0000-00001F000000}"/>
    <hyperlink ref="A40" r:id="rId33" tooltip="Cayman Islands" display="http://en.wikipedia.org/wiki/Cayman_Islands" xr:uid="{00000000-0004-0000-0000-000020000000}"/>
    <hyperlink ref="A56" r:id="rId34" tooltip="Dominican Republic" display="http://en.wikipedia.org/wiki/Dominican_Republic" xr:uid="{00000000-0004-0000-0000-000021000000}"/>
    <hyperlink ref="A94" r:id="rId35" tooltip="Kuwait" display="http://en.wikipedia.org/wiki/Kuwait" xr:uid="{00000000-0004-0000-0000-000022000000}"/>
    <hyperlink ref="A88" r:id="rId36" tooltip="Italy" display="http://en.wikipedia.org/wiki/Italy" xr:uid="{00000000-0004-0000-0000-000023000000}"/>
    <hyperlink ref="A52" r:id="rId37" tooltip="North Korea" display="http://en.wikipedia.org/wiki/North_Korea" xr:uid="{00000000-0004-0000-0000-000024000000}"/>
    <hyperlink ref="A119" r:id="rId38" tooltip="Nepal" display="http://en.wikipedia.org/wiki/Nepal" xr:uid="{00000000-0004-0000-0000-000025000000}"/>
    <hyperlink ref="A144" r:id="rId39" tooltip="Saint Kitts and Nevis" display="http://en.wikipedia.org/wiki/Saint_Kitts_and_Nevis" xr:uid="{00000000-0004-0000-0000-000026000000}"/>
    <hyperlink ref="A13" r:id="rId40" tooltip="Antigua and Barbuda" display="http://en.wikipedia.org/wiki/Antigua_and_Barbuda" xr:uid="{00000000-0004-0000-0000-000027000000}"/>
    <hyperlink ref="A102" r:id="rId41" tooltip="Luxembourg" display="http://en.wikipedia.org/wiki/Luxembourg" xr:uid="{00000000-0004-0000-0000-000028000000}"/>
    <hyperlink ref="A159" r:id="rId42" tooltip="Switzerland" display="http://en.wikipedia.org/wiki/Switzerland" xr:uid="{00000000-0004-0000-0000-000029000000}"/>
    <hyperlink ref="A11" r:id="rId43" tooltip="Andorra" display="http://en.wikipedia.org/wiki/Andorra" xr:uid="{00000000-0004-0000-0000-00002A000000}"/>
    <hyperlink ref="A126" r:id="rId44" tooltip="Nigeria" display="http://en.wikipedia.org/wiki/Nigeria" xr:uid="{00000000-0004-0000-0000-00002B000000}"/>
    <hyperlink ref="A33" r:id="rId45" tooltip="British Virgin Islands" display="http://en.wikipedia.org/wiki/British_Virgin_Islands" xr:uid="{00000000-0004-0000-0000-00002C000000}"/>
    <hyperlink ref="A169" r:id="rId46" tooltip="Uganda" display="http://en.wikipedia.org/wiki/Uganda" xr:uid="{00000000-0004-0000-0000-00002D000000}"/>
    <hyperlink ref="A51" r:id="rId47" tooltip="Czech Republic" display="http://en.wikipedia.org/wiki/Czech_Republic" xr:uid="{00000000-0004-0000-0000-00002E000000}"/>
    <hyperlink ref="A74" r:id="rId48" tooltip="Guatemala" display="http://en.wikipedia.org/wiki/Guatemala" xr:uid="{00000000-0004-0000-0000-00002F000000}"/>
    <hyperlink ref="A105" r:id="rId49" tooltip="Malawi" display="http://en.wikipedia.org/wiki/Malawi" xr:uid="{00000000-0004-0000-0000-000030000000}"/>
    <hyperlink ref="A138" r:id="rId50" tooltip="Qatar" display="http://en.wikipedia.org/wiki/Qatar" xr:uid="{00000000-0004-0000-0000-000031000000}"/>
    <hyperlink ref="A54" r:id="rId51" tooltip="Denmark" display="http://en.wikipedia.org/wiki/Denmark" xr:uid="{00000000-0004-0000-0000-000032000000}"/>
    <hyperlink ref="A162" r:id="rId52" tooltip="Thailand" display="http://en.wikipedia.org/wiki/Thailand" xr:uid="{00000000-0004-0000-0000-000033000000}"/>
    <hyperlink ref="A135" r:id="rId53" tooltip="Poland" display="http://en.wikipedia.org/wiki/Poland" xr:uid="{00000000-0004-0000-0000-000034000000}"/>
    <hyperlink ref="A83" r:id="rId54" tooltip="Indonesia" display="http://en.wikipedia.org/wiki/Indonesia" xr:uid="{00000000-0004-0000-0000-000035000000}"/>
    <hyperlink ref="A160" r:id="rId55" tooltip="Syria" display="http://en.wikipedia.org/wiki/Syria" xr:uid="{00000000-0004-0000-0000-000036000000}"/>
    <hyperlink ref="A163" r:id="rId56" tooltip="Togo" display="http://en.wikipedia.org/wiki/Togo" xr:uid="{00000000-0004-0000-0000-000037000000}"/>
    <hyperlink ref="A136" r:id="rId57" tooltip="Portugal" display="http://en.wikipedia.org/wiki/Portugal" xr:uid="{00000000-0004-0000-0000-000038000000}"/>
    <hyperlink ref="A151" r:id="rId58" tooltip="Slovakia" display="http://en.wikipedia.org/wiki/Slovakia" xr:uid="{00000000-0004-0000-0000-000039000000}"/>
    <hyperlink ref="A9" r:id="rId59" tooltip="Albania" display="http://en.wikipedia.org/wiki/Albania" xr:uid="{00000000-0004-0000-0000-00003A000000}"/>
    <hyperlink ref="A15" r:id="rId60" tooltip="Armenia" display="http://en.wikipedia.org/wiki/Armenia" xr:uid="{00000000-0004-0000-0000-00003B000000}"/>
    <hyperlink ref="A80" r:id="rId61" tooltip="Hungary" display="http://en.wikipedia.org/wiki/Hungary" xr:uid="{00000000-0004-0000-0000-00003C000000}"/>
    <hyperlink ref="A19" r:id="rId62" tooltip="Azerbaijan" display="http://en.wikipedia.org/wiki/Azerbaijan" xr:uid="{00000000-0004-0000-0000-00003D000000}"/>
    <hyperlink ref="A55" r:id="rId63" tooltip="Dominica" display="http://en.wikipedia.org/wiki/Dominica" xr:uid="{00000000-0004-0000-0000-00003E000000}"/>
    <hyperlink ref="A152" r:id="rId64" tooltip="Slovenia" display="http://en.wikipedia.org/wiki/Slovenia" xr:uid="{00000000-0004-0000-0000-00003F000000}"/>
    <hyperlink ref="A49" r:id="rId65" tooltip="Cuba" display="http://en.wikipedia.org/wiki/Cuba" xr:uid="{00000000-0004-0000-0000-000040000000}"/>
    <hyperlink ref="A149" r:id="rId66" tooltip="Serbia" display="http://en.wikipedia.org/wiki/Serbia" xr:uid="{00000000-0004-0000-0000-000041000000}"/>
    <hyperlink ref="A70" r:id="rId67" tooltip="Ghana" display="http://en.wikipedia.org/wiki/Ghana" xr:uid="{00000000-0004-0000-0000-000042000000}"/>
    <hyperlink ref="A18" r:id="rId68" tooltip="Austria" display="http://en.wikipedia.org/wiki/Austria" xr:uid="{00000000-0004-0000-0000-000043000000}"/>
    <hyperlink ref="A171" r:id="rId69" tooltip="United Arab Emirates" display="http://en.wikipedia.org/wiki/United_Arab_Emirates" xr:uid="{00000000-0004-0000-0000-000044000000}"/>
    <hyperlink ref="A166" r:id="rId70" tooltip="Turkey" display="http://en.wikipedia.org/wiki/Turkey" xr:uid="{00000000-0004-0000-0000-000045000000}"/>
    <hyperlink ref="A154" r:id="rId71" tooltip="Spain" display="http://en.wikipedia.org/wiki/Spain" xr:uid="{00000000-0004-0000-0000-000046000000}"/>
    <hyperlink ref="A141" r:id="rId72" tooltip="Romania" display="http://en.wikipedia.org/wiki/Romania" xr:uid="{00000000-0004-0000-0000-000047000000}"/>
    <hyperlink ref="A46" r:id="rId73" tooltip="Costa Rica" display="http://en.wikipedia.org/wiki/Costa_Rica" xr:uid="{00000000-0004-0000-0000-000048000000}"/>
    <hyperlink ref="A50" r:id="rId74" tooltip="Cyprus" display="http://en.wikipedia.org/wiki/Cyprus" xr:uid="{00000000-0004-0000-0000-000049000000}"/>
    <hyperlink ref="A106" r:id="rId75" tooltip="Malaysia" display="http://en.wikipedia.org/wiki/Malaysia" xr:uid="{00000000-0004-0000-0000-00004A000000}"/>
    <hyperlink ref="A72" r:id="rId76" tooltip="Greece" display="http://en.wikipedia.org/wiki/Greece" xr:uid="{00000000-0004-0000-0000-00004B000000}"/>
    <hyperlink ref="A37" r:id="rId77" tooltip="Cambodia" display="http://en.wikipedia.org/wiki/Cambodia" xr:uid="{00000000-0004-0000-0000-00004C000000}"/>
    <hyperlink ref="A27" r:id="rId78" tooltip="Benin" display="http://en.wikipedia.org/wiki/Benin" xr:uid="{00000000-0004-0000-0000-00004D000000}"/>
    <hyperlink ref="A168" r:id="rId79" tooltip="Turks and Caicos Islands" display="http://en.wikipedia.org/wiki/Turks_and_Caicos_Islands" xr:uid="{00000000-0004-0000-0000-00004E000000}"/>
    <hyperlink ref="A48" r:id="rId80" tooltip="Croatia" display="http://en.wikipedia.org/wiki/Croatia" xr:uid="{00000000-0004-0000-0000-00004F000000}"/>
    <hyperlink ref="A170" r:id="rId81" tooltip="Ukraine" display="http://en.wikipedia.org/wiki/Ukraine" xr:uid="{00000000-0004-0000-0000-000050000000}"/>
    <hyperlink ref="A58" r:id="rId82" tooltip="Egypt" display="http://en.wikipedia.org/wiki/Egypt" xr:uid="{00000000-0004-0000-0000-000051000000}"/>
    <hyperlink ref="A30" r:id="rId83" tooltip="Bosnia and Herzegovina" display="http://en.wikipedia.org/wiki/Bosnia_and_Herzegovina" xr:uid="{00000000-0004-0000-0000-000052000000}"/>
    <hyperlink ref="A62" r:id="rId84" tooltip="Ethiopia" display="http://en.wikipedia.org/wiki/Ethiopia" xr:uid="{00000000-0004-0000-0000-000053000000}"/>
    <hyperlink ref="A115" r:id="rId85" tooltip="Morocco" display="http://en.wikipedia.org/wiki/Morocco" xr:uid="{00000000-0004-0000-0000-000054000000}"/>
    <hyperlink ref="A91" r:id="rId86" tooltip="Jordan" display="http://en.wikipedia.org/wiki/Jordan" xr:uid="{00000000-0004-0000-0000-000055000000}"/>
    <hyperlink ref="A85" r:id="rId87" tooltip="Iraq" display="http://en.wikipedia.org/wiki/Iraq" xr:uid="{00000000-0004-0000-0000-000056000000}"/>
    <hyperlink ref="A34" r:id="rId88" tooltip="Brunei" display="http://en.wikipedia.org/wiki/Brunei" xr:uid="{00000000-0004-0000-0000-000057000000}"/>
    <hyperlink ref="A93" r:id="rId89" tooltip="Kenya" display="http://en.wikipedia.org/wiki/Kenya" xr:uid="{00000000-0004-0000-0000-000058000000}"/>
    <hyperlink ref="A35" r:id="rId90" tooltip="Bulgaria" display="http://en.wikipedia.org/wiki/Bulgaria" xr:uid="{00000000-0004-0000-0000-000059000000}"/>
    <hyperlink ref="A78" r:id="rId91" tooltip="Honduras" display="http://en.wikipedia.org/wiki/Honduras" xr:uid="{00000000-0004-0000-0000-00005A000000}"/>
    <hyperlink ref="A47" r:id="rId92" tooltip="Côte d'Ivoire" display="http://en.wikipedia.org/wiki/C%C3%B4te_d%27Ivoire" xr:uid="{00000000-0004-0000-0000-00005B000000}"/>
    <hyperlink ref="A86" r:id="rId93" tooltip="Republic of Ireland" display="http://en.wikipedia.org/wiki/Republic_of_Ireland" xr:uid="{00000000-0004-0000-0000-00005C000000}"/>
    <hyperlink ref="A66" r:id="rId94" tooltip="French Polynesia" display="http://en.wikipedia.org/wiki/French_Polynesia" xr:uid="{00000000-0004-0000-0000-00005D000000}"/>
    <hyperlink ref="A68" r:id="rId95" tooltip="Georgia (country)" display="http://en.wikipedia.org/wiki/Georgia_(country)" xr:uid="{00000000-0004-0000-0000-00005E000000}"/>
    <hyperlink ref="A148" r:id="rId96" tooltip="Senegal" display="http://en.wikipedia.org/wiki/Senegal" xr:uid="{00000000-0004-0000-0000-00005F000000}"/>
    <hyperlink ref="A165" r:id="rId97" tooltip="Tunisia" display="http://en.wikipedia.org/wiki/Tunisia" xr:uid="{00000000-0004-0000-0000-000060000000}"/>
    <hyperlink ref="A176" r:id="rId98" tooltip="Uzbekistan" display="http://en.wikipedia.org/wiki/Uzbekistan" xr:uid="{00000000-0004-0000-0000-000061000000}"/>
    <hyperlink ref="A36" r:id="rId99" tooltip="Burkina Faso" display="http://en.wikipedia.org/wiki/Burkina_Faso" xr:uid="{00000000-0004-0000-0000-000062000000}"/>
    <hyperlink ref="A112" r:id="rId100" tooltip="Mexico" display="http://en.wikipedia.org/wiki/Mexico" xr:uid="{00000000-0004-0000-0000-000063000000}"/>
    <hyperlink ref="A57" r:id="rId101" tooltip="Ecuador" display="http://en.wikipedia.org/wiki/Ecuador" xr:uid="{00000000-0004-0000-0000-000064000000}"/>
    <hyperlink ref="A161" r:id="rId102" tooltip="Tajikistan" display="http://en.wikipedia.org/wiki/Tajikistan" xr:uid="{00000000-0004-0000-0000-000065000000}"/>
    <hyperlink ref="A24" r:id="rId103" tooltip="Belarus" display="http://en.wikipedia.org/wiki/Belarus" xr:uid="{00000000-0004-0000-0000-000066000000}"/>
    <hyperlink ref="A101" r:id="rId104" tooltip="Lithuania" display="http://en.wikipedia.org/wiki/Lithuania" xr:uid="{00000000-0004-0000-0000-000067000000}"/>
    <hyperlink ref="A63" r:id="rId105" tooltip="Fiji" display="http://en.wikipedia.org/wiki/Fiji" xr:uid="{00000000-0004-0000-0000-000068000000}"/>
    <hyperlink ref="A8" r:id="rId106" tooltip="Afghanistan" display="http://en.wikipedia.org/wiki/Afghanistan" xr:uid="{00000000-0004-0000-0000-000069000000}"/>
    <hyperlink ref="A130" r:id="rId107" tooltip="Panama" display="http://en.wikipedia.org/wiki/Panama" xr:uid="{00000000-0004-0000-0000-00006A000000}"/>
    <hyperlink ref="A84" r:id="rId108" tooltip="Iran" display="http://en.wikipedia.org/wiki/Iran" xr:uid="{00000000-0004-0000-0000-00006B000000}"/>
    <hyperlink ref="A114" r:id="rId109" tooltip="Montenegro" display="http://en.wikipedia.org/wiki/Montenegro" xr:uid="{00000000-0004-0000-0000-00006C000000}"/>
    <hyperlink ref="A179" r:id="rId110" tooltip="Yemen" display="http://en.wikipedia.org/wiki/Yemen" xr:uid="{00000000-0004-0000-0000-00006D000000}"/>
    <hyperlink ref="A124" r:id="rId111" tooltip="Nicaragua" display="http://en.wikipedia.org/wiki/Nicaragua" xr:uid="{00000000-0004-0000-0000-00006E000000}"/>
    <hyperlink ref="A153" r:id="rId112" tooltip="South Africa" display="http://en.wikipedia.org/wiki/South_Africa" xr:uid="{00000000-0004-0000-0000-00006F000000}"/>
    <hyperlink ref="A38" r:id="rId113" tooltip="Cameroon" display="http://en.wikipedia.org/wiki/Cameroon" xr:uid="{00000000-0004-0000-0000-000070000000}"/>
    <hyperlink ref="A75" r:id="rId114" tooltip="Guinea" display="http://en.wikipedia.org/wiki/Guinea" xr:uid="{00000000-0004-0000-0000-000071000000}"/>
    <hyperlink ref="A44" r:id="rId115" tooltip="Colombia" display="http://en.wikipedia.org/wiki/Colombia" xr:uid="{00000000-0004-0000-0000-000072000000}"/>
    <hyperlink ref="A104" r:id="rId116" tooltip="Madagascar" display="http://en.wikipedia.org/wiki/Madagascar" xr:uid="{00000000-0004-0000-0000-000073000000}"/>
    <hyperlink ref="A97" r:id="rId117" tooltip="Latvia" display="http://en.wikipedia.org/wiki/Latvia" xr:uid="{00000000-0004-0000-0000-000074000000}"/>
    <hyperlink ref="A181" r:id="rId118" tooltip="Zimbabwe" display="http://en.wikipedia.org/wiki/Zimbabwe" xr:uid="{00000000-0004-0000-0000-000075000000}"/>
    <hyperlink ref="A99" r:id="rId119" tooltip="Liberia" display="http://en.wikipedia.org/wiki/Liberia" xr:uid="{00000000-0004-0000-0000-000076000000}"/>
    <hyperlink ref="A177" r:id="rId120" tooltip="Venezuela" display="http://en.wikipedia.org/wiki/Venezuela" xr:uid="{00000000-0004-0000-0000-000077000000}"/>
    <hyperlink ref="A61" r:id="rId121" tooltip="Estonia" display="http://en.wikipedia.org/wiki/Estonia" xr:uid="{00000000-0004-0000-0000-000078000000}"/>
    <hyperlink ref="A53" r:id="rId122" tooltip="Democratic Republic of the Congo" display="http://en.wikipedia.org/wiki/Democratic_Republic_of_the_Congo" xr:uid="{00000000-0004-0000-0000-000079000000}"/>
    <hyperlink ref="A116" r:id="rId123" tooltip="Mozambique" display="http://en.wikipedia.org/wiki/Mozambique" xr:uid="{00000000-0004-0000-0000-00007A000000}"/>
    <hyperlink ref="A95" r:id="rId124" tooltip="Kyrgyzstan" display="http://en.wikipedia.org/wiki/Kyrgyzstan" xr:uid="{00000000-0004-0000-0000-00007B000000}"/>
    <hyperlink ref="A96" r:id="rId125" tooltip="Laos" display="http://en.wikipedia.org/wiki/Laos" xr:uid="{00000000-0004-0000-0000-00007C000000}"/>
    <hyperlink ref="A20" r:id="rId126" tooltip="The Bahamas" display="http://en.wikipedia.org/wiki/The_Bahamas" xr:uid="{00000000-0004-0000-0000-00007D000000}"/>
    <hyperlink ref="A60" r:id="rId127" tooltip="Equatorial Guinea" display="http://en.wikipedia.org/wiki/Equatorial_Guinea" xr:uid="{00000000-0004-0000-0000-00007E000000}"/>
    <hyperlink ref="A133" r:id="rId128" tooltip="Peru" display="http://en.wikipedia.org/wiki/Peru" xr:uid="{00000000-0004-0000-0000-00007F000000}"/>
    <hyperlink ref="A32" r:id="rId129" tooltip="Brazil" display="http://en.wikipedia.org/wiki/Brazil" xr:uid="{00000000-0004-0000-0000-000080000000}"/>
    <hyperlink ref="A41" r:id="rId130" tooltip="Chile" display="http://en.wikipedia.org/wiki/Chile" xr:uid="{00000000-0004-0000-0000-000081000000}"/>
    <hyperlink ref="A158" r:id="rId131" tooltip="Sweden" display="http://en.wikipedia.org/wiki/Sweden" xr:uid="{00000000-0004-0000-0000-000082000000}"/>
    <hyperlink ref="A175" r:id="rId132" tooltip="Uruguay" display="http://en.wikipedia.org/wiki/Uruguay" xr:uid="{00000000-0004-0000-0000-000083000000}"/>
    <hyperlink ref="A156" r:id="rId133" tooltip="Sudan" display="http://en.wikipedia.org/wiki/Sudan" xr:uid="{00000000-0004-0000-0000-000084000000}"/>
    <hyperlink ref="A180" r:id="rId134" tooltip="Zambia" display="http://en.wikipedia.org/wiki/Zambia" xr:uid="{00000000-0004-0000-0000-000085000000}"/>
    <hyperlink ref="A123" r:id="rId135" tooltip="New Zealand" display="http://en.wikipedia.org/wiki/New_Zealand" xr:uid="{00000000-0004-0000-0000-000086000000}"/>
    <hyperlink ref="A64" r:id="rId136" tooltip="Finland" display="http://en.wikipedia.org/wiki/Finland" xr:uid="{00000000-0004-0000-0000-000087000000}"/>
    <hyperlink ref="A132" r:id="rId137" tooltip="Paraguay" display="http://en.wikipedia.org/wiki/Paraguay" xr:uid="{00000000-0004-0000-0000-000088000000}"/>
    <hyperlink ref="A12" r:id="rId138" tooltip="Angola" display="http://en.wikipedia.org/wiki/Angola" xr:uid="{00000000-0004-0000-0000-000089000000}"/>
    <hyperlink ref="A10" r:id="rId139" tooltip="Algeria" display="http://en.wikipedia.org/wiki/Algeria" xr:uid="{00000000-0004-0000-0000-00008A000000}"/>
    <hyperlink ref="A131" r:id="rId140" tooltip="Papua New Guinea" display="http://en.wikipedia.org/wiki/Papua_New_Guinea" xr:uid="{00000000-0004-0000-0000-00008B000000}"/>
    <hyperlink ref="A14" r:id="rId141" tooltip="Argentina" display="http://en.wikipedia.org/wiki/Argentina" xr:uid="{00000000-0004-0000-0000-00008C000000}"/>
    <hyperlink ref="A26" r:id="rId142" tooltip="Belize" display="http://en.wikipedia.org/wiki/Belize" xr:uid="{00000000-0004-0000-0000-00008D000000}"/>
    <hyperlink ref="A122" r:id="rId143" tooltip="New Caledonia" display="http://en.wikipedia.org/wiki/New_Caledonia" xr:uid="{00000000-0004-0000-0000-00008E000000}"/>
    <hyperlink ref="A127" r:id="rId144" tooltip="Norway" display="http://en.wikipedia.org/wiki/Norway" xr:uid="{00000000-0004-0000-0000-00008F000000}"/>
    <hyperlink ref="A125" r:id="rId145" tooltip="Niger" display="http://en.wikipedia.org/wiki/Niger" xr:uid="{00000000-0004-0000-0000-000090000000}"/>
    <hyperlink ref="A147" r:id="rId146" tooltip="Saudi Arabia" display="http://en.wikipedia.org/wiki/Saudi_Arabia" xr:uid="{00000000-0004-0000-0000-000091000000}"/>
    <hyperlink ref="A107" r:id="rId147" tooltip="Mali" display="http://en.wikipedia.org/wiki/Mali" xr:uid="{00000000-0004-0000-0000-000092000000}"/>
    <hyperlink ref="A45" r:id="rId148" tooltip="Republic of the Congo" display="http://en.wikipedia.org/wiki/Republic_of_the_Congo" xr:uid="{00000000-0004-0000-0000-000093000000}"/>
    <hyperlink ref="A167" r:id="rId149" tooltip="Turkmenistan" display="http://en.wikipedia.org/wiki/Turkmenistan" xr:uid="{00000000-0004-0000-0000-000094000000}"/>
    <hyperlink ref="A128" r:id="rId150" tooltip="Oman" display="http://en.wikipedia.org/wiki/Oman" xr:uid="{00000000-0004-0000-0000-000095000000}"/>
    <hyperlink ref="A29" r:id="rId151" tooltip="Bolivia" display="http://en.wikipedia.org/wiki/Bolivia" xr:uid="{00000000-0004-0000-0000-000096000000}"/>
    <hyperlink ref="A142" r:id="rId152" tooltip="Russia" display="http://en.wikipedia.org/wiki/Russia" xr:uid="{00000000-0004-0000-0000-000097000000}"/>
    <hyperlink ref="A92" r:id="rId153" tooltip="Kazakhstan" display="http://en.wikipedia.org/wiki/Kazakhstan" xr:uid="{00000000-0004-0000-0000-000098000000}"/>
    <hyperlink ref="A67" r:id="rId154" tooltip="Gabon" display="http://en.wikipedia.org/wiki/Gabon" xr:uid="{00000000-0004-0000-0000-000099000000}"/>
    <hyperlink ref="A100" r:id="rId155" tooltip="Libya" display="http://en.wikipedia.org/wiki/Libya" xr:uid="{00000000-0004-0000-0000-00009A000000}"/>
    <hyperlink ref="A76" r:id="rId156" tooltip="Guyana" display="http://en.wikipedia.org/wiki/Guyana" xr:uid="{00000000-0004-0000-0000-00009B000000}"/>
    <hyperlink ref="A39" r:id="rId157" tooltip="Canada" display="http://en.wikipedia.org/wiki/Canada" xr:uid="{00000000-0004-0000-0000-00009C000000}"/>
    <hyperlink ref="A31" r:id="rId158" tooltip="Botswana" display="http://en.wikipedia.org/wiki/Botswana" xr:uid="{00000000-0004-0000-0000-00009D000000}"/>
    <hyperlink ref="A110" r:id="rId159" tooltip="Mauritania" display="http://en.wikipedia.org/wiki/Mauritania" xr:uid="{00000000-0004-0000-0000-00009E000000}"/>
    <hyperlink ref="A157" r:id="rId160" tooltip="Suriname" display="http://en.wikipedia.org/wiki/Suriname" xr:uid="{00000000-0004-0000-0000-00009F000000}"/>
    <hyperlink ref="A81" r:id="rId161" tooltip="Iceland" display="http://en.wikipedia.org/wiki/Iceland" xr:uid="{00000000-0004-0000-0000-0000A0000000}"/>
    <hyperlink ref="A17" r:id="rId162" tooltip="Australia" display="http://en.wikipedia.org/wiki/Australia" xr:uid="{00000000-0004-0000-0000-0000A1000000}"/>
    <hyperlink ref="A118" r:id="rId163" tooltip="Namibia" display="http://en.wikipedia.org/wiki/Namibia" xr:uid="{00000000-0004-0000-0000-0000A2000000}"/>
    <hyperlink ref="A113" r:id="rId164" tooltip="Mongolia" display="http://en.wikipedia.org/wiki/Mongolia" xr:uid="{00000000-0004-0000-0000-0000A3000000}"/>
    <hyperlink ref="A173" r:id="rId165" tooltip="Tanzania" display="http://en.wikipedia.org/wiki/Tanzania" xr:uid="{00000000-0004-0000-0000-0000A4000000}"/>
    <hyperlink ref="A140" r:id="rId166" tooltip="Moldova" display="http://en.wikipedia.org/wiki/Moldova" xr:uid="{00000000-0004-0000-0000-0000A5000000}"/>
    <hyperlink ref="B103" r:id="rId167" tooltip="Macau" display="http://en.wikipedia.org/wiki/Macau" xr:uid="{00000000-0004-0000-0000-0000A6000000}"/>
    <hyperlink ref="B79" r:id="rId168" tooltip="Hong Kong" display="http://en.wikipedia.org/wiki/Hong_Kong" xr:uid="{00000000-0004-0000-0000-0000A7000000}"/>
    <hyperlink ref="B71" r:id="rId169" tooltip="Gibraltar" display="http://en.wikipedia.org/wiki/Gibraltar" xr:uid="{00000000-0004-0000-0000-0000A8000000}"/>
    <hyperlink ref="B21" r:id="rId170" tooltip="Bahrain" display="http://en.wikipedia.org/wiki/Bahrain" xr:uid="{00000000-0004-0000-0000-0000A9000000}"/>
    <hyperlink ref="B108" r:id="rId171" tooltip="Malta" display="http://en.wikipedia.org/wiki/Malta" xr:uid="{00000000-0004-0000-0000-0000AA000000}"/>
    <hyperlink ref="B28" r:id="rId172" tooltip="Bermuda" display="http://en.wikipedia.org/wiki/Bermuda" xr:uid="{00000000-0004-0000-0000-0000AB000000}"/>
    <hyperlink ref="B22" r:id="rId173" tooltip="Bangladesh" display="http://en.wikipedia.org/wiki/Bangladesh" xr:uid="{00000000-0004-0000-0000-0000AC000000}"/>
    <hyperlink ref="B43" r:id="rId174" tooltip="Republic of China" display="http://en.wikipedia.org/wiki/Republic_of_China" xr:uid="{00000000-0004-0000-0000-0000AD000000}"/>
    <hyperlink ref="B111" r:id="rId175" tooltip="Mauritius" display="http://en.wikipedia.org/wiki/Mauritius" xr:uid="{00000000-0004-0000-0000-0000AE000000}"/>
    <hyperlink ref="B23" r:id="rId176" tooltip="Barbados" display="http://en.wikipedia.org/wiki/Barbados" xr:uid="{00000000-0004-0000-0000-0000AF000000}"/>
    <hyperlink ref="B16" r:id="rId177" tooltip="Aruba" display="http://en.wikipedia.org/wiki/Aruba" xr:uid="{00000000-0004-0000-0000-0000B0000000}"/>
    <hyperlink ref="B139" r:id="rId178" tooltip="South Korea" display="http://en.wikipedia.org/wiki/South_Korea" xr:uid="{00000000-0004-0000-0000-0000B1000000}"/>
    <hyperlink ref="B137" r:id="rId179" tooltip="Puerto Rico" display="http://en.wikipedia.org/wiki/Puerto_Rico" xr:uid="{00000000-0004-0000-0000-0000B2000000}"/>
    <hyperlink ref="B98" r:id="rId180" tooltip="Lebanon" display="http://en.wikipedia.org/wiki/Lebanon" xr:uid="{00000000-0004-0000-0000-0000B3000000}"/>
    <hyperlink ref="B143" r:id="rId181" tooltip="Rwanda" display="http://en.wikipedia.org/wiki/Rwanda" xr:uid="{00000000-0004-0000-0000-0000B4000000}"/>
    <hyperlink ref="B87" r:id="rId182" tooltip="Israel" display="http://en.wikipedia.org/wiki/Israel" xr:uid="{00000000-0004-0000-0000-0000B5000000}"/>
    <hyperlink ref="B82" r:id="rId183" tooltip="India" display="http://en.wikipedia.org/wiki/India" xr:uid="{00000000-0004-0000-0000-0000B6000000}"/>
    <hyperlink ref="B77" r:id="rId184" tooltip="Haiti" display="http://en.wikipedia.org/wiki/Haiti" xr:uid="{00000000-0004-0000-0000-0000B7000000}"/>
    <hyperlink ref="B25" r:id="rId185" tooltip="Belgium" display="http://en.wikipedia.org/wiki/Belgium" xr:uid="{00000000-0004-0000-0000-0000B8000000}"/>
    <hyperlink ref="B109" r:id="rId186" tooltip="Marshall Islands" display="http://en.wikipedia.org/wiki/Marshall_Islands" xr:uid="{00000000-0004-0000-0000-0000B9000000}"/>
    <hyperlink ref="B90" r:id="rId187" tooltip="Japan" display="http://en.wikipedia.org/wiki/Japan" xr:uid="{00000000-0004-0000-0000-0000BA000000}"/>
    <hyperlink ref="B145" r:id="rId188" tooltip="Saint Lucia" display="http://en.wikipedia.org/wiki/Saint_Lucia" xr:uid="{00000000-0004-0000-0000-0000BB000000}"/>
    <hyperlink ref="B155" r:id="rId189" tooltip="Sri Lanka" display="http://en.wikipedia.org/wiki/Sri_Lanka" xr:uid="{00000000-0004-0000-0000-0000BC000000}"/>
    <hyperlink ref="B134" r:id="rId190" tooltip="Philippines" display="http://en.wikipedia.org/wiki/Philippines" xr:uid="{00000000-0004-0000-0000-0000BD000000}"/>
    <hyperlink ref="B73" r:id="rId191" tooltip="Grenada" display="http://en.wikipedia.org/wiki/Grenada" xr:uid="{00000000-0004-0000-0000-0000BE000000}"/>
    <hyperlink ref="B59" r:id="rId192" tooltip="El Salvador" display="http://en.wikipedia.org/wiki/El_Salvador" xr:uid="{00000000-0004-0000-0000-0000BF000000}"/>
    <hyperlink ref="B146" r:id="rId193" tooltip="Saint Vincent and the Grenadines" display="http://en.wikipedia.org/wiki/Saint_Vincent_and_the_Grenadines" xr:uid="{00000000-0004-0000-0000-0000C0000000}"/>
    <hyperlink ref="B164" r:id="rId194" tooltip="Trinidad and Tobago" display="http://en.wikipedia.org/wiki/Trinidad_and_Tobago" xr:uid="{00000000-0004-0000-0000-0000C1000000}"/>
    <hyperlink ref="B178" r:id="rId195" tooltip="Vietnam" display="http://en.wikipedia.org/wiki/Vietnam" xr:uid="{00000000-0004-0000-0000-0000C2000000}"/>
    <hyperlink ref="B172" r:id="rId196" tooltip="United Kingdom" display="http://en.wikipedia.org/wiki/United_Kingdom" xr:uid="{00000000-0004-0000-0000-0000C3000000}"/>
    <hyperlink ref="B89" r:id="rId197" tooltip="Jamaica" display="http://en.wikipedia.org/wiki/Jamaica" xr:uid="{00000000-0004-0000-0000-0000C4000000}"/>
    <hyperlink ref="B69" r:id="rId198" tooltip="Germany" display="http://en.wikipedia.org/wiki/Germany" xr:uid="{00000000-0004-0000-0000-0000C5000000}"/>
    <hyperlink ref="B40" r:id="rId199" tooltip="Cayman Islands" display="http://en.wikipedia.org/wiki/Cayman_Islands" xr:uid="{00000000-0004-0000-0000-0000C6000000}"/>
    <hyperlink ref="B56" r:id="rId200" tooltip="Dominican Republic" display="http://en.wikipedia.org/wiki/Dominican_Republic" xr:uid="{00000000-0004-0000-0000-0000C7000000}"/>
    <hyperlink ref="B94" r:id="rId201" tooltip="Kuwait" display="http://en.wikipedia.org/wiki/Kuwait" xr:uid="{00000000-0004-0000-0000-0000C8000000}"/>
    <hyperlink ref="B88" r:id="rId202" tooltip="Italy" display="http://en.wikipedia.org/wiki/Italy" xr:uid="{00000000-0004-0000-0000-0000C9000000}"/>
    <hyperlink ref="B52" r:id="rId203" tooltip="North Korea" display="http://en.wikipedia.org/wiki/North_Korea" xr:uid="{00000000-0004-0000-0000-0000CA000000}"/>
    <hyperlink ref="B119" r:id="rId204" tooltip="Nepal" display="http://en.wikipedia.org/wiki/Nepal" xr:uid="{00000000-0004-0000-0000-0000CB000000}"/>
    <hyperlink ref="B144" r:id="rId205" tooltip="Saint Kitts and Nevis" display="http://en.wikipedia.org/wiki/Saint_Kitts_and_Nevis" xr:uid="{00000000-0004-0000-0000-0000CC000000}"/>
    <hyperlink ref="B13" r:id="rId206" tooltip="Antigua and Barbuda" display="http://en.wikipedia.org/wiki/Antigua_and_Barbuda" xr:uid="{00000000-0004-0000-0000-0000CD000000}"/>
    <hyperlink ref="B102" r:id="rId207" tooltip="Luxembourg" display="http://en.wikipedia.org/wiki/Luxembourg" xr:uid="{00000000-0004-0000-0000-0000CE000000}"/>
    <hyperlink ref="B159" r:id="rId208" tooltip="Switzerland" display="http://en.wikipedia.org/wiki/Switzerland" xr:uid="{00000000-0004-0000-0000-0000CF000000}"/>
    <hyperlink ref="B11" r:id="rId209" tooltip="Andorra" display="http://en.wikipedia.org/wiki/Andorra" xr:uid="{00000000-0004-0000-0000-0000D0000000}"/>
    <hyperlink ref="B126" r:id="rId210" tooltip="Nigeria" display="http://en.wikipedia.org/wiki/Nigeria" xr:uid="{00000000-0004-0000-0000-0000D1000000}"/>
    <hyperlink ref="B33" r:id="rId211" tooltip="British Virgin Islands" display="http://en.wikipedia.org/wiki/British_Virgin_Islands" xr:uid="{00000000-0004-0000-0000-0000D2000000}"/>
    <hyperlink ref="B169" r:id="rId212" tooltip="Uganda" display="http://en.wikipedia.org/wiki/Uganda" xr:uid="{00000000-0004-0000-0000-0000D3000000}"/>
    <hyperlink ref="B51" r:id="rId213" tooltip="Czech Republic" display="http://en.wikipedia.org/wiki/Czech_Republic" xr:uid="{00000000-0004-0000-0000-0000D4000000}"/>
    <hyperlink ref="B74" r:id="rId214" tooltip="Guatemala" display="http://en.wikipedia.org/wiki/Guatemala" xr:uid="{00000000-0004-0000-0000-0000D5000000}"/>
    <hyperlink ref="B105" r:id="rId215" tooltip="Malawi" display="http://en.wikipedia.org/wiki/Malawi" xr:uid="{00000000-0004-0000-0000-0000D6000000}"/>
    <hyperlink ref="B138" r:id="rId216" tooltip="Qatar" display="http://en.wikipedia.org/wiki/Qatar" xr:uid="{00000000-0004-0000-0000-0000D7000000}"/>
    <hyperlink ref="B54" r:id="rId217" tooltip="Denmark" display="http://en.wikipedia.org/wiki/Denmark" xr:uid="{00000000-0004-0000-0000-0000D8000000}"/>
    <hyperlink ref="B162" r:id="rId218" tooltip="Thailand" display="http://en.wikipedia.org/wiki/Thailand" xr:uid="{00000000-0004-0000-0000-0000D9000000}"/>
    <hyperlink ref="B135" r:id="rId219" tooltip="Poland" display="http://en.wikipedia.org/wiki/Poland" xr:uid="{00000000-0004-0000-0000-0000DA000000}"/>
    <hyperlink ref="B83" r:id="rId220" tooltip="Indonesia" display="http://en.wikipedia.org/wiki/Indonesia" xr:uid="{00000000-0004-0000-0000-0000DB000000}"/>
    <hyperlink ref="B160" r:id="rId221" tooltip="Syria" display="http://en.wikipedia.org/wiki/Syria" xr:uid="{00000000-0004-0000-0000-0000DC000000}"/>
    <hyperlink ref="B163" r:id="rId222" tooltip="Togo" display="http://en.wikipedia.org/wiki/Togo" xr:uid="{00000000-0004-0000-0000-0000DD000000}"/>
    <hyperlink ref="B136" r:id="rId223" tooltip="Portugal" display="http://en.wikipedia.org/wiki/Portugal" xr:uid="{00000000-0004-0000-0000-0000DE000000}"/>
    <hyperlink ref="B151" r:id="rId224" tooltip="Slovakia" display="http://en.wikipedia.org/wiki/Slovakia" xr:uid="{00000000-0004-0000-0000-0000DF000000}"/>
    <hyperlink ref="B9" r:id="rId225" tooltip="Albania" display="http://en.wikipedia.org/wiki/Albania" xr:uid="{00000000-0004-0000-0000-0000E0000000}"/>
    <hyperlink ref="B15" r:id="rId226" tooltip="Armenia" display="http://en.wikipedia.org/wiki/Armenia" xr:uid="{00000000-0004-0000-0000-0000E1000000}"/>
    <hyperlink ref="B80" r:id="rId227" tooltip="Hungary" display="http://en.wikipedia.org/wiki/Hungary" xr:uid="{00000000-0004-0000-0000-0000E2000000}"/>
    <hyperlink ref="B19" r:id="rId228" tooltip="Azerbaijan" display="http://en.wikipedia.org/wiki/Azerbaijan" xr:uid="{00000000-0004-0000-0000-0000E3000000}"/>
    <hyperlink ref="B55" r:id="rId229" tooltip="Dominica" display="http://en.wikipedia.org/wiki/Dominica" xr:uid="{00000000-0004-0000-0000-0000E4000000}"/>
    <hyperlink ref="B152" r:id="rId230" tooltip="Slovenia" display="http://en.wikipedia.org/wiki/Slovenia" xr:uid="{00000000-0004-0000-0000-0000E5000000}"/>
    <hyperlink ref="B49" r:id="rId231" tooltip="Cuba" display="http://en.wikipedia.org/wiki/Cuba" xr:uid="{00000000-0004-0000-0000-0000E6000000}"/>
    <hyperlink ref="B149" r:id="rId232" tooltip="Serbia" display="http://en.wikipedia.org/wiki/Serbia" xr:uid="{00000000-0004-0000-0000-0000E7000000}"/>
    <hyperlink ref="B70" r:id="rId233" tooltip="Ghana" display="http://en.wikipedia.org/wiki/Ghana" xr:uid="{00000000-0004-0000-0000-0000E8000000}"/>
    <hyperlink ref="B18" r:id="rId234" tooltip="Austria" display="http://en.wikipedia.org/wiki/Austria" xr:uid="{00000000-0004-0000-0000-0000E9000000}"/>
    <hyperlink ref="B171" r:id="rId235" tooltip="United Arab Emirates" display="http://en.wikipedia.org/wiki/United_Arab_Emirates" xr:uid="{00000000-0004-0000-0000-0000EA000000}"/>
    <hyperlink ref="B166" r:id="rId236" tooltip="Turkey" display="http://en.wikipedia.org/wiki/Turkey" xr:uid="{00000000-0004-0000-0000-0000EB000000}"/>
    <hyperlink ref="B154" r:id="rId237" tooltip="Spain" display="http://en.wikipedia.org/wiki/Spain" xr:uid="{00000000-0004-0000-0000-0000EC000000}"/>
    <hyperlink ref="B141" r:id="rId238" tooltip="Romania" display="http://en.wikipedia.org/wiki/Romania" xr:uid="{00000000-0004-0000-0000-0000ED000000}"/>
    <hyperlink ref="B46" r:id="rId239" tooltip="Costa Rica" display="http://en.wikipedia.org/wiki/Costa_Rica" xr:uid="{00000000-0004-0000-0000-0000EE000000}"/>
    <hyperlink ref="B50" r:id="rId240" tooltip="Cyprus" display="http://en.wikipedia.org/wiki/Cyprus" xr:uid="{00000000-0004-0000-0000-0000EF000000}"/>
    <hyperlink ref="B106" r:id="rId241" tooltip="Malaysia" display="http://en.wikipedia.org/wiki/Malaysia" xr:uid="{00000000-0004-0000-0000-0000F0000000}"/>
    <hyperlink ref="B72" r:id="rId242" tooltip="Greece" display="http://en.wikipedia.org/wiki/Greece" xr:uid="{00000000-0004-0000-0000-0000F1000000}"/>
    <hyperlink ref="B37" r:id="rId243" tooltip="Cambodia" display="http://en.wikipedia.org/wiki/Cambodia" xr:uid="{00000000-0004-0000-0000-0000F2000000}"/>
    <hyperlink ref="B27" r:id="rId244" tooltip="Benin" display="http://en.wikipedia.org/wiki/Benin" xr:uid="{00000000-0004-0000-0000-0000F3000000}"/>
    <hyperlink ref="B168" r:id="rId245" tooltip="Turks and Caicos Islands" display="http://en.wikipedia.org/wiki/Turks_and_Caicos_Islands" xr:uid="{00000000-0004-0000-0000-0000F4000000}"/>
    <hyperlink ref="B48" r:id="rId246" tooltip="Croatia" display="http://en.wikipedia.org/wiki/Croatia" xr:uid="{00000000-0004-0000-0000-0000F5000000}"/>
    <hyperlink ref="B170" r:id="rId247" tooltip="Ukraine" display="http://en.wikipedia.org/wiki/Ukraine" xr:uid="{00000000-0004-0000-0000-0000F6000000}"/>
    <hyperlink ref="B58" r:id="rId248" tooltip="Egypt" display="http://en.wikipedia.org/wiki/Egypt" xr:uid="{00000000-0004-0000-0000-0000F7000000}"/>
    <hyperlink ref="B30" r:id="rId249" tooltip="Bosnia and Herzegovina" display="http://en.wikipedia.org/wiki/Bosnia_and_Herzegovina" xr:uid="{00000000-0004-0000-0000-0000F8000000}"/>
    <hyperlink ref="B62" r:id="rId250" tooltip="Ethiopia" display="http://en.wikipedia.org/wiki/Ethiopia" xr:uid="{00000000-0004-0000-0000-0000F9000000}"/>
    <hyperlink ref="B115" r:id="rId251" tooltip="Morocco" display="http://en.wikipedia.org/wiki/Morocco" xr:uid="{00000000-0004-0000-0000-0000FA000000}"/>
    <hyperlink ref="B91" r:id="rId252" tooltip="Jordan" display="http://en.wikipedia.org/wiki/Jordan" xr:uid="{00000000-0004-0000-0000-0000FB000000}"/>
    <hyperlink ref="B85" r:id="rId253" tooltip="Iraq" display="http://en.wikipedia.org/wiki/Iraq" xr:uid="{00000000-0004-0000-0000-0000FC000000}"/>
    <hyperlink ref="B34" r:id="rId254" tooltip="Brunei" display="http://en.wikipedia.org/wiki/Brunei" xr:uid="{00000000-0004-0000-0000-0000FD000000}"/>
    <hyperlink ref="B93" r:id="rId255" tooltip="Kenya" display="http://en.wikipedia.org/wiki/Kenya" xr:uid="{00000000-0004-0000-0000-0000FE000000}"/>
    <hyperlink ref="B35" r:id="rId256" tooltip="Bulgaria" display="http://en.wikipedia.org/wiki/Bulgaria" xr:uid="{00000000-0004-0000-0000-0000FF000000}"/>
    <hyperlink ref="B78" r:id="rId257" tooltip="Honduras" display="http://en.wikipedia.org/wiki/Honduras" xr:uid="{00000000-0004-0000-0000-000000010000}"/>
    <hyperlink ref="B47" r:id="rId258" tooltip="Côte d'Ivoire" display="http://en.wikipedia.org/wiki/C%C3%B4te_d%27Ivoire" xr:uid="{00000000-0004-0000-0000-000001010000}"/>
    <hyperlink ref="B86" r:id="rId259" tooltip="Republic of Ireland" display="http://en.wikipedia.org/wiki/Republic_of_Ireland" xr:uid="{00000000-0004-0000-0000-000002010000}"/>
    <hyperlink ref="B66" r:id="rId260" tooltip="French Polynesia" display="http://en.wikipedia.org/wiki/French_Polynesia" xr:uid="{00000000-0004-0000-0000-000003010000}"/>
    <hyperlink ref="B68" r:id="rId261" tooltip="Georgia (country)" display="http://en.wikipedia.org/wiki/Georgia_(country)" xr:uid="{00000000-0004-0000-0000-000004010000}"/>
    <hyperlink ref="B148" r:id="rId262" tooltip="Senegal" display="http://en.wikipedia.org/wiki/Senegal" xr:uid="{00000000-0004-0000-0000-000005010000}"/>
    <hyperlink ref="B165" r:id="rId263" tooltip="Tunisia" display="http://en.wikipedia.org/wiki/Tunisia" xr:uid="{00000000-0004-0000-0000-000006010000}"/>
    <hyperlink ref="B176" r:id="rId264" tooltip="Uzbekistan" display="http://en.wikipedia.org/wiki/Uzbekistan" xr:uid="{00000000-0004-0000-0000-000007010000}"/>
    <hyperlink ref="B36" r:id="rId265" tooltip="Burkina Faso" display="http://en.wikipedia.org/wiki/Burkina_Faso" xr:uid="{00000000-0004-0000-0000-000008010000}"/>
    <hyperlink ref="B112" r:id="rId266" tooltip="Mexico" display="http://en.wikipedia.org/wiki/Mexico" xr:uid="{00000000-0004-0000-0000-000009010000}"/>
    <hyperlink ref="B57" r:id="rId267" tooltip="Ecuador" display="http://en.wikipedia.org/wiki/Ecuador" xr:uid="{00000000-0004-0000-0000-00000A010000}"/>
    <hyperlink ref="B161" r:id="rId268" tooltip="Tajikistan" display="http://en.wikipedia.org/wiki/Tajikistan" xr:uid="{00000000-0004-0000-0000-00000B010000}"/>
    <hyperlink ref="B24" r:id="rId269" tooltip="Belarus" display="http://en.wikipedia.org/wiki/Belarus" xr:uid="{00000000-0004-0000-0000-00000C010000}"/>
    <hyperlink ref="B101" r:id="rId270" tooltip="Lithuania" display="http://en.wikipedia.org/wiki/Lithuania" xr:uid="{00000000-0004-0000-0000-00000D010000}"/>
    <hyperlink ref="B63" r:id="rId271" tooltip="Fiji" display="http://en.wikipedia.org/wiki/Fiji" xr:uid="{00000000-0004-0000-0000-00000E010000}"/>
    <hyperlink ref="B8" r:id="rId272" tooltip="Afghanistan" display="http://en.wikipedia.org/wiki/Afghanistan" xr:uid="{00000000-0004-0000-0000-00000F010000}"/>
    <hyperlink ref="B130" r:id="rId273" tooltip="Panama" display="http://en.wikipedia.org/wiki/Panama" xr:uid="{00000000-0004-0000-0000-000010010000}"/>
    <hyperlink ref="B84" r:id="rId274" tooltip="Iran" display="http://en.wikipedia.org/wiki/Iran" xr:uid="{00000000-0004-0000-0000-000011010000}"/>
    <hyperlink ref="B114" r:id="rId275" tooltip="Montenegro" display="http://en.wikipedia.org/wiki/Montenegro" xr:uid="{00000000-0004-0000-0000-000012010000}"/>
    <hyperlink ref="B179" r:id="rId276" tooltip="Yemen" display="http://en.wikipedia.org/wiki/Yemen" xr:uid="{00000000-0004-0000-0000-000013010000}"/>
    <hyperlink ref="B124" r:id="rId277" tooltip="Nicaragua" display="http://en.wikipedia.org/wiki/Nicaragua" xr:uid="{00000000-0004-0000-0000-000014010000}"/>
    <hyperlink ref="B153" r:id="rId278" tooltip="South Africa" display="http://en.wikipedia.org/wiki/South_Africa" xr:uid="{00000000-0004-0000-0000-000015010000}"/>
    <hyperlink ref="B38" r:id="rId279" tooltip="Cameroon" display="http://en.wikipedia.org/wiki/Cameroon" xr:uid="{00000000-0004-0000-0000-000016010000}"/>
    <hyperlink ref="B75" r:id="rId280" tooltip="Guinea" display="http://en.wikipedia.org/wiki/Guinea" xr:uid="{00000000-0004-0000-0000-000017010000}"/>
    <hyperlink ref="B44" r:id="rId281" tooltip="Colombia" display="http://en.wikipedia.org/wiki/Colombia" xr:uid="{00000000-0004-0000-0000-000018010000}"/>
    <hyperlink ref="B104" r:id="rId282" tooltip="Madagascar" display="http://en.wikipedia.org/wiki/Madagascar" xr:uid="{00000000-0004-0000-0000-000019010000}"/>
    <hyperlink ref="B97" r:id="rId283" tooltip="Latvia" display="http://en.wikipedia.org/wiki/Latvia" xr:uid="{00000000-0004-0000-0000-00001A010000}"/>
    <hyperlink ref="B181" r:id="rId284" tooltip="Zimbabwe" display="http://en.wikipedia.org/wiki/Zimbabwe" xr:uid="{00000000-0004-0000-0000-00001B010000}"/>
    <hyperlink ref="B99" r:id="rId285" tooltip="Liberia" display="http://en.wikipedia.org/wiki/Liberia" xr:uid="{00000000-0004-0000-0000-00001C010000}"/>
    <hyperlink ref="B177" r:id="rId286" tooltip="Venezuela" display="http://en.wikipedia.org/wiki/Venezuela" xr:uid="{00000000-0004-0000-0000-00001D010000}"/>
    <hyperlink ref="B61" r:id="rId287" tooltip="Estonia" display="http://en.wikipedia.org/wiki/Estonia" xr:uid="{00000000-0004-0000-0000-00001E010000}"/>
    <hyperlink ref="B53" r:id="rId288" tooltip="Democratic Republic of the Congo" display="http://en.wikipedia.org/wiki/Democratic_Republic_of_the_Congo" xr:uid="{00000000-0004-0000-0000-00001F010000}"/>
    <hyperlink ref="B116" r:id="rId289" tooltip="Mozambique" display="http://en.wikipedia.org/wiki/Mozambique" xr:uid="{00000000-0004-0000-0000-000020010000}"/>
    <hyperlink ref="B95" r:id="rId290" tooltip="Kyrgyzstan" display="http://en.wikipedia.org/wiki/Kyrgyzstan" xr:uid="{00000000-0004-0000-0000-000021010000}"/>
    <hyperlink ref="B96" r:id="rId291" tooltip="Laos" display="http://en.wikipedia.org/wiki/Laos" xr:uid="{00000000-0004-0000-0000-000022010000}"/>
    <hyperlink ref="B20" r:id="rId292" tooltip="The Bahamas" display="http://en.wikipedia.org/wiki/The_Bahamas" xr:uid="{00000000-0004-0000-0000-000023010000}"/>
    <hyperlink ref="B60" r:id="rId293" tooltip="Equatorial Guinea" display="http://en.wikipedia.org/wiki/Equatorial_Guinea" xr:uid="{00000000-0004-0000-0000-000024010000}"/>
    <hyperlink ref="B133" r:id="rId294" tooltip="Peru" display="http://en.wikipedia.org/wiki/Peru" xr:uid="{00000000-0004-0000-0000-000025010000}"/>
    <hyperlink ref="B32" r:id="rId295" tooltip="Brazil" display="http://en.wikipedia.org/wiki/Brazil" xr:uid="{00000000-0004-0000-0000-000026010000}"/>
    <hyperlink ref="B41" r:id="rId296" tooltip="Chile" display="http://en.wikipedia.org/wiki/Chile" xr:uid="{00000000-0004-0000-0000-000027010000}"/>
    <hyperlink ref="B158" r:id="rId297" tooltip="Sweden" display="http://en.wikipedia.org/wiki/Sweden" xr:uid="{00000000-0004-0000-0000-000028010000}"/>
    <hyperlink ref="B175" r:id="rId298" tooltip="Uruguay" display="http://en.wikipedia.org/wiki/Uruguay" xr:uid="{00000000-0004-0000-0000-000029010000}"/>
    <hyperlink ref="B156" r:id="rId299" tooltip="Sudan" display="http://en.wikipedia.org/wiki/Sudan" xr:uid="{00000000-0004-0000-0000-00002A010000}"/>
    <hyperlink ref="B180" r:id="rId300" tooltip="Zambia" display="http://en.wikipedia.org/wiki/Zambia" xr:uid="{00000000-0004-0000-0000-00002B010000}"/>
    <hyperlink ref="B123" r:id="rId301" tooltip="New Zealand" display="http://en.wikipedia.org/wiki/New_Zealand" xr:uid="{00000000-0004-0000-0000-00002C010000}"/>
    <hyperlink ref="B64" r:id="rId302" tooltip="Finland" display="http://en.wikipedia.org/wiki/Finland" xr:uid="{00000000-0004-0000-0000-00002D010000}"/>
    <hyperlink ref="B132" r:id="rId303" tooltip="Paraguay" display="http://en.wikipedia.org/wiki/Paraguay" xr:uid="{00000000-0004-0000-0000-00002E010000}"/>
    <hyperlink ref="B12" r:id="rId304" tooltip="Angola" display="http://en.wikipedia.org/wiki/Angola" xr:uid="{00000000-0004-0000-0000-00002F010000}"/>
    <hyperlink ref="B10" r:id="rId305" tooltip="Algeria" display="http://en.wikipedia.org/wiki/Algeria" xr:uid="{00000000-0004-0000-0000-000030010000}"/>
    <hyperlink ref="B131" r:id="rId306" tooltip="Papua New Guinea" display="http://en.wikipedia.org/wiki/Papua_New_Guinea" xr:uid="{00000000-0004-0000-0000-000031010000}"/>
    <hyperlink ref="B14" r:id="rId307" tooltip="Argentina" display="http://en.wikipedia.org/wiki/Argentina" xr:uid="{00000000-0004-0000-0000-000032010000}"/>
    <hyperlink ref="B26" r:id="rId308" tooltip="Belize" display="http://en.wikipedia.org/wiki/Belize" xr:uid="{00000000-0004-0000-0000-000033010000}"/>
    <hyperlink ref="B122" r:id="rId309" tooltip="New Caledonia" display="http://en.wikipedia.org/wiki/New_Caledonia" xr:uid="{00000000-0004-0000-0000-000034010000}"/>
    <hyperlink ref="B127" r:id="rId310" tooltip="Norway" display="http://en.wikipedia.org/wiki/Norway" xr:uid="{00000000-0004-0000-0000-000035010000}"/>
    <hyperlink ref="B125" r:id="rId311" tooltip="Niger" display="http://en.wikipedia.org/wiki/Niger" xr:uid="{00000000-0004-0000-0000-000036010000}"/>
    <hyperlink ref="B147" r:id="rId312" tooltip="Saudi Arabia" display="http://en.wikipedia.org/wiki/Saudi_Arabia" xr:uid="{00000000-0004-0000-0000-000037010000}"/>
    <hyperlink ref="B107" r:id="rId313" tooltip="Mali" display="http://en.wikipedia.org/wiki/Mali" xr:uid="{00000000-0004-0000-0000-000038010000}"/>
    <hyperlink ref="B45" r:id="rId314" tooltip="Republic of the Congo" display="http://en.wikipedia.org/wiki/Republic_of_the_Congo" xr:uid="{00000000-0004-0000-0000-000039010000}"/>
    <hyperlink ref="B167" r:id="rId315" tooltip="Turkmenistan" display="http://en.wikipedia.org/wiki/Turkmenistan" xr:uid="{00000000-0004-0000-0000-00003A010000}"/>
    <hyperlink ref="B128" r:id="rId316" tooltip="Oman" display="http://en.wikipedia.org/wiki/Oman" xr:uid="{00000000-0004-0000-0000-00003B010000}"/>
    <hyperlink ref="B29" r:id="rId317" tooltip="Bolivia" display="http://en.wikipedia.org/wiki/Bolivia" xr:uid="{00000000-0004-0000-0000-00003C010000}"/>
    <hyperlink ref="B142" r:id="rId318" tooltip="Russia" display="http://en.wikipedia.org/wiki/Russia" xr:uid="{00000000-0004-0000-0000-00003D010000}"/>
    <hyperlink ref="B92" r:id="rId319" tooltip="Kazakhstan" display="http://en.wikipedia.org/wiki/Kazakhstan" xr:uid="{00000000-0004-0000-0000-00003E010000}"/>
    <hyperlink ref="B67" r:id="rId320" tooltip="Gabon" display="http://en.wikipedia.org/wiki/Gabon" xr:uid="{00000000-0004-0000-0000-00003F010000}"/>
    <hyperlink ref="B100" r:id="rId321" tooltip="Libya" display="http://en.wikipedia.org/wiki/Libya" xr:uid="{00000000-0004-0000-0000-000040010000}"/>
    <hyperlink ref="B76" r:id="rId322" tooltip="Guyana" display="http://en.wikipedia.org/wiki/Guyana" xr:uid="{00000000-0004-0000-0000-000041010000}"/>
    <hyperlink ref="B39" r:id="rId323" tooltip="Canada" display="http://en.wikipedia.org/wiki/Canada" xr:uid="{00000000-0004-0000-0000-000042010000}"/>
    <hyperlink ref="B31" r:id="rId324" tooltip="Botswana" display="http://en.wikipedia.org/wiki/Botswana" xr:uid="{00000000-0004-0000-0000-000043010000}"/>
    <hyperlink ref="B110" r:id="rId325" tooltip="Mauritania" display="http://en.wikipedia.org/wiki/Mauritania" xr:uid="{00000000-0004-0000-0000-000044010000}"/>
    <hyperlink ref="B157" r:id="rId326" tooltip="Suriname" display="http://en.wikipedia.org/wiki/Suriname" xr:uid="{00000000-0004-0000-0000-000045010000}"/>
    <hyperlink ref="B81" r:id="rId327" tooltip="Iceland" display="http://en.wikipedia.org/wiki/Iceland" xr:uid="{00000000-0004-0000-0000-000046010000}"/>
    <hyperlink ref="B17" r:id="rId328" tooltip="Australia" display="http://en.wikipedia.org/wiki/Australia" xr:uid="{00000000-0004-0000-0000-000047010000}"/>
    <hyperlink ref="B118" r:id="rId329" tooltip="Namibia" display="http://en.wikipedia.org/wiki/Namibia" xr:uid="{00000000-0004-0000-0000-000048010000}"/>
    <hyperlink ref="B113" r:id="rId330" tooltip="Mongolia" display="http://en.wikipedia.org/wiki/Mongolia" xr:uid="{00000000-0004-0000-0000-000049010000}"/>
    <hyperlink ref="B173" r:id="rId331" tooltip="Tanzania" display="http://en.wikipedia.org/wiki/Tanzania" xr:uid="{00000000-0004-0000-0000-00004A010000}"/>
    <hyperlink ref="B140" r:id="rId332" tooltip="Moldova" display="http://en.wikipedia.org/wiki/Moldova" xr:uid="{00000000-0004-0000-0000-00004B010000}"/>
  </hyperlinks>
  <pageMargins left="0.7" right="0.7" top="0.75" bottom="0.75" header="0.3" footer="0.3"/>
  <pageSetup orientation="portrait" r:id="rId333"/>
  <drawing r:id="rId33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</sheetPr>
  <dimension ref="A1:AV241"/>
  <sheetViews>
    <sheetView zoomScale="120" zoomScaleNormal="120" workbookViewId="0">
      <pane xSplit="1" ySplit="3" topLeftCell="B178" activePane="bottomRight" state="frozen"/>
      <selection pane="topRight" activeCell="B1" sqref="B1"/>
      <selection pane="bottomLeft" activeCell="A4" sqref="A4"/>
      <selection pane="bottomRight" activeCell="B3" sqref="B1:F1048576"/>
    </sheetView>
  </sheetViews>
  <sheetFormatPr defaultColWidth="8.796875" defaultRowHeight="16.100000000000001" x14ac:dyDescent="0.35"/>
  <cols>
    <col min="1" max="1" width="26.796875" style="31" customWidth="1"/>
    <col min="2" max="5" width="22.3984375" style="957" hidden="1" customWidth="1"/>
    <col min="6" max="6" width="18.796875" style="1043" hidden="1" customWidth="1"/>
    <col min="7" max="7" width="14.59765625" style="956" customWidth="1"/>
    <col min="8" max="8" width="12.19921875" style="589" customWidth="1"/>
    <col min="9" max="9" width="9.296875" style="589" customWidth="1"/>
    <col min="10" max="10" width="11.8984375" style="589" customWidth="1"/>
    <col min="11" max="11" width="12.796875" style="893" customWidth="1"/>
    <col min="12" max="12" width="14" style="589" customWidth="1"/>
    <col min="13" max="13" width="16.19921875" style="589" customWidth="1"/>
    <col min="14" max="16384" width="8.796875" style="589"/>
  </cols>
  <sheetData>
    <row r="1" spans="1:13" ht="26.35" customHeight="1" thickBot="1" x14ac:dyDescent="0.35">
      <c r="A1" s="1557" t="s">
        <v>0</v>
      </c>
      <c r="B1" s="1559" t="s">
        <v>513</v>
      </c>
      <c r="C1" s="1559"/>
      <c r="D1" s="1559"/>
      <c r="E1" s="1559"/>
      <c r="F1" s="1560"/>
      <c r="G1" s="1561" t="s">
        <v>484</v>
      </c>
      <c r="H1" s="1551"/>
      <c r="I1" s="1551"/>
      <c r="J1" s="1551"/>
      <c r="K1" s="1551"/>
      <c r="L1" s="1551"/>
      <c r="M1" s="1552"/>
    </row>
    <row r="2" spans="1:13" ht="46.55" customHeight="1" thickTop="1" x14ac:dyDescent="0.3">
      <c r="A2" s="1558"/>
      <c r="B2" s="1560"/>
      <c r="C2" s="1560"/>
      <c r="D2" s="1560"/>
      <c r="E2" s="1560"/>
      <c r="F2" s="1560"/>
      <c r="G2" s="950" t="s">
        <v>18</v>
      </c>
      <c r="H2" s="1555" t="s">
        <v>8</v>
      </c>
      <c r="I2" s="1556"/>
      <c r="J2" s="1556"/>
      <c r="K2" s="1556"/>
      <c r="L2" s="1377"/>
      <c r="M2" s="819" t="s">
        <v>1</v>
      </c>
    </row>
    <row r="3" spans="1:13" ht="57.75" customHeight="1" thickBot="1" x14ac:dyDescent="0.35">
      <c r="A3" s="1545"/>
      <c r="B3" s="1014" t="s">
        <v>281</v>
      </c>
      <c r="C3" s="1036" t="s">
        <v>475</v>
      </c>
      <c r="D3" s="1012" t="s">
        <v>0</v>
      </c>
      <c r="E3" s="1037" t="s">
        <v>476</v>
      </c>
      <c r="F3" s="1041" t="s">
        <v>478</v>
      </c>
      <c r="G3" s="951" t="s">
        <v>477</v>
      </c>
      <c r="H3" s="61" t="s">
        <v>431</v>
      </c>
      <c r="I3" s="52" t="s">
        <v>425</v>
      </c>
      <c r="J3" s="53" t="s">
        <v>10</v>
      </c>
      <c r="K3" s="948" t="s">
        <v>351</v>
      </c>
      <c r="L3" s="40" t="s">
        <v>17</v>
      </c>
      <c r="M3" s="820"/>
    </row>
    <row r="4" spans="1:13" ht="14.95" thickTop="1" x14ac:dyDescent="0.3">
      <c r="A4" s="750" t="s">
        <v>128</v>
      </c>
      <c r="B4" s="737" t="s">
        <v>128</v>
      </c>
      <c r="C4" s="1018">
        <v>56.574527349999997</v>
      </c>
      <c r="D4" s="731" t="s">
        <v>128</v>
      </c>
      <c r="E4" s="1038">
        <v>31280.518</v>
      </c>
      <c r="F4" s="1042">
        <f>(C4*E4)/1000000</f>
        <v>1.7696805211131672</v>
      </c>
      <c r="G4" s="952">
        <f>F4</f>
        <v>1.7696805211131672</v>
      </c>
      <c r="H4" s="510">
        <f t="shared" ref="H4:H67" si="0">IF(F4=0,"use mean",F4/$G$182)</f>
        <v>3.6798436548801224E-2</v>
      </c>
      <c r="I4" s="514">
        <f t="shared" ref="I4:I11" si="1">IF(F4=0,0,H4-1)</f>
        <v>-0.96320156345119878</v>
      </c>
      <c r="J4" s="511">
        <f t="shared" ref="J4:J67" si="2">(I4*-1)</f>
        <v>0.96320156345119878</v>
      </c>
      <c r="K4" s="703">
        <f t="shared" ref="K4:K35" si="3">(IF(I4&lt;0,I4/$J$184*-100,I4/$I$183*100))</f>
        <v>-96.379280312456871</v>
      </c>
      <c r="L4" s="512">
        <f>'MASTER CHART'!$T$7</f>
        <v>-0.5</v>
      </c>
      <c r="M4" s="513">
        <f t="shared" ref="M4:M67" si="4">(K4*L4)</f>
        <v>48.189640156228435</v>
      </c>
    </row>
    <row r="5" spans="1:13" ht="14.4" x14ac:dyDescent="0.3">
      <c r="A5" s="751" t="s">
        <v>129</v>
      </c>
      <c r="B5" s="737" t="s">
        <v>129</v>
      </c>
      <c r="C5" s="1018">
        <v>272.20429151000002</v>
      </c>
      <c r="D5" s="731" t="s">
        <v>129</v>
      </c>
      <c r="E5" s="1038">
        <v>3185.413</v>
      </c>
      <c r="F5" s="1042">
        <f t="shared" ref="F5:F68" si="5">(C5*E5)/1000000</f>
        <v>0.86708308883174368</v>
      </c>
      <c r="G5" s="952">
        <f>IF(F5=0,"n.a.",F5)</f>
        <v>0.86708308883174368</v>
      </c>
      <c r="H5" s="510">
        <f t="shared" si="0"/>
        <v>1.8029978657867079E-2</v>
      </c>
      <c r="I5" s="514">
        <f t="shared" si="1"/>
        <v>-0.98197002134213296</v>
      </c>
      <c r="J5" s="514">
        <f t="shared" si="2"/>
        <v>0.98197002134213296</v>
      </c>
      <c r="K5" s="704">
        <f t="shared" si="3"/>
        <v>-98.257278161236869</v>
      </c>
      <c r="L5" s="512">
        <f>'MASTER CHART'!$T$7</f>
        <v>-0.5</v>
      </c>
      <c r="M5" s="513">
        <f t="shared" si="4"/>
        <v>49.128639080618434</v>
      </c>
    </row>
    <row r="6" spans="1:13" ht="14.4" x14ac:dyDescent="0.3">
      <c r="A6" s="752" t="s">
        <v>31</v>
      </c>
      <c r="B6" s="737" t="s">
        <v>31</v>
      </c>
      <c r="C6" s="1018">
        <v>361.72917430000001</v>
      </c>
      <c r="D6" s="731" t="s">
        <v>31</v>
      </c>
      <c r="E6" s="1038">
        <v>39928.947</v>
      </c>
      <c r="F6" s="1042">
        <f t="shared" si="5"/>
        <v>14.443465028978464</v>
      </c>
      <c r="G6" s="952">
        <f t="shared" ref="G6:G69" si="6">IF(F6=0,"n.a.",F6)</f>
        <v>14.443465028978464</v>
      </c>
      <c r="H6" s="510">
        <f t="shared" si="0"/>
        <v>0.30033496163441431</v>
      </c>
      <c r="I6" s="514">
        <f t="shared" si="1"/>
        <v>-0.69966503836558569</v>
      </c>
      <c r="J6" s="514">
        <f t="shared" si="2"/>
        <v>0.69966503836558569</v>
      </c>
      <c r="K6" s="704">
        <f t="shared" si="3"/>
        <v>-70.009451205463307</v>
      </c>
      <c r="L6" s="512">
        <f>'MASTER CHART'!$T$7</f>
        <v>-0.5</v>
      </c>
      <c r="M6" s="513">
        <f t="shared" si="4"/>
        <v>35.004725602731654</v>
      </c>
    </row>
    <row r="7" spans="1:13" ht="14.4" x14ac:dyDescent="0.3">
      <c r="A7" s="752" t="s">
        <v>130</v>
      </c>
      <c r="B7" s="737" t="s">
        <v>130</v>
      </c>
      <c r="C7" s="1018">
        <v>3746.33415672</v>
      </c>
      <c r="D7" s="731" t="s">
        <v>130</v>
      </c>
      <c r="E7" s="1038">
        <v>80.153000000000006</v>
      </c>
      <c r="F7" s="1042">
        <f t="shared" si="5"/>
        <v>0.3002799216635782</v>
      </c>
      <c r="G7" s="952">
        <f t="shared" si="6"/>
        <v>0.3002799216635782</v>
      </c>
      <c r="H7" s="510">
        <f t="shared" si="0"/>
        <v>6.2439697518202903E-3</v>
      </c>
      <c r="I7" s="514">
        <f t="shared" si="1"/>
        <v>-0.99375603024817971</v>
      </c>
      <c r="J7" s="514">
        <f t="shared" si="2"/>
        <v>0.99375603024817971</v>
      </c>
      <c r="K7" s="704">
        <f t="shared" si="3"/>
        <v>-99.436602509560089</v>
      </c>
      <c r="L7" s="512">
        <f>'MASTER CHART'!$T$7</f>
        <v>-0.5</v>
      </c>
      <c r="M7" s="513">
        <f t="shared" si="4"/>
        <v>49.718301254780044</v>
      </c>
    </row>
    <row r="8" spans="1:13" ht="14.4" x14ac:dyDescent="0.3">
      <c r="A8" s="751" t="s">
        <v>131</v>
      </c>
      <c r="B8" s="737" t="s">
        <v>131</v>
      </c>
      <c r="C8" s="1018">
        <v>179.35785371</v>
      </c>
      <c r="D8" s="731" t="s">
        <v>131</v>
      </c>
      <c r="E8" s="1038">
        <v>22137.260999999999</v>
      </c>
      <c r="F8" s="1042">
        <f t="shared" si="5"/>
        <v>3.970491619978088</v>
      </c>
      <c r="G8" s="952">
        <f t="shared" si="6"/>
        <v>3.970491619978088</v>
      </c>
      <c r="H8" s="510">
        <f t="shared" si="0"/>
        <v>8.2561729194716826E-2</v>
      </c>
      <c r="I8" s="514">
        <f t="shared" si="1"/>
        <v>-0.91743827080528317</v>
      </c>
      <c r="J8" s="514">
        <f t="shared" si="2"/>
        <v>0.91743827080528317</v>
      </c>
      <c r="K8" s="704">
        <f t="shared" si="3"/>
        <v>-91.80014197080159</v>
      </c>
      <c r="L8" s="512">
        <f>'MASTER CHART'!$T$7</f>
        <v>-0.5</v>
      </c>
      <c r="M8" s="513">
        <f t="shared" si="4"/>
        <v>45.900070985400795</v>
      </c>
    </row>
    <row r="9" spans="1:13" ht="14.4" x14ac:dyDescent="0.3">
      <c r="A9" s="751" t="s">
        <v>112</v>
      </c>
      <c r="B9" s="737" t="s">
        <v>112</v>
      </c>
      <c r="C9" s="1018">
        <v>773.71224647999998</v>
      </c>
      <c r="D9" s="731" t="s">
        <v>112</v>
      </c>
      <c r="E9" s="1038">
        <v>90.903000000000006</v>
      </c>
      <c r="F9" s="1042">
        <f t="shared" si="5"/>
        <v>7.0332764341771437E-2</v>
      </c>
      <c r="G9" s="952">
        <f t="shared" si="6"/>
        <v>7.0332764341771437E-2</v>
      </c>
      <c r="H9" s="510">
        <f t="shared" si="0"/>
        <v>1.4624875705274037E-3</v>
      </c>
      <c r="I9" s="514">
        <f t="shared" si="1"/>
        <v>-0.99853751242947264</v>
      </c>
      <c r="J9" s="514">
        <f t="shared" si="2"/>
        <v>0.99853751242947264</v>
      </c>
      <c r="K9" s="704">
        <f t="shared" si="3"/>
        <v>-99.915044228247353</v>
      </c>
      <c r="L9" s="512">
        <f>'MASTER CHART'!$T$7</f>
        <v>-0.5</v>
      </c>
      <c r="M9" s="513">
        <f t="shared" si="4"/>
        <v>49.957522114123677</v>
      </c>
    </row>
    <row r="10" spans="1:13" ht="14.4" x14ac:dyDescent="0.3">
      <c r="A10" s="752" t="s">
        <v>40</v>
      </c>
      <c r="B10" s="737" t="s">
        <v>40</v>
      </c>
      <c r="C10" s="1018">
        <v>605.18784479999999</v>
      </c>
      <c r="D10" s="731" t="s">
        <v>40</v>
      </c>
      <c r="E10" s="1038">
        <v>41803.125</v>
      </c>
      <c r="F10" s="1042">
        <f t="shared" si="5"/>
        <v>25.298743124655001</v>
      </c>
      <c r="G10" s="952">
        <f t="shared" si="6"/>
        <v>25.298743124655001</v>
      </c>
      <c r="H10" s="510">
        <f t="shared" si="0"/>
        <v>0.52605777287498645</v>
      </c>
      <c r="I10" s="514">
        <f t="shared" si="1"/>
        <v>-0.47394222712501355</v>
      </c>
      <c r="J10" s="514">
        <f t="shared" si="2"/>
        <v>0.47394222712501355</v>
      </c>
      <c r="K10" s="704">
        <f t="shared" si="3"/>
        <v>-47.423314592975217</v>
      </c>
      <c r="L10" s="512">
        <f>'MASTER CHART'!$T$7</f>
        <v>-0.5</v>
      </c>
      <c r="M10" s="513">
        <f t="shared" si="4"/>
        <v>23.711657296487608</v>
      </c>
    </row>
    <row r="11" spans="1:13" ht="14.4" x14ac:dyDescent="0.3">
      <c r="A11" s="751" t="s">
        <v>132</v>
      </c>
      <c r="B11" s="737" t="s">
        <v>132</v>
      </c>
      <c r="C11" s="1018">
        <v>161.55238559</v>
      </c>
      <c r="D11" s="731" t="s">
        <v>132</v>
      </c>
      <c r="E11" s="1038">
        <v>2983.99</v>
      </c>
      <c r="F11" s="1042">
        <f t="shared" si="5"/>
        <v>0.48207070307670408</v>
      </c>
      <c r="G11" s="952">
        <f t="shared" si="6"/>
        <v>0.48207070307670408</v>
      </c>
      <c r="H11" s="510">
        <f t="shared" si="0"/>
        <v>1.0024096421678187E-2</v>
      </c>
      <c r="I11" s="514">
        <f t="shared" si="1"/>
        <v>-0.98997590357832177</v>
      </c>
      <c r="J11" s="514">
        <f t="shared" si="2"/>
        <v>0.98997590357832177</v>
      </c>
      <c r="K11" s="704">
        <f t="shared" si="3"/>
        <v>-99.058357807978183</v>
      </c>
      <c r="L11" s="512">
        <f>'MASTER CHART'!$T$7</f>
        <v>-0.5</v>
      </c>
      <c r="M11" s="513">
        <f t="shared" si="4"/>
        <v>49.529178903989092</v>
      </c>
    </row>
    <row r="12" spans="1:13" s="147" customFormat="1" ht="14.4" x14ac:dyDescent="0.3">
      <c r="A12" s="752" t="s">
        <v>133</v>
      </c>
      <c r="B12" s="670"/>
      <c r="C12" s="760"/>
      <c r="D12" s="731" t="s">
        <v>133</v>
      </c>
      <c r="E12" s="1038">
        <v>103.431</v>
      </c>
      <c r="F12" s="1042">
        <f t="shared" si="5"/>
        <v>0</v>
      </c>
      <c r="G12" s="952" t="str">
        <f t="shared" si="6"/>
        <v>n.a.</v>
      </c>
      <c r="H12" s="510" t="str">
        <f t="shared" si="0"/>
        <v>use mean</v>
      </c>
      <c r="I12" s="514">
        <f>IF(F12=0,0,H12-1)</f>
        <v>0</v>
      </c>
      <c r="J12" s="514">
        <f>(I12*-1)</f>
        <v>0</v>
      </c>
      <c r="K12" s="704">
        <f t="shared" si="3"/>
        <v>0</v>
      </c>
      <c r="L12" s="512">
        <f>'MASTER CHART'!$T$7</f>
        <v>-0.5</v>
      </c>
      <c r="M12" s="513">
        <f t="shared" si="4"/>
        <v>0</v>
      </c>
    </row>
    <row r="13" spans="1:13" ht="14.4" x14ac:dyDescent="0.3">
      <c r="A13" s="751" t="s">
        <v>41</v>
      </c>
      <c r="B13" s="737" t="s">
        <v>41</v>
      </c>
      <c r="C13" s="1018">
        <v>6031.1074578999996</v>
      </c>
      <c r="D13" s="731" t="s">
        <v>41</v>
      </c>
      <c r="E13" s="1038">
        <v>23630.169000000002</v>
      </c>
      <c r="F13" s="1042">
        <f t="shared" si="5"/>
        <v>142.51608848733738</v>
      </c>
      <c r="G13" s="952">
        <f t="shared" si="6"/>
        <v>142.51608848733738</v>
      </c>
      <c r="H13" s="510">
        <f t="shared" si="0"/>
        <v>2.9634553676873856</v>
      </c>
      <c r="I13" s="514">
        <f t="shared" ref="I13:I76" si="7">IF(F13=0,0,H13-1)</f>
        <v>1.9634553676873856</v>
      </c>
      <c r="J13" s="514">
        <f t="shared" si="2"/>
        <v>-1.9634553676873856</v>
      </c>
      <c r="K13" s="704">
        <f t="shared" si="3"/>
        <v>3.1633053597572141</v>
      </c>
      <c r="L13" s="512">
        <f>'MASTER CHART'!$T$7</f>
        <v>-0.5</v>
      </c>
      <c r="M13" s="513">
        <f t="shared" si="4"/>
        <v>-1.581652679878607</v>
      </c>
    </row>
    <row r="14" spans="1:13" ht="14.4" x14ac:dyDescent="0.3">
      <c r="A14" s="752" t="s">
        <v>42</v>
      </c>
      <c r="B14" s="737" t="s">
        <v>42</v>
      </c>
      <c r="C14" s="1018">
        <v>5580.4939433099998</v>
      </c>
      <c r="D14" s="731" t="s">
        <v>42</v>
      </c>
      <c r="E14" s="1038">
        <v>8526.4290000000001</v>
      </c>
      <c r="F14" s="1042">
        <f t="shared" si="5"/>
        <v>47.58168539256274</v>
      </c>
      <c r="G14" s="952">
        <f t="shared" si="6"/>
        <v>47.58168539256274</v>
      </c>
      <c r="H14" s="510">
        <f t="shared" si="0"/>
        <v>0.98940549433288005</v>
      </c>
      <c r="I14" s="514">
        <f t="shared" si="7"/>
        <v>-1.0594505667119947E-2</v>
      </c>
      <c r="J14" s="514">
        <f t="shared" si="2"/>
        <v>1.0594505667119947E-2</v>
      </c>
      <c r="K14" s="704">
        <f t="shared" si="3"/>
        <v>-1.060100886676977</v>
      </c>
      <c r="L14" s="512">
        <f>'MASTER CHART'!$T$7</f>
        <v>-0.5</v>
      </c>
      <c r="M14" s="513">
        <f t="shared" si="4"/>
        <v>0.5300504433384885</v>
      </c>
    </row>
    <row r="15" spans="1:13" ht="14.4" x14ac:dyDescent="0.3">
      <c r="A15" s="751" t="s">
        <v>43</v>
      </c>
      <c r="B15" s="737" t="s">
        <v>43</v>
      </c>
      <c r="C15" s="1018">
        <v>471.41439556</v>
      </c>
      <c r="D15" s="731" t="s">
        <v>43</v>
      </c>
      <c r="E15" s="1038">
        <v>9514.8870000000006</v>
      </c>
      <c r="F15" s="1042">
        <f t="shared" si="5"/>
        <v>4.4854547039267016</v>
      </c>
      <c r="G15" s="952">
        <f t="shared" si="6"/>
        <v>4.4854547039267016</v>
      </c>
      <c r="H15" s="510">
        <f t="shared" si="0"/>
        <v>9.326978420440761E-2</v>
      </c>
      <c r="I15" s="514">
        <f t="shared" si="7"/>
        <v>-0.90673021579559243</v>
      </c>
      <c r="J15" s="514">
        <f t="shared" si="2"/>
        <v>0.90673021579559243</v>
      </c>
      <c r="K15" s="704">
        <f t="shared" si="3"/>
        <v>-90.728679179895849</v>
      </c>
      <c r="L15" s="512">
        <f>'MASTER CHART'!$T$7</f>
        <v>-0.5</v>
      </c>
      <c r="M15" s="513">
        <f t="shared" si="4"/>
        <v>45.364339589947924</v>
      </c>
    </row>
    <row r="16" spans="1:13" ht="14.4" x14ac:dyDescent="0.3">
      <c r="A16" s="752" t="s">
        <v>134</v>
      </c>
      <c r="B16" s="737" t="s">
        <v>216</v>
      </c>
      <c r="C16" s="1018">
        <v>1720.1594666999999</v>
      </c>
      <c r="D16" s="731" t="s">
        <v>134</v>
      </c>
      <c r="E16" s="1038">
        <v>382.57100000000003</v>
      </c>
      <c r="F16" s="1042">
        <f t="shared" si="5"/>
        <v>0.65808312733488572</v>
      </c>
      <c r="G16" s="952">
        <f t="shared" si="6"/>
        <v>0.65808312733488572</v>
      </c>
      <c r="H16" s="510">
        <f t="shared" si="0"/>
        <v>1.3684068913092184E-2</v>
      </c>
      <c r="I16" s="514">
        <f t="shared" si="7"/>
        <v>-0.98631593108690785</v>
      </c>
      <c r="J16" s="514">
        <f t="shared" si="2"/>
        <v>0.98631593108690785</v>
      </c>
      <c r="K16" s="704">
        <f t="shared" si="3"/>
        <v>-98.692135899635375</v>
      </c>
      <c r="L16" s="512">
        <f>'MASTER CHART'!$T$7</f>
        <v>-0.5</v>
      </c>
      <c r="M16" s="513">
        <f t="shared" si="4"/>
        <v>49.346067949817687</v>
      </c>
    </row>
    <row r="17" spans="1:13" ht="14.4" x14ac:dyDescent="0.3">
      <c r="A17" s="751" t="s">
        <v>44</v>
      </c>
      <c r="B17" s="737" t="s">
        <v>44</v>
      </c>
      <c r="C17" s="1018">
        <v>1242.8441772199999</v>
      </c>
      <c r="D17" s="731" t="s">
        <v>44</v>
      </c>
      <c r="E17" s="1038">
        <v>1344.1110000000001</v>
      </c>
      <c r="F17" s="1042">
        <f t="shared" si="5"/>
        <v>1.6705205298873513</v>
      </c>
      <c r="G17" s="952">
        <f t="shared" si="6"/>
        <v>1.6705205298873513</v>
      </c>
      <c r="H17" s="510">
        <f t="shared" si="0"/>
        <v>3.4736520512675326E-2</v>
      </c>
      <c r="I17" s="514">
        <f t="shared" si="7"/>
        <v>-0.96526347948732472</v>
      </c>
      <c r="J17" s="514">
        <f t="shared" si="2"/>
        <v>0.96526347948732472</v>
      </c>
      <c r="K17" s="704">
        <f t="shared" si="3"/>
        <v>-96.58559848216008</v>
      </c>
      <c r="L17" s="512">
        <f>'MASTER CHART'!$T$7</f>
        <v>-0.5</v>
      </c>
      <c r="M17" s="513">
        <f t="shared" si="4"/>
        <v>48.29279924108004</v>
      </c>
    </row>
    <row r="18" spans="1:13" ht="14.4" x14ac:dyDescent="0.3">
      <c r="A18" s="752" t="s">
        <v>45</v>
      </c>
      <c r="B18" s="737" t="s">
        <v>45</v>
      </c>
      <c r="C18" s="1018">
        <v>30.833469910000002</v>
      </c>
      <c r="D18" s="731" t="s">
        <v>45</v>
      </c>
      <c r="E18" s="1038">
        <v>158512.57</v>
      </c>
      <c r="F18" s="1042">
        <f t="shared" si="5"/>
        <v>4.8874925574517691</v>
      </c>
      <c r="G18" s="952">
        <f t="shared" si="6"/>
        <v>4.8874925574517691</v>
      </c>
      <c r="H18" s="510">
        <f t="shared" si="0"/>
        <v>0.10162969112921937</v>
      </c>
      <c r="I18" s="514">
        <f t="shared" si="7"/>
        <v>-0.89837030887078062</v>
      </c>
      <c r="J18" s="514">
        <f t="shared" si="2"/>
        <v>0.89837030887078062</v>
      </c>
      <c r="K18" s="704">
        <f t="shared" si="3"/>
        <v>-89.892175333280875</v>
      </c>
      <c r="L18" s="512">
        <f>'MASTER CHART'!$T$7</f>
        <v>-0.5</v>
      </c>
      <c r="M18" s="513">
        <f t="shared" si="4"/>
        <v>44.946087666640437</v>
      </c>
    </row>
    <row r="19" spans="1:13" ht="14.4" x14ac:dyDescent="0.3">
      <c r="A19" s="751" t="s">
        <v>114</v>
      </c>
      <c r="B19" s="737" t="s">
        <v>114</v>
      </c>
      <c r="C19" s="1018">
        <v>1146.0416907399999</v>
      </c>
      <c r="D19" s="731" t="s">
        <v>114</v>
      </c>
      <c r="E19" s="1038">
        <v>286.06599999999997</v>
      </c>
      <c r="F19" s="1042">
        <f t="shared" si="5"/>
        <v>0.32784356230322875</v>
      </c>
      <c r="G19" s="952">
        <f t="shared" si="6"/>
        <v>0.32784356230322875</v>
      </c>
      <c r="H19" s="510">
        <f t="shared" si="0"/>
        <v>6.8171234194066427E-3</v>
      </c>
      <c r="I19" s="514">
        <f t="shared" si="7"/>
        <v>-0.99318287658059334</v>
      </c>
      <c r="J19" s="514">
        <f t="shared" si="2"/>
        <v>0.99318287658059334</v>
      </c>
      <c r="K19" s="704">
        <f t="shared" si="3"/>
        <v>-99.379251961049263</v>
      </c>
      <c r="L19" s="512">
        <f>'MASTER CHART'!$T$7</f>
        <v>-0.5</v>
      </c>
      <c r="M19" s="513">
        <f t="shared" si="4"/>
        <v>49.689625980524632</v>
      </c>
    </row>
    <row r="20" spans="1:13" ht="14.4" x14ac:dyDescent="0.3">
      <c r="A20" s="752" t="s">
        <v>135</v>
      </c>
      <c r="B20" s="737" t="s">
        <v>135</v>
      </c>
      <c r="C20" s="1018">
        <v>450.21395575999998</v>
      </c>
      <c r="D20" s="731" t="s">
        <v>135</v>
      </c>
      <c r="E20" s="1038">
        <v>9307.6090000000004</v>
      </c>
      <c r="F20" s="1042">
        <f t="shared" si="5"/>
        <v>4.1904154665573783</v>
      </c>
      <c r="G20" s="952">
        <f t="shared" si="6"/>
        <v>4.1904154665573783</v>
      </c>
      <c r="H20" s="510">
        <f t="shared" si="0"/>
        <v>8.7134788352776452E-2</v>
      </c>
      <c r="I20" s="514">
        <f t="shared" si="7"/>
        <v>-0.91286521164722356</v>
      </c>
      <c r="J20" s="514">
        <f t="shared" si="2"/>
        <v>0.91286521164722356</v>
      </c>
      <c r="K20" s="704">
        <f t="shared" si="3"/>
        <v>-91.342555348017413</v>
      </c>
      <c r="L20" s="512">
        <f>'MASTER CHART'!$T$7</f>
        <v>-0.5</v>
      </c>
      <c r="M20" s="513">
        <f t="shared" si="4"/>
        <v>45.671277674008707</v>
      </c>
    </row>
    <row r="21" spans="1:13" ht="14.4" x14ac:dyDescent="0.3">
      <c r="A21" s="751" t="s">
        <v>136</v>
      </c>
      <c r="B21" s="737" t="s">
        <v>136</v>
      </c>
      <c r="C21" s="1018">
        <v>4884.0662613900004</v>
      </c>
      <c r="D21" s="731" t="s">
        <v>136</v>
      </c>
      <c r="E21" s="1038">
        <v>11144.42</v>
      </c>
      <c r="F21" s="1042">
        <f t="shared" si="5"/>
        <v>54.430085724759948</v>
      </c>
      <c r="G21" s="952">
        <f t="shared" si="6"/>
        <v>54.430085724759948</v>
      </c>
      <c r="H21" s="510">
        <f t="shared" si="0"/>
        <v>1.1318099690832877</v>
      </c>
      <c r="I21" s="514">
        <f t="shared" si="7"/>
        <v>0.13180996908328768</v>
      </c>
      <c r="J21" s="514">
        <f t="shared" si="2"/>
        <v>-0.13180996908328768</v>
      </c>
      <c r="K21" s="704">
        <f t="shared" si="3"/>
        <v>0.21235786080622673</v>
      </c>
      <c r="L21" s="512">
        <f>'MASTER CHART'!$T$7</f>
        <v>-0.5</v>
      </c>
      <c r="M21" s="513">
        <f t="shared" si="4"/>
        <v>-0.10617893040311337</v>
      </c>
    </row>
    <row r="22" spans="1:13" ht="14.4" x14ac:dyDescent="0.3">
      <c r="A22" s="752" t="s">
        <v>137</v>
      </c>
      <c r="B22" s="737" t="s">
        <v>137</v>
      </c>
      <c r="C22" s="1018">
        <v>278.57920932000002</v>
      </c>
      <c r="D22" s="731" t="s">
        <v>137</v>
      </c>
      <c r="E22" s="1038">
        <v>339.75799999999998</v>
      </c>
      <c r="F22" s="1042">
        <f t="shared" si="5"/>
        <v>9.4649515000144555E-2</v>
      </c>
      <c r="G22" s="952">
        <f t="shared" si="6"/>
        <v>9.4649515000144555E-2</v>
      </c>
      <c r="H22" s="510">
        <f t="shared" si="0"/>
        <v>1.9681259586429621E-3</v>
      </c>
      <c r="I22" s="514">
        <f t="shared" si="7"/>
        <v>-0.99803187404135707</v>
      </c>
      <c r="J22" s="514">
        <f t="shared" si="2"/>
        <v>0.99803187404135707</v>
      </c>
      <c r="K22" s="704">
        <f t="shared" si="3"/>
        <v>-99.864449351957589</v>
      </c>
      <c r="L22" s="512">
        <f>'MASTER CHART'!$T$7</f>
        <v>-0.5</v>
      </c>
      <c r="M22" s="513">
        <f t="shared" si="4"/>
        <v>49.932224675978794</v>
      </c>
    </row>
    <row r="23" spans="1:13" ht="14.4" x14ac:dyDescent="0.3">
      <c r="A23" s="751" t="s">
        <v>138</v>
      </c>
      <c r="B23" s="737" t="s">
        <v>138</v>
      </c>
      <c r="C23" s="1018">
        <v>37.889448059999999</v>
      </c>
      <c r="D23" s="731" t="s">
        <v>138</v>
      </c>
      <c r="E23" s="1038">
        <v>10599.51</v>
      </c>
      <c r="F23" s="1042">
        <f t="shared" si="5"/>
        <v>0.4016095836064506</v>
      </c>
      <c r="G23" s="952">
        <f t="shared" si="6"/>
        <v>0.4016095836064506</v>
      </c>
      <c r="H23" s="510">
        <f t="shared" si="0"/>
        <v>8.3510015527754073E-3</v>
      </c>
      <c r="I23" s="514">
        <f t="shared" si="7"/>
        <v>-0.99164899844722454</v>
      </c>
      <c r="J23" s="514">
        <f t="shared" si="2"/>
        <v>0.99164899844722454</v>
      </c>
      <c r="K23" s="704">
        <f t="shared" si="3"/>
        <v>-99.22576999404393</v>
      </c>
      <c r="L23" s="512">
        <f>'MASTER CHART'!$T$7</f>
        <v>-0.5</v>
      </c>
      <c r="M23" s="513">
        <f t="shared" si="4"/>
        <v>49.612884997021965</v>
      </c>
    </row>
    <row r="24" spans="1:13" ht="14.4" x14ac:dyDescent="0.3">
      <c r="A24" s="752" t="s">
        <v>139</v>
      </c>
      <c r="B24" s="737" t="s">
        <v>139</v>
      </c>
      <c r="C24" s="1018"/>
      <c r="D24" s="731" t="s">
        <v>139</v>
      </c>
      <c r="E24" s="1038">
        <v>65.460999999999999</v>
      </c>
      <c r="F24" s="1042">
        <f t="shared" si="5"/>
        <v>0</v>
      </c>
      <c r="G24" s="952" t="str">
        <f t="shared" si="6"/>
        <v>n.a.</v>
      </c>
      <c r="H24" s="510" t="str">
        <f t="shared" si="0"/>
        <v>use mean</v>
      </c>
      <c r="I24" s="514">
        <f t="shared" si="7"/>
        <v>0</v>
      </c>
      <c r="J24" s="514">
        <f t="shared" si="2"/>
        <v>0</v>
      </c>
      <c r="K24" s="704">
        <f t="shared" si="3"/>
        <v>0</v>
      </c>
      <c r="L24" s="512">
        <f>'MASTER CHART'!$T$7</f>
        <v>-0.5</v>
      </c>
      <c r="M24" s="513">
        <f t="shared" si="4"/>
        <v>0</v>
      </c>
    </row>
    <row r="25" spans="1:13" ht="14.4" x14ac:dyDescent="0.3">
      <c r="A25" s="752" t="s">
        <v>35</v>
      </c>
      <c r="B25" s="737" t="s">
        <v>35</v>
      </c>
      <c r="C25" s="1018">
        <v>208.78419416</v>
      </c>
      <c r="D25" s="731" t="s">
        <v>251</v>
      </c>
      <c r="E25" s="1038">
        <v>10847.664000000001</v>
      </c>
      <c r="F25" s="1042">
        <f t="shared" si="5"/>
        <v>2.2648207867584422</v>
      </c>
      <c r="G25" s="952">
        <f t="shared" si="6"/>
        <v>2.2648207867584422</v>
      </c>
      <c r="H25" s="510">
        <f t="shared" si="0"/>
        <v>4.7094299237419854E-2</v>
      </c>
      <c r="I25" s="514">
        <f t="shared" si="7"/>
        <v>-0.95290570076258019</v>
      </c>
      <c r="J25" s="514">
        <f t="shared" si="2"/>
        <v>0.95290570076258019</v>
      </c>
      <c r="K25" s="704">
        <f t="shared" si="3"/>
        <v>-95.349062055159351</v>
      </c>
      <c r="L25" s="512">
        <f>'MASTER CHART'!$T$7</f>
        <v>-0.5</v>
      </c>
      <c r="M25" s="513">
        <f t="shared" si="4"/>
        <v>47.674531027579675</v>
      </c>
    </row>
    <row r="26" spans="1:13" ht="16.899999999999999" customHeight="1" x14ac:dyDescent="0.3">
      <c r="A26" s="751" t="s">
        <v>231</v>
      </c>
      <c r="B26" s="737" t="s">
        <v>140</v>
      </c>
      <c r="C26" s="1018">
        <v>463.63992784999999</v>
      </c>
      <c r="D26" s="731" t="s">
        <v>140</v>
      </c>
      <c r="E26" s="1038">
        <v>3824.7460000000001</v>
      </c>
      <c r="F26" s="1042">
        <f t="shared" si="5"/>
        <v>1.773304959484576</v>
      </c>
      <c r="G26" s="952">
        <f t="shared" si="6"/>
        <v>1.773304959484576</v>
      </c>
      <c r="H26" s="510">
        <f t="shared" si="0"/>
        <v>3.6873802505449395E-2</v>
      </c>
      <c r="I26" s="514">
        <f t="shared" si="7"/>
        <v>-0.96312619749455064</v>
      </c>
      <c r="J26" s="514">
        <f t="shared" si="2"/>
        <v>0.96312619749455064</v>
      </c>
      <c r="K26" s="704">
        <f t="shared" si="3"/>
        <v>-96.371739090621872</v>
      </c>
      <c r="L26" s="512">
        <f>'MASTER CHART'!$T$7</f>
        <v>-0.5</v>
      </c>
      <c r="M26" s="513">
        <f t="shared" si="4"/>
        <v>48.185869545310936</v>
      </c>
    </row>
    <row r="27" spans="1:13" ht="14.4" x14ac:dyDescent="0.3">
      <c r="A27" s="752" t="s">
        <v>141</v>
      </c>
      <c r="B27" s="670"/>
      <c r="C27" s="760"/>
      <c r="D27" s="731" t="s">
        <v>141</v>
      </c>
      <c r="E27" s="1038">
        <v>2038.587</v>
      </c>
      <c r="F27" s="1042">
        <f t="shared" si="5"/>
        <v>0</v>
      </c>
      <c r="G27" s="952" t="str">
        <f t="shared" si="6"/>
        <v>n.a.</v>
      </c>
      <c r="H27" s="510" t="str">
        <f t="shared" si="0"/>
        <v>use mean</v>
      </c>
      <c r="I27" s="514">
        <f t="shared" si="7"/>
        <v>0</v>
      </c>
      <c r="J27" s="514">
        <f t="shared" si="2"/>
        <v>0</v>
      </c>
      <c r="K27" s="704">
        <f t="shared" si="3"/>
        <v>0</v>
      </c>
      <c r="L27" s="512">
        <f>'MASTER CHART'!$T$7</f>
        <v>-0.5</v>
      </c>
      <c r="M27" s="513">
        <f t="shared" si="4"/>
        <v>0</v>
      </c>
    </row>
    <row r="28" spans="1:13" ht="14.4" x14ac:dyDescent="0.3">
      <c r="A28" s="751" t="s">
        <v>46</v>
      </c>
      <c r="B28" s="737" t="s">
        <v>46</v>
      </c>
      <c r="C28" s="1018">
        <v>947.42769596999995</v>
      </c>
      <c r="D28" s="731" t="s">
        <v>46</v>
      </c>
      <c r="E28" s="1038">
        <v>202033.67</v>
      </c>
      <c r="F28" s="1042">
        <f t="shared" si="5"/>
        <v>191.41229447646333</v>
      </c>
      <c r="G28" s="952">
        <f t="shared" si="6"/>
        <v>191.41229447646333</v>
      </c>
      <c r="H28" s="510">
        <f t="shared" si="0"/>
        <v>3.9801947803109505</v>
      </c>
      <c r="I28" s="514">
        <f t="shared" si="7"/>
        <v>2.9801947803109505</v>
      </c>
      <c r="J28" s="514">
        <f t="shared" si="2"/>
        <v>-2.9801947803109505</v>
      </c>
      <c r="K28" s="704">
        <f t="shared" si="3"/>
        <v>4.8013651223362457</v>
      </c>
      <c r="L28" s="512">
        <f>'MASTER CHART'!$T$7</f>
        <v>-0.5</v>
      </c>
      <c r="M28" s="513">
        <f t="shared" si="4"/>
        <v>-2.4006825611681228</v>
      </c>
    </row>
    <row r="29" spans="1:13" ht="14.4" x14ac:dyDescent="0.3">
      <c r="A29" s="751" t="s">
        <v>142</v>
      </c>
      <c r="B29" s="737"/>
      <c r="C29" s="1018"/>
      <c r="D29" s="731" t="s">
        <v>142</v>
      </c>
      <c r="E29" s="1038">
        <v>28.562000000000001</v>
      </c>
      <c r="F29" s="1042">
        <f t="shared" si="5"/>
        <v>0</v>
      </c>
      <c r="G29" s="952" t="str">
        <f t="shared" si="6"/>
        <v>n.a.</v>
      </c>
      <c r="H29" s="510" t="str">
        <f t="shared" si="0"/>
        <v>use mean</v>
      </c>
      <c r="I29" s="514">
        <f t="shared" si="7"/>
        <v>0</v>
      </c>
      <c r="J29" s="514">
        <f t="shared" si="2"/>
        <v>0</v>
      </c>
      <c r="K29" s="704">
        <f t="shared" si="3"/>
        <v>0</v>
      </c>
      <c r="L29" s="512">
        <f>'MASTER CHART'!$T$7</f>
        <v>-0.5</v>
      </c>
      <c r="M29" s="513">
        <f t="shared" si="4"/>
        <v>0</v>
      </c>
    </row>
    <row r="30" spans="1:13" ht="14.4" x14ac:dyDescent="0.3">
      <c r="A30" s="752" t="s">
        <v>143</v>
      </c>
      <c r="B30" s="737" t="s">
        <v>143</v>
      </c>
      <c r="C30" s="1018">
        <v>957.60599801000001</v>
      </c>
      <c r="D30" s="731" t="s">
        <v>143</v>
      </c>
      <c r="E30" s="1038">
        <v>423.20499999999998</v>
      </c>
      <c r="F30" s="1042">
        <f t="shared" si="5"/>
        <v>0.40526364638782203</v>
      </c>
      <c r="G30" s="952">
        <f t="shared" si="6"/>
        <v>0.40526364638782203</v>
      </c>
      <c r="H30" s="510">
        <f t="shared" si="0"/>
        <v>8.4269835143788805E-3</v>
      </c>
      <c r="I30" s="514">
        <f t="shared" si="7"/>
        <v>-0.99157301648562113</v>
      </c>
      <c r="J30" s="514">
        <f t="shared" si="2"/>
        <v>0.99157301648562113</v>
      </c>
      <c r="K30" s="704">
        <f t="shared" si="3"/>
        <v>-99.218167133901318</v>
      </c>
      <c r="L30" s="512">
        <f>'MASTER CHART'!$T$7</f>
        <v>-0.5</v>
      </c>
      <c r="M30" s="513">
        <f t="shared" si="4"/>
        <v>49.609083566950659</v>
      </c>
    </row>
    <row r="31" spans="1:13" ht="14.4" x14ac:dyDescent="0.3">
      <c r="A31" s="751" t="s">
        <v>47</v>
      </c>
      <c r="B31" s="737" t="s">
        <v>47</v>
      </c>
      <c r="C31" s="1018">
        <v>661.84652731999995</v>
      </c>
      <c r="D31" s="731" t="s">
        <v>47</v>
      </c>
      <c r="E31" s="1038">
        <v>7167.9979999999996</v>
      </c>
      <c r="F31" s="1042">
        <f t="shared" si="5"/>
        <v>4.7441145841367049</v>
      </c>
      <c r="G31" s="952">
        <f t="shared" si="6"/>
        <v>4.7441145841367049</v>
      </c>
      <c r="H31" s="510">
        <f t="shared" si="0"/>
        <v>9.86483138746337E-2</v>
      </c>
      <c r="I31" s="514">
        <f t="shared" si="7"/>
        <v>-0.90135168612536631</v>
      </c>
      <c r="J31" s="514">
        <f t="shared" si="2"/>
        <v>0.90135168612536631</v>
      </c>
      <c r="K31" s="704">
        <f t="shared" si="3"/>
        <v>-90.190496063894443</v>
      </c>
      <c r="L31" s="512">
        <f>'MASTER CHART'!$T$7</f>
        <v>-0.5</v>
      </c>
      <c r="M31" s="513">
        <f t="shared" si="4"/>
        <v>45.095248031947222</v>
      </c>
    </row>
    <row r="32" spans="1:13" ht="14.4" x14ac:dyDescent="0.3">
      <c r="A32" s="752" t="s">
        <v>144</v>
      </c>
      <c r="B32" s="737" t="s">
        <v>144</v>
      </c>
      <c r="C32" s="1018">
        <v>35.195998660000001</v>
      </c>
      <c r="D32" s="731" t="s">
        <v>144</v>
      </c>
      <c r="E32" s="1038">
        <v>17419.615000000002</v>
      </c>
      <c r="F32" s="1042">
        <f t="shared" si="5"/>
        <v>0.61310074619771593</v>
      </c>
      <c r="G32" s="952">
        <f t="shared" si="6"/>
        <v>0.61310074619771593</v>
      </c>
      <c r="H32" s="510">
        <f t="shared" si="0"/>
        <v>1.2748712910501996E-2</v>
      </c>
      <c r="I32" s="514">
        <f t="shared" si="7"/>
        <v>-0.98725128708949805</v>
      </c>
      <c r="J32" s="514">
        <f t="shared" si="2"/>
        <v>0.98725128708949805</v>
      </c>
      <c r="K32" s="704">
        <f t="shared" si="3"/>
        <v>-98.785728914624443</v>
      </c>
      <c r="L32" s="512">
        <f>'MASTER CHART'!$T$7</f>
        <v>-0.5</v>
      </c>
      <c r="M32" s="513">
        <f t="shared" si="4"/>
        <v>49.392864457312221</v>
      </c>
    </row>
    <row r="33" spans="1:13" ht="14.4" x14ac:dyDescent="0.3">
      <c r="A33" s="752" t="s">
        <v>145</v>
      </c>
      <c r="B33" s="737" t="s">
        <v>145</v>
      </c>
      <c r="C33" s="1018">
        <v>61.284751280000002</v>
      </c>
      <c r="D33" s="731" t="s">
        <v>145</v>
      </c>
      <c r="E33" s="1038">
        <v>15408.27</v>
      </c>
      <c r="F33" s="1042">
        <f t="shared" si="5"/>
        <v>0.94429199460508573</v>
      </c>
      <c r="G33" s="952">
        <f t="shared" si="6"/>
        <v>0.94429199460508573</v>
      </c>
      <c r="H33" s="510">
        <f t="shared" si="0"/>
        <v>1.963544754685928E-2</v>
      </c>
      <c r="I33" s="514">
        <f t="shared" si="7"/>
        <v>-0.98036455245314069</v>
      </c>
      <c r="J33" s="514">
        <f t="shared" si="2"/>
        <v>0.98036455245314069</v>
      </c>
      <c r="K33" s="704">
        <f t="shared" si="3"/>
        <v>-98.096632724231242</v>
      </c>
      <c r="L33" s="512">
        <f>'MASTER CHART'!$T$7</f>
        <v>-0.5</v>
      </c>
      <c r="M33" s="513">
        <f t="shared" si="4"/>
        <v>49.048316362115621</v>
      </c>
    </row>
    <row r="34" spans="1:13" ht="14.4" x14ac:dyDescent="0.3">
      <c r="A34" s="751" t="s">
        <v>146</v>
      </c>
      <c r="B34" s="737" t="s">
        <v>146</v>
      </c>
      <c r="C34" s="1018">
        <v>58.652202699999997</v>
      </c>
      <c r="D34" s="731" t="s">
        <v>146</v>
      </c>
      <c r="E34" s="1038">
        <v>22818.632000000001</v>
      </c>
      <c r="F34" s="1042">
        <f t="shared" si="5"/>
        <v>1.3383630294007063</v>
      </c>
      <c r="G34" s="952">
        <f t="shared" si="6"/>
        <v>1.3383630294007063</v>
      </c>
      <c r="H34" s="510">
        <f t="shared" si="0"/>
        <v>2.7829693794495843E-2</v>
      </c>
      <c r="I34" s="514">
        <f t="shared" si="7"/>
        <v>-0.97217030620550415</v>
      </c>
      <c r="J34" s="514">
        <f t="shared" si="2"/>
        <v>0.97217030620550415</v>
      </c>
      <c r="K34" s="704">
        <f t="shared" si="3"/>
        <v>-97.276705114042855</v>
      </c>
      <c r="L34" s="512">
        <f>'MASTER CHART'!$T$7</f>
        <v>-0.5</v>
      </c>
      <c r="M34" s="513">
        <f t="shared" si="4"/>
        <v>48.638352557021427</v>
      </c>
    </row>
    <row r="35" spans="1:13" ht="14.4" x14ac:dyDescent="0.3">
      <c r="A35" s="752" t="s">
        <v>48</v>
      </c>
      <c r="B35" s="737" t="s">
        <v>48</v>
      </c>
      <c r="C35" s="1018">
        <v>5291.7461304799999</v>
      </c>
      <c r="D35" s="731" t="s">
        <v>48</v>
      </c>
      <c r="E35" s="1038">
        <v>35524.732000000004</v>
      </c>
      <c r="F35" s="1042">
        <f t="shared" si="5"/>
        <v>187.98786309733904</v>
      </c>
      <c r="G35" s="952">
        <f t="shared" si="6"/>
        <v>187.98786309733904</v>
      </c>
      <c r="H35" s="510">
        <f t="shared" si="0"/>
        <v>3.9089877351313134</v>
      </c>
      <c r="I35" s="514">
        <f t="shared" si="7"/>
        <v>2.9089877351313134</v>
      </c>
      <c r="J35" s="514">
        <f t="shared" si="2"/>
        <v>-2.9089877351313134</v>
      </c>
      <c r="K35" s="704">
        <f t="shared" si="3"/>
        <v>4.6866440895202439</v>
      </c>
      <c r="L35" s="512">
        <f>'MASTER CHART'!$T$7</f>
        <v>-0.5</v>
      </c>
      <c r="M35" s="513">
        <f t="shared" si="4"/>
        <v>-2.343322044760122</v>
      </c>
    </row>
    <row r="36" spans="1:13" ht="14.4" x14ac:dyDescent="0.3">
      <c r="A36" s="752" t="s">
        <v>147</v>
      </c>
      <c r="B36" s="737" t="s">
        <v>147</v>
      </c>
      <c r="C36" s="1018"/>
      <c r="D36" s="731" t="s">
        <v>147</v>
      </c>
      <c r="E36" s="1038">
        <v>59.225999999999999</v>
      </c>
      <c r="F36" s="1042">
        <f t="shared" si="5"/>
        <v>0</v>
      </c>
      <c r="G36" s="952" t="str">
        <f t="shared" si="6"/>
        <v>n.a.</v>
      </c>
      <c r="H36" s="510" t="str">
        <f t="shared" si="0"/>
        <v>use mean</v>
      </c>
      <c r="I36" s="514">
        <f t="shared" si="7"/>
        <v>0</v>
      </c>
      <c r="J36" s="514">
        <f t="shared" si="2"/>
        <v>0</v>
      </c>
      <c r="K36" s="704">
        <f t="shared" ref="K36:K67" si="8">(IF(I36&lt;0,I36/$J$184*-100,I36/$I$183*100))</f>
        <v>0</v>
      </c>
      <c r="L36" s="512">
        <f>'MASTER CHART'!$T$7</f>
        <v>-0.5</v>
      </c>
      <c r="M36" s="513">
        <f t="shared" si="4"/>
        <v>0</v>
      </c>
    </row>
    <row r="37" spans="1:13" ht="14.4" x14ac:dyDescent="0.3">
      <c r="A37" s="751" t="s">
        <v>49</v>
      </c>
      <c r="B37" s="737" t="s">
        <v>49</v>
      </c>
      <c r="C37" s="1018">
        <v>1137.3562653199999</v>
      </c>
      <c r="D37" s="731" t="s">
        <v>49</v>
      </c>
      <c r="E37" s="1038">
        <v>17772.870999999999</v>
      </c>
      <c r="F37" s="1042">
        <f t="shared" si="5"/>
        <v>20.214086184574132</v>
      </c>
      <c r="G37" s="952">
        <f t="shared" si="6"/>
        <v>20.214086184574132</v>
      </c>
      <c r="H37" s="510">
        <f t="shared" si="0"/>
        <v>0.42032827902019004</v>
      </c>
      <c r="I37" s="514">
        <f t="shared" si="7"/>
        <v>-0.5796717209798099</v>
      </c>
      <c r="J37" s="514">
        <f t="shared" si="2"/>
        <v>0.5796717209798099</v>
      </c>
      <c r="K37" s="704">
        <f t="shared" si="8"/>
        <v>-58.00275394626474</v>
      </c>
      <c r="L37" s="512">
        <f>'MASTER CHART'!$T$7</f>
        <v>-0.5</v>
      </c>
      <c r="M37" s="513">
        <f t="shared" si="4"/>
        <v>29.00137697313237</v>
      </c>
    </row>
    <row r="38" spans="1:13" ht="14.4" x14ac:dyDescent="0.3">
      <c r="A38" s="752" t="s">
        <v>50</v>
      </c>
      <c r="B38" s="737" t="s">
        <v>50</v>
      </c>
      <c r="C38" s="1018">
        <v>419.73424055999999</v>
      </c>
      <c r="D38" s="731" t="s">
        <v>50</v>
      </c>
      <c r="E38" s="1038">
        <v>1393783.8359999999</v>
      </c>
      <c r="F38" s="1042">
        <f t="shared" si="5"/>
        <v>585.01879990826353</v>
      </c>
      <c r="G38" s="952">
        <f t="shared" si="6"/>
        <v>585.01879990826353</v>
      </c>
      <c r="H38" s="510">
        <f t="shared" si="0"/>
        <v>12.16478168315863</v>
      </c>
      <c r="I38" s="514">
        <f t="shared" si="7"/>
        <v>11.16478168315863</v>
      </c>
      <c r="J38" s="514">
        <f t="shared" si="2"/>
        <v>-11.16478168315863</v>
      </c>
      <c r="K38" s="704">
        <f t="shared" si="8"/>
        <v>17.987479786949763</v>
      </c>
      <c r="L38" s="512">
        <f>'MASTER CHART'!$T$7</f>
        <v>-0.5</v>
      </c>
      <c r="M38" s="513">
        <f t="shared" si="4"/>
        <v>-8.9937398934748813</v>
      </c>
    </row>
    <row r="39" spans="1:13" ht="14.4" x14ac:dyDescent="0.3">
      <c r="A39" s="751" t="s">
        <v>148</v>
      </c>
      <c r="B39" s="737"/>
      <c r="C39" s="1018"/>
      <c r="D39" s="670"/>
      <c r="E39" s="1039"/>
      <c r="F39" s="1042">
        <f t="shared" si="5"/>
        <v>0</v>
      </c>
      <c r="G39" s="952" t="str">
        <f t="shared" si="6"/>
        <v>n.a.</v>
      </c>
      <c r="H39" s="510" t="str">
        <f t="shared" si="0"/>
        <v>use mean</v>
      </c>
      <c r="I39" s="514">
        <f t="shared" si="7"/>
        <v>0</v>
      </c>
      <c r="J39" s="514">
        <f t="shared" si="2"/>
        <v>0</v>
      </c>
      <c r="K39" s="704">
        <f t="shared" si="8"/>
        <v>0</v>
      </c>
      <c r="L39" s="512">
        <f>'MASTER CHART'!$T$7</f>
        <v>-0.5</v>
      </c>
      <c r="M39" s="513">
        <f t="shared" si="4"/>
        <v>0</v>
      </c>
    </row>
    <row r="40" spans="1:13" ht="14.4" x14ac:dyDescent="0.3">
      <c r="A40" s="752" t="s">
        <v>51</v>
      </c>
      <c r="B40" s="737" t="s">
        <v>51</v>
      </c>
      <c r="C40" s="1018">
        <v>569.18529029000001</v>
      </c>
      <c r="D40" s="731" t="s">
        <v>51</v>
      </c>
      <c r="E40" s="1038">
        <v>48929.705999999998</v>
      </c>
      <c r="F40" s="1042">
        <f t="shared" si="5"/>
        <v>27.850068913414354</v>
      </c>
      <c r="G40" s="952">
        <f t="shared" si="6"/>
        <v>27.850068913414354</v>
      </c>
      <c r="H40" s="510">
        <f t="shared" si="0"/>
        <v>0.57910960852152782</v>
      </c>
      <c r="I40" s="514">
        <f t="shared" si="7"/>
        <v>-0.42089039147847218</v>
      </c>
      <c r="J40" s="514">
        <f t="shared" si="2"/>
        <v>0.42089039147847218</v>
      </c>
      <c r="K40" s="704">
        <f t="shared" si="8"/>
        <v>-42.114874560394789</v>
      </c>
      <c r="L40" s="512">
        <f>'MASTER CHART'!$T$7</f>
        <v>-0.5</v>
      </c>
      <c r="M40" s="513">
        <f t="shared" si="4"/>
        <v>21.057437280197394</v>
      </c>
    </row>
    <row r="41" spans="1:13" ht="14.4" x14ac:dyDescent="0.3">
      <c r="A41" s="752" t="s">
        <v>149</v>
      </c>
      <c r="B41" s="737" t="s">
        <v>449</v>
      </c>
      <c r="C41" s="1018">
        <v>161.63860055000001</v>
      </c>
      <c r="D41" s="731" t="s">
        <v>149</v>
      </c>
      <c r="E41" s="1038">
        <v>4558.5940000000001</v>
      </c>
      <c r="F41" s="1042">
        <f t="shared" si="5"/>
        <v>0.73684475463562671</v>
      </c>
      <c r="G41" s="952">
        <f t="shared" si="6"/>
        <v>0.73684475463562671</v>
      </c>
      <c r="H41" s="510">
        <f t="shared" si="0"/>
        <v>1.5321824830122651E-2</v>
      </c>
      <c r="I41" s="514">
        <f t="shared" si="7"/>
        <v>-0.98467817516987732</v>
      </c>
      <c r="J41" s="514">
        <f t="shared" si="2"/>
        <v>0.98467817516987732</v>
      </c>
      <c r="K41" s="704">
        <f t="shared" si="8"/>
        <v>-98.52825977795915</v>
      </c>
      <c r="L41" s="512">
        <f>'MASTER CHART'!$T$7</f>
        <v>-0.5</v>
      </c>
      <c r="M41" s="513">
        <f t="shared" si="4"/>
        <v>49.264129888979575</v>
      </c>
    </row>
    <row r="42" spans="1:13" ht="14.4" x14ac:dyDescent="0.3">
      <c r="A42" s="752" t="s">
        <v>52</v>
      </c>
      <c r="B42" s="737" t="s">
        <v>52</v>
      </c>
      <c r="C42" s="1018">
        <v>970.00203197999997</v>
      </c>
      <c r="D42" s="731" t="s">
        <v>52</v>
      </c>
      <c r="E42" s="1038">
        <v>4937.7550000000001</v>
      </c>
      <c r="F42" s="1042">
        <f t="shared" si="5"/>
        <v>4.7896323834194048</v>
      </c>
      <c r="G42" s="952">
        <f t="shared" si="6"/>
        <v>4.7896323834194048</v>
      </c>
      <c r="H42" s="510">
        <f t="shared" si="0"/>
        <v>9.959480327131412E-2</v>
      </c>
      <c r="I42" s="514">
        <f t="shared" si="7"/>
        <v>-0.90040519672868591</v>
      </c>
      <c r="J42" s="514">
        <f t="shared" si="2"/>
        <v>0.90040519672868591</v>
      </c>
      <c r="K42" s="704">
        <f t="shared" si="8"/>
        <v>-90.095789026097933</v>
      </c>
      <c r="L42" s="512">
        <f>'MASTER CHART'!$T$7</f>
        <v>-0.5</v>
      </c>
      <c r="M42" s="513">
        <f t="shared" si="4"/>
        <v>45.047894513048966</v>
      </c>
    </row>
    <row r="43" spans="1:13" ht="14.4" x14ac:dyDescent="0.3">
      <c r="A43" s="751" t="s">
        <v>150</v>
      </c>
      <c r="B43" s="737" t="s">
        <v>221</v>
      </c>
      <c r="C43" s="1018">
        <v>88.370297609999994</v>
      </c>
      <c r="D43" s="731" t="s">
        <v>150</v>
      </c>
      <c r="E43" s="1038">
        <v>20804.774000000001</v>
      </c>
      <c r="F43" s="1042">
        <f t="shared" si="5"/>
        <v>1.8385240700887899</v>
      </c>
      <c r="G43" s="952">
        <f t="shared" si="6"/>
        <v>1.8385240700887899</v>
      </c>
      <c r="H43" s="510">
        <f t="shared" si="0"/>
        <v>3.8229957627634266E-2</v>
      </c>
      <c r="I43" s="514">
        <f t="shared" si="7"/>
        <v>-0.96177004237236574</v>
      </c>
      <c r="J43" s="514">
        <f t="shared" si="2"/>
        <v>0.96177004237236574</v>
      </c>
      <c r="K43" s="704">
        <f t="shared" si="8"/>
        <v>-96.236040333863301</v>
      </c>
      <c r="L43" s="512">
        <f>'MASTER CHART'!$T$7</f>
        <v>-0.5</v>
      </c>
      <c r="M43" s="513">
        <f t="shared" si="4"/>
        <v>48.11802016693165</v>
      </c>
    </row>
    <row r="44" spans="1:13" ht="14.4" x14ac:dyDescent="0.3">
      <c r="A44" s="752" t="s">
        <v>151</v>
      </c>
      <c r="B44" s="737" t="s">
        <v>151</v>
      </c>
      <c r="C44" s="1018">
        <v>1050.33439069</v>
      </c>
      <c r="D44" s="731" t="s">
        <v>151</v>
      </c>
      <c r="E44" s="1038">
        <v>4272.0439999999999</v>
      </c>
      <c r="F44" s="1042">
        <f t="shared" si="5"/>
        <v>4.4870747317408703</v>
      </c>
      <c r="G44" s="952">
        <f t="shared" si="6"/>
        <v>4.4870747317408703</v>
      </c>
      <c r="H44" s="510">
        <f t="shared" si="0"/>
        <v>9.3303470787955173E-2</v>
      </c>
      <c r="I44" s="514">
        <f t="shared" si="7"/>
        <v>-0.9066965292120448</v>
      </c>
      <c r="J44" s="514">
        <f t="shared" si="2"/>
        <v>0.9066965292120448</v>
      </c>
      <c r="K44" s="704">
        <f t="shared" si="8"/>
        <v>-90.72530845376572</v>
      </c>
      <c r="L44" s="512">
        <f>'MASTER CHART'!$T$7</f>
        <v>-0.5</v>
      </c>
      <c r="M44" s="513">
        <f t="shared" si="4"/>
        <v>45.36265422688286</v>
      </c>
    </row>
    <row r="45" spans="1:13" ht="14.4" x14ac:dyDescent="0.3">
      <c r="A45" s="751" t="s">
        <v>152</v>
      </c>
      <c r="B45" s="737" t="s">
        <v>152</v>
      </c>
      <c r="C45" s="1018">
        <v>816.62353690999998</v>
      </c>
      <c r="D45" s="731" t="s">
        <v>152</v>
      </c>
      <c r="E45" s="1038">
        <v>11258.597</v>
      </c>
      <c r="F45" s="1042">
        <f t="shared" si="5"/>
        <v>9.1940353027843145</v>
      </c>
      <c r="G45" s="952">
        <f t="shared" si="6"/>
        <v>9.1940353027843145</v>
      </c>
      <c r="H45" s="510">
        <f t="shared" si="0"/>
        <v>0.19117921041710548</v>
      </c>
      <c r="I45" s="514">
        <f t="shared" si="7"/>
        <v>-0.80882078958289449</v>
      </c>
      <c r="J45" s="514">
        <f t="shared" si="2"/>
        <v>0.80882078958289449</v>
      </c>
      <c r="K45" s="704">
        <f t="shared" si="8"/>
        <v>-80.931726608126553</v>
      </c>
      <c r="L45" s="512">
        <f>'MASTER CHART'!$T$7</f>
        <v>-0.5</v>
      </c>
      <c r="M45" s="513">
        <f t="shared" si="4"/>
        <v>40.465863304063276</v>
      </c>
    </row>
    <row r="46" spans="1:13" ht="14.4" x14ac:dyDescent="0.3">
      <c r="A46" s="752" t="s">
        <v>53</v>
      </c>
      <c r="B46" s="737" t="s">
        <v>53</v>
      </c>
      <c r="C46" s="1018">
        <v>1819.11299603</v>
      </c>
      <c r="D46" s="731" t="s">
        <v>53</v>
      </c>
      <c r="E46" s="1038">
        <v>1153.058</v>
      </c>
      <c r="F46" s="1042">
        <f t="shared" si="5"/>
        <v>2.0975427929763599</v>
      </c>
      <c r="G46" s="952">
        <f t="shared" si="6"/>
        <v>2.0975427929763599</v>
      </c>
      <c r="H46" s="510">
        <f t="shared" si="0"/>
        <v>4.3615949011623883E-2</v>
      </c>
      <c r="I46" s="514">
        <f t="shared" si="7"/>
        <v>-0.95638405098837609</v>
      </c>
      <c r="J46" s="514">
        <f t="shared" si="2"/>
        <v>0.95638405098837609</v>
      </c>
      <c r="K46" s="704">
        <f t="shared" si="8"/>
        <v>-95.69711058846498</v>
      </c>
      <c r="L46" s="512">
        <f>'MASTER CHART'!$T$7</f>
        <v>-0.5</v>
      </c>
      <c r="M46" s="513">
        <f t="shared" si="4"/>
        <v>47.84855529423249</v>
      </c>
    </row>
    <row r="47" spans="1:13" ht="14.4" x14ac:dyDescent="0.3">
      <c r="A47" s="751" t="s">
        <v>54</v>
      </c>
      <c r="B47" s="737" t="s">
        <v>54</v>
      </c>
      <c r="C47" s="1018">
        <v>1378.52120249</v>
      </c>
      <c r="D47" s="731" t="s">
        <v>54</v>
      </c>
      <c r="E47" s="1038">
        <v>10740.468000000001</v>
      </c>
      <c r="F47" s="1042">
        <f t="shared" si="5"/>
        <v>14.805962862665366</v>
      </c>
      <c r="G47" s="952">
        <f t="shared" si="6"/>
        <v>14.805962862665366</v>
      </c>
      <c r="H47" s="510">
        <f t="shared" si="0"/>
        <v>0.30787268009424945</v>
      </c>
      <c r="I47" s="514">
        <f t="shared" si="7"/>
        <v>-0.69212731990575049</v>
      </c>
      <c r="J47" s="514">
        <f t="shared" si="2"/>
        <v>0.69212731990575049</v>
      </c>
      <c r="K47" s="704">
        <f t="shared" si="8"/>
        <v>-69.255216673540602</v>
      </c>
      <c r="L47" s="512">
        <f>'MASTER CHART'!$T$7</f>
        <v>-0.5</v>
      </c>
      <c r="M47" s="513">
        <f t="shared" si="4"/>
        <v>34.627608336770301</v>
      </c>
    </row>
    <row r="48" spans="1:13" ht="39.049999999999997" customHeight="1" x14ac:dyDescent="0.3">
      <c r="A48" s="752" t="s">
        <v>345</v>
      </c>
      <c r="B48" s="737"/>
      <c r="C48" s="1018"/>
      <c r="D48" s="734" t="s">
        <v>243</v>
      </c>
      <c r="E48" s="1040">
        <v>25026.588</v>
      </c>
      <c r="F48" s="1042">
        <f t="shared" si="5"/>
        <v>0</v>
      </c>
      <c r="G48" s="952" t="str">
        <f t="shared" si="6"/>
        <v>n.a.</v>
      </c>
      <c r="H48" s="510" t="str">
        <f t="shared" si="0"/>
        <v>use mean</v>
      </c>
      <c r="I48" s="514">
        <f t="shared" si="7"/>
        <v>0</v>
      </c>
      <c r="J48" s="514">
        <f t="shared" si="2"/>
        <v>0</v>
      </c>
      <c r="K48" s="704">
        <f t="shared" si="8"/>
        <v>0</v>
      </c>
      <c r="L48" s="512">
        <f>'MASTER CHART'!$T$7</f>
        <v>-0.5</v>
      </c>
      <c r="M48" s="513">
        <f t="shared" si="4"/>
        <v>0</v>
      </c>
    </row>
    <row r="49" spans="1:48" ht="28.8" x14ac:dyDescent="0.3">
      <c r="A49" s="751" t="s">
        <v>233</v>
      </c>
      <c r="B49" s="737" t="s">
        <v>458</v>
      </c>
      <c r="C49" s="1018">
        <v>11.63902687</v>
      </c>
      <c r="D49" s="734" t="s">
        <v>244</v>
      </c>
      <c r="E49" s="1040">
        <v>69360.118000000002</v>
      </c>
      <c r="F49" s="1042">
        <f t="shared" si="5"/>
        <v>0.8072842771083707</v>
      </c>
      <c r="G49" s="952">
        <f t="shared" si="6"/>
        <v>0.8072842771083707</v>
      </c>
      <c r="H49" s="510">
        <f t="shared" si="0"/>
        <v>1.678653231111513E-2</v>
      </c>
      <c r="I49" s="514">
        <f t="shared" si="7"/>
        <v>-0.98321346768888485</v>
      </c>
      <c r="J49" s="514">
        <f t="shared" si="2"/>
        <v>0.98321346768888485</v>
      </c>
      <c r="K49" s="704">
        <f t="shared" si="8"/>
        <v>-98.381699122076782</v>
      </c>
      <c r="L49" s="512">
        <f>'MASTER CHART'!$T$7</f>
        <v>-0.5</v>
      </c>
      <c r="M49" s="513">
        <f t="shared" si="4"/>
        <v>49.190849561038391</v>
      </c>
    </row>
    <row r="50" spans="1:48" ht="14.4" x14ac:dyDescent="0.3">
      <c r="A50" s="752" t="s">
        <v>55</v>
      </c>
      <c r="B50" s="737" t="s">
        <v>55</v>
      </c>
      <c r="C50" s="1018">
        <v>6463.2432180100004</v>
      </c>
      <c r="D50" s="731" t="s">
        <v>55</v>
      </c>
      <c r="E50" s="1038">
        <v>5640.1840000000002</v>
      </c>
      <c r="F50" s="1042">
        <f t="shared" si="5"/>
        <v>36.453880986328521</v>
      </c>
      <c r="G50" s="952">
        <f t="shared" si="6"/>
        <v>36.453880986328521</v>
      </c>
      <c r="H50" s="510">
        <f t="shared" si="0"/>
        <v>0.75801581722172262</v>
      </c>
      <c r="I50" s="514">
        <f t="shared" si="7"/>
        <v>-0.24198418277827738</v>
      </c>
      <c r="J50" s="514">
        <f t="shared" si="2"/>
        <v>0.24198418277827738</v>
      </c>
      <c r="K50" s="704">
        <f t="shared" si="8"/>
        <v>-24.213271934073259</v>
      </c>
      <c r="L50" s="512">
        <f>'MASTER CHART'!$T$7</f>
        <v>-0.5</v>
      </c>
      <c r="M50" s="513">
        <f t="shared" si="4"/>
        <v>12.106635967036629</v>
      </c>
    </row>
    <row r="51" spans="1:48" ht="14.4" x14ac:dyDescent="0.3">
      <c r="A51" s="752" t="s">
        <v>115</v>
      </c>
      <c r="B51" s="737" t="s">
        <v>115</v>
      </c>
      <c r="C51" s="1018">
        <v>407.81283009999999</v>
      </c>
      <c r="D51" s="731" t="s">
        <v>115</v>
      </c>
      <c r="E51" s="1038">
        <v>72.340999999999994</v>
      </c>
      <c r="F51" s="1042">
        <f t="shared" si="5"/>
        <v>2.9501587942264096E-2</v>
      </c>
      <c r="G51" s="952">
        <f t="shared" si="6"/>
        <v>2.9501587942264096E-2</v>
      </c>
      <c r="H51" s="510">
        <f t="shared" si="0"/>
        <v>6.1345101504502696E-4</v>
      </c>
      <c r="I51" s="514">
        <f t="shared" si="7"/>
        <v>-0.99938654898495494</v>
      </c>
      <c r="J51" s="514">
        <f t="shared" si="2"/>
        <v>0.99938654898495494</v>
      </c>
      <c r="K51" s="704">
        <f t="shared" si="8"/>
        <v>-100</v>
      </c>
      <c r="L51" s="512">
        <f>'MASTER CHART'!$T$7</f>
        <v>-0.5</v>
      </c>
      <c r="M51" s="513">
        <f t="shared" si="4"/>
        <v>50</v>
      </c>
    </row>
    <row r="52" spans="1:48" ht="14.4" x14ac:dyDescent="0.3">
      <c r="A52" s="751" t="s">
        <v>116</v>
      </c>
      <c r="B52" s="737" t="s">
        <v>116</v>
      </c>
      <c r="C52" s="1018">
        <v>268.99431729999998</v>
      </c>
      <c r="D52" s="731" t="s">
        <v>116</v>
      </c>
      <c r="E52" s="1038">
        <v>10528.954</v>
      </c>
      <c r="F52" s="1042">
        <f t="shared" si="5"/>
        <v>2.8322287931131043</v>
      </c>
      <c r="G52" s="952">
        <f t="shared" si="6"/>
        <v>2.8322287931131043</v>
      </c>
      <c r="H52" s="510">
        <f t="shared" si="0"/>
        <v>5.8892885066906202E-2</v>
      </c>
      <c r="I52" s="514">
        <f t="shared" si="7"/>
        <v>-0.94110711493309385</v>
      </c>
      <c r="J52" s="514">
        <f t="shared" si="2"/>
        <v>0.94110711493309385</v>
      </c>
      <c r="K52" s="704">
        <f t="shared" si="8"/>
        <v>-94.16847924248593</v>
      </c>
      <c r="L52" s="512">
        <f>'MASTER CHART'!$T$7</f>
        <v>-0.5</v>
      </c>
      <c r="M52" s="513">
        <f t="shared" si="4"/>
        <v>47.084239621242965</v>
      </c>
    </row>
    <row r="53" spans="1:48" ht="14.4" x14ac:dyDescent="0.3">
      <c r="A53" s="752" t="s">
        <v>56</v>
      </c>
      <c r="B53" s="737" t="s">
        <v>56</v>
      </c>
      <c r="C53" s="1018">
        <v>579.19244451999998</v>
      </c>
      <c r="D53" s="731" t="s">
        <v>56</v>
      </c>
      <c r="E53" s="1038">
        <v>15982.550999999999</v>
      </c>
      <c r="F53" s="1042">
        <f t="shared" si="5"/>
        <v>9.2569727833555699</v>
      </c>
      <c r="G53" s="952">
        <f t="shared" si="6"/>
        <v>9.2569727833555699</v>
      </c>
      <c r="H53" s="510">
        <f t="shared" si="0"/>
        <v>0.19248792171143894</v>
      </c>
      <c r="I53" s="514">
        <f t="shared" si="7"/>
        <v>-0.80751207828856109</v>
      </c>
      <c r="J53" s="514">
        <f t="shared" si="2"/>
        <v>0.80751207828856109</v>
      </c>
      <c r="K53" s="704">
        <f t="shared" si="8"/>
        <v>-80.800775146386087</v>
      </c>
      <c r="L53" s="512">
        <f>'MASTER CHART'!$T$7</f>
        <v>-0.5</v>
      </c>
      <c r="M53" s="513">
        <f t="shared" si="4"/>
        <v>40.400387573193044</v>
      </c>
      <c r="N53" s="19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3"/>
      <c r="AN53" s="283"/>
      <c r="AO53" s="283"/>
      <c r="AP53" s="283"/>
      <c r="AQ53" s="283"/>
      <c r="AR53" s="283"/>
      <c r="AS53" s="283"/>
      <c r="AT53" s="283"/>
      <c r="AU53" s="283"/>
      <c r="AV53" s="283"/>
    </row>
    <row r="54" spans="1:48" s="144" customFormat="1" ht="14.4" x14ac:dyDescent="0.3">
      <c r="A54" s="751" t="s">
        <v>57</v>
      </c>
      <c r="B54" s="737" t="s">
        <v>450</v>
      </c>
      <c r="C54" s="1018">
        <v>177.76836062999999</v>
      </c>
      <c r="D54" s="731" t="s">
        <v>57</v>
      </c>
      <c r="E54" s="1038">
        <v>83386.739000000001</v>
      </c>
      <c r="F54" s="1042">
        <f t="shared" si="5"/>
        <v>14.823523890311684</v>
      </c>
      <c r="G54" s="952">
        <f t="shared" si="6"/>
        <v>14.823523890311684</v>
      </c>
      <c r="H54" s="510">
        <f t="shared" si="0"/>
        <v>0.30823784112408792</v>
      </c>
      <c r="I54" s="514">
        <f t="shared" si="7"/>
        <v>-0.69176215887591208</v>
      </c>
      <c r="J54" s="514">
        <f t="shared" si="2"/>
        <v>0.69176215887591208</v>
      </c>
      <c r="K54" s="704">
        <f t="shared" si="8"/>
        <v>-69.21867815596606</v>
      </c>
      <c r="L54" s="512">
        <f>'MASTER CHART'!$T$7</f>
        <v>-0.5</v>
      </c>
      <c r="M54" s="513">
        <f t="shared" si="4"/>
        <v>34.60933907798303</v>
      </c>
      <c r="N54" s="189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  <c r="AT54" s="174"/>
      <c r="AU54" s="174"/>
      <c r="AV54" s="174"/>
    </row>
    <row r="55" spans="1:48" s="144" customFormat="1" ht="14.4" x14ac:dyDescent="0.3">
      <c r="A55" s="752" t="s">
        <v>58</v>
      </c>
      <c r="B55" s="737" t="s">
        <v>58</v>
      </c>
      <c r="C55" s="1018">
        <v>279.64672825000002</v>
      </c>
      <c r="D55" s="731" t="s">
        <v>58</v>
      </c>
      <c r="E55" s="1038">
        <v>6383.7520000000004</v>
      </c>
      <c r="F55" s="1042">
        <f t="shared" si="5"/>
        <v>1.7851953607593942</v>
      </c>
      <c r="G55" s="952">
        <f t="shared" si="6"/>
        <v>1.7851953607593942</v>
      </c>
      <c r="H55" s="510">
        <f t="shared" si="0"/>
        <v>3.7121049492479546E-2</v>
      </c>
      <c r="I55" s="514">
        <f t="shared" si="7"/>
        <v>-0.96287895050752048</v>
      </c>
      <c r="J55" s="514">
        <f t="shared" si="2"/>
        <v>0.96287895050752048</v>
      </c>
      <c r="K55" s="704">
        <f t="shared" si="8"/>
        <v>-96.346999215217167</v>
      </c>
      <c r="L55" s="512">
        <f>'MASTER CHART'!$T$7</f>
        <v>-0.5</v>
      </c>
      <c r="M55" s="513">
        <f t="shared" si="4"/>
        <v>48.173499607608584</v>
      </c>
      <c r="N55" s="192"/>
      <c r="O55" s="168"/>
      <c r="P55" s="165"/>
      <c r="Q55" s="165"/>
      <c r="R55" s="169"/>
      <c r="S55" s="165"/>
      <c r="T55" s="169"/>
      <c r="U55" s="165"/>
      <c r="V55" s="170"/>
      <c r="W55" s="171"/>
      <c r="X55" s="172"/>
      <c r="Y55" s="171"/>
      <c r="Z55" s="165"/>
      <c r="AA55" s="165"/>
      <c r="AB55" s="165"/>
      <c r="AC55" s="165"/>
      <c r="AD55" s="165"/>
      <c r="AE55" s="165"/>
      <c r="AF55" s="165"/>
      <c r="AG55" s="165"/>
      <c r="AH55" s="173"/>
      <c r="AI55" s="165"/>
      <c r="AJ55" s="165"/>
      <c r="AK55" s="165"/>
      <c r="AL55" s="165"/>
      <c r="AM55" s="165"/>
      <c r="AN55" s="165"/>
      <c r="AO55" s="165"/>
      <c r="AP55" s="166"/>
      <c r="AQ55" s="174"/>
      <c r="AR55" s="174"/>
      <c r="AS55" s="174"/>
      <c r="AT55" s="174"/>
      <c r="AU55" s="174"/>
      <c r="AV55" s="174"/>
    </row>
    <row r="56" spans="1:48" ht="14.4" x14ac:dyDescent="0.3">
      <c r="A56" s="751" t="s">
        <v>153</v>
      </c>
      <c r="B56" s="737" t="s">
        <v>153</v>
      </c>
      <c r="C56" s="1018">
        <v>663.05422937000003</v>
      </c>
      <c r="D56" s="731" t="s">
        <v>153</v>
      </c>
      <c r="E56" s="1038">
        <v>778.06100000000004</v>
      </c>
      <c r="F56" s="1042">
        <f t="shared" si="5"/>
        <v>0.51589663675785169</v>
      </c>
      <c r="G56" s="952">
        <f t="shared" si="6"/>
        <v>0.51589663675785169</v>
      </c>
      <c r="H56" s="510">
        <f t="shared" si="0"/>
        <v>1.0727467148438913E-2</v>
      </c>
      <c r="I56" s="514">
        <f t="shared" si="7"/>
        <v>-0.98927253285156114</v>
      </c>
      <c r="J56" s="514">
        <f t="shared" si="2"/>
        <v>0.98927253285156114</v>
      </c>
      <c r="K56" s="704">
        <f t="shared" si="8"/>
        <v>-98.98797756046784</v>
      </c>
      <c r="L56" s="512">
        <f>'MASTER CHART'!$T$7</f>
        <v>-0.5</v>
      </c>
      <c r="M56" s="513">
        <f t="shared" si="4"/>
        <v>49.49398878023392</v>
      </c>
      <c r="N56" s="19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</row>
    <row r="57" spans="1:48" ht="14.4" x14ac:dyDescent="0.3">
      <c r="A57" s="751" t="s">
        <v>154</v>
      </c>
      <c r="B57" s="737" t="s">
        <v>154</v>
      </c>
      <c r="C57" s="1018">
        <v>1248.27963176</v>
      </c>
      <c r="D57" s="731" t="s">
        <v>154</v>
      </c>
      <c r="E57" s="1038">
        <v>1283.771</v>
      </c>
      <c r="F57" s="1042">
        <f t="shared" si="5"/>
        <v>1.602505191144167</v>
      </c>
      <c r="G57" s="952">
        <f t="shared" si="6"/>
        <v>1.602505191144167</v>
      </c>
      <c r="H57" s="510">
        <f t="shared" si="0"/>
        <v>3.3322221096918674E-2</v>
      </c>
      <c r="I57" s="514">
        <f t="shared" si="7"/>
        <v>-0.96667777890308138</v>
      </c>
      <c r="J57" s="514">
        <f t="shared" si="2"/>
        <v>0.96667777890308138</v>
      </c>
      <c r="K57" s="704">
        <f t="shared" si="8"/>
        <v>-96.727115237332868</v>
      </c>
      <c r="L57" s="512">
        <f>'MASTER CHART'!$T$7</f>
        <v>-0.5</v>
      </c>
      <c r="M57" s="513">
        <f t="shared" si="4"/>
        <v>48.363557618666434</v>
      </c>
      <c r="N57" s="19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3"/>
      <c r="AN57" s="283"/>
      <c r="AO57" s="283"/>
      <c r="AP57" s="283"/>
      <c r="AQ57" s="283"/>
      <c r="AR57" s="283"/>
      <c r="AS57" s="283"/>
      <c r="AT57" s="283"/>
      <c r="AU57" s="283"/>
      <c r="AV57" s="283"/>
    </row>
    <row r="58" spans="1:48" ht="14.4" x14ac:dyDescent="0.3">
      <c r="A58" s="752" t="s">
        <v>155</v>
      </c>
      <c r="B58" s="737" t="s">
        <v>155</v>
      </c>
      <c r="C58" s="1018">
        <v>26.647776140000001</v>
      </c>
      <c r="D58" s="731" t="s">
        <v>155</v>
      </c>
      <c r="E58" s="1038">
        <v>96506.031000000003</v>
      </c>
      <c r="F58" s="1042">
        <f t="shared" si="5"/>
        <v>2.5716711102479008</v>
      </c>
      <c r="G58" s="952">
        <f t="shared" si="6"/>
        <v>2.5716711102479008</v>
      </c>
      <c r="H58" s="510">
        <f t="shared" si="0"/>
        <v>5.3474892810209652E-2</v>
      </c>
      <c r="I58" s="514">
        <f t="shared" si="7"/>
        <v>-0.94652510718979033</v>
      </c>
      <c r="J58" s="514">
        <f t="shared" si="2"/>
        <v>0.94652510718979033</v>
      </c>
      <c r="K58" s="704">
        <f t="shared" si="8"/>
        <v>-94.710611039456722</v>
      </c>
      <c r="L58" s="512">
        <f>'MASTER CHART'!$T$7</f>
        <v>-0.5</v>
      </c>
      <c r="M58" s="513">
        <f t="shared" si="4"/>
        <v>47.355305519728361</v>
      </c>
    </row>
    <row r="59" spans="1:48" ht="14.4" x14ac:dyDescent="0.3">
      <c r="A59" s="752" t="s">
        <v>156</v>
      </c>
      <c r="B59" s="737" t="s">
        <v>156</v>
      </c>
      <c r="C59" s="1018">
        <v>204.01121165999999</v>
      </c>
      <c r="D59" s="731" t="s">
        <v>156</v>
      </c>
      <c r="E59" s="1038">
        <v>887.02700000000004</v>
      </c>
      <c r="F59" s="1042">
        <f t="shared" si="5"/>
        <v>0.18096345304513481</v>
      </c>
      <c r="G59" s="952">
        <f t="shared" si="6"/>
        <v>0.18096345304513481</v>
      </c>
      <c r="H59" s="510">
        <f t="shared" si="0"/>
        <v>3.7629233441212316E-3</v>
      </c>
      <c r="I59" s="514">
        <f t="shared" si="7"/>
        <v>-0.99623707665587879</v>
      </c>
      <c r="J59" s="514">
        <f t="shared" si="2"/>
        <v>0.99623707665587879</v>
      </c>
      <c r="K59" s="704">
        <f t="shared" si="8"/>
        <v>-99.684859443798302</v>
      </c>
      <c r="L59" s="512">
        <f>'MASTER CHART'!$T$7</f>
        <v>-0.5</v>
      </c>
      <c r="M59" s="513">
        <f t="shared" si="4"/>
        <v>49.842429721899151</v>
      </c>
    </row>
    <row r="60" spans="1:48" ht="14.4" x14ac:dyDescent="0.3">
      <c r="A60" s="751" t="s">
        <v>157</v>
      </c>
      <c r="B60" s="737" t="s">
        <v>157</v>
      </c>
      <c r="C60" s="1018">
        <v>4612.29045597</v>
      </c>
      <c r="D60" s="731" t="s">
        <v>157</v>
      </c>
      <c r="E60" s="1038">
        <v>5443.4970000000003</v>
      </c>
      <c r="F60" s="1042">
        <f t="shared" si="5"/>
        <v>25.106989260201328</v>
      </c>
      <c r="G60" s="952">
        <f t="shared" si="6"/>
        <v>25.106989260201328</v>
      </c>
      <c r="H60" s="510">
        <f t="shared" si="0"/>
        <v>0.52207047554651309</v>
      </c>
      <c r="I60" s="514">
        <f t="shared" si="7"/>
        <v>-0.47792952445348691</v>
      </c>
      <c r="J60" s="514">
        <f t="shared" si="2"/>
        <v>0.47792952445348691</v>
      </c>
      <c r="K60" s="704">
        <f t="shared" si="8"/>
        <v>-47.822289077124829</v>
      </c>
      <c r="L60" s="512">
        <f>'MASTER CHART'!$T$7</f>
        <v>-0.5</v>
      </c>
      <c r="M60" s="513">
        <f t="shared" si="4"/>
        <v>23.911144538562414</v>
      </c>
    </row>
    <row r="61" spans="1:48" ht="14.4" x14ac:dyDescent="0.3">
      <c r="A61" s="752" t="s">
        <v>59</v>
      </c>
      <c r="B61" s="737" t="s">
        <v>59</v>
      </c>
      <c r="C61" s="1018">
        <v>4958.9892262699996</v>
      </c>
      <c r="D61" s="731" t="s">
        <v>59</v>
      </c>
      <c r="E61" s="1038">
        <v>64641.279000000002</v>
      </c>
      <c r="F61" s="1042">
        <f t="shared" si="5"/>
        <v>320.55540613331317</v>
      </c>
      <c r="G61" s="952">
        <f t="shared" si="6"/>
        <v>320.55540613331317</v>
      </c>
      <c r="H61" s="510">
        <f t="shared" si="0"/>
        <v>6.6655747363665574</v>
      </c>
      <c r="I61" s="514">
        <f t="shared" si="7"/>
        <v>5.6655747363665574</v>
      </c>
      <c r="J61" s="514">
        <f t="shared" si="2"/>
        <v>-5.6655747363665574</v>
      </c>
      <c r="K61" s="704">
        <f t="shared" si="8"/>
        <v>9.1277567214386828</v>
      </c>
      <c r="L61" s="512">
        <f>'MASTER CHART'!$T$7</f>
        <v>-0.5</v>
      </c>
      <c r="M61" s="513">
        <f t="shared" si="4"/>
        <v>-4.5638783607193414</v>
      </c>
    </row>
    <row r="62" spans="1:48" ht="14.4" x14ac:dyDescent="0.3">
      <c r="A62" s="752" t="s">
        <v>158</v>
      </c>
      <c r="B62" s="737" t="s">
        <v>158</v>
      </c>
      <c r="C62" s="1018"/>
      <c r="D62" s="731" t="s">
        <v>158</v>
      </c>
      <c r="E62" s="1038">
        <v>279.83499999999998</v>
      </c>
      <c r="F62" s="1042">
        <f t="shared" si="5"/>
        <v>0</v>
      </c>
      <c r="G62" s="952" t="str">
        <f t="shared" si="6"/>
        <v>n.a.</v>
      </c>
      <c r="H62" s="510" t="str">
        <f t="shared" si="0"/>
        <v>use mean</v>
      </c>
      <c r="I62" s="514">
        <f t="shared" si="7"/>
        <v>0</v>
      </c>
      <c r="J62" s="514">
        <f t="shared" si="2"/>
        <v>0</v>
      </c>
      <c r="K62" s="704">
        <f t="shared" si="8"/>
        <v>0</v>
      </c>
      <c r="L62" s="512">
        <f>'MASTER CHART'!$T$7</f>
        <v>-0.5</v>
      </c>
      <c r="M62" s="513">
        <f t="shared" si="4"/>
        <v>0</v>
      </c>
    </row>
    <row r="63" spans="1:48" ht="14.4" x14ac:dyDescent="0.3">
      <c r="A63" s="752" t="s">
        <v>159</v>
      </c>
      <c r="B63" s="737" t="s">
        <v>159</v>
      </c>
      <c r="C63" s="1018">
        <v>321.33009074</v>
      </c>
      <c r="D63" s="731" t="s">
        <v>159</v>
      </c>
      <c r="E63" s="1038">
        <v>1711.2940000000001</v>
      </c>
      <c r="F63" s="1042">
        <f t="shared" si="5"/>
        <v>0.54989025630281763</v>
      </c>
      <c r="G63" s="952">
        <f t="shared" si="6"/>
        <v>0.54989025630281763</v>
      </c>
      <c r="H63" s="510">
        <f t="shared" si="0"/>
        <v>1.1434324706605778E-2</v>
      </c>
      <c r="I63" s="514">
        <f t="shared" si="7"/>
        <v>-0.98856567529339423</v>
      </c>
      <c r="J63" s="514">
        <f t="shared" si="2"/>
        <v>0.98856567529339423</v>
      </c>
      <c r="K63" s="704">
        <f t="shared" si="8"/>
        <v>-98.917248415785551</v>
      </c>
      <c r="L63" s="512">
        <f>'MASTER CHART'!$T$7</f>
        <v>-0.5</v>
      </c>
      <c r="M63" s="513">
        <f t="shared" si="4"/>
        <v>49.458624207892775</v>
      </c>
    </row>
    <row r="64" spans="1:48" ht="14.4" x14ac:dyDescent="0.3">
      <c r="A64" s="752" t="s">
        <v>160</v>
      </c>
      <c r="B64" s="737" t="s">
        <v>160</v>
      </c>
      <c r="C64" s="1018">
        <v>302.6006332</v>
      </c>
      <c r="D64" s="731" t="s">
        <v>160</v>
      </c>
      <c r="E64" s="1038">
        <v>4322.8419999999996</v>
      </c>
      <c r="F64" s="1042">
        <f t="shared" si="5"/>
        <v>1.3080947264235543</v>
      </c>
      <c r="G64" s="952">
        <f t="shared" si="6"/>
        <v>1.3080947264235543</v>
      </c>
      <c r="H64" s="510">
        <f t="shared" si="0"/>
        <v>2.7200299837080298E-2</v>
      </c>
      <c r="I64" s="514">
        <f t="shared" si="7"/>
        <v>-0.97279970016291972</v>
      </c>
      <c r="J64" s="514">
        <f t="shared" si="2"/>
        <v>0.97279970016291972</v>
      </c>
      <c r="K64" s="704">
        <f t="shared" si="8"/>
        <v>-97.339683143720663</v>
      </c>
      <c r="L64" s="512">
        <f>'MASTER CHART'!$T$7</f>
        <v>-0.5</v>
      </c>
      <c r="M64" s="513">
        <f t="shared" si="4"/>
        <v>48.669841571860331</v>
      </c>
    </row>
    <row r="65" spans="1:25" ht="14.4" x14ac:dyDescent="0.3">
      <c r="A65" s="751" t="s">
        <v>60</v>
      </c>
      <c r="B65" s="737" t="s">
        <v>60</v>
      </c>
      <c r="C65" s="1018">
        <v>5410.6346389700002</v>
      </c>
      <c r="D65" s="731" t="s">
        <v>60</v>
      </c>
      <c r="E65" s="1038">
        <v>82652.255999999994</v>
      </c>
      <c r="F65" s="1042">
        <f t="shared" si="5"/>
        <v>447.20115930261602</v>
      </c>
      <c r="G65" s="952">
        <f t="shared" si="6"/>
        <v>447.20115930261602</v>
      </c>
      <c r="H65" s="510">
        <f t="shared" si="0"/>
        <v>9.2990250436820627</v>
      </c>
      <c r="I65" s="514">
        <f t="shared" si="7"/>
        <v>8.2990250436820627</v>
      </c>
      <c r="J65" s="514">
        <f t="shared" si="2"/>
        <v>-8.2990250436820627</v>
      </c>
      <c r="K65" s="704">
        <f t="shared" si="8"/>
        <v>13.370484928496026</v>
      </c>
      <c r="L65" s="512">
        <f>'MASTER CHART'!$T$7</f>
        <v>-0.5</v>
      </c>
      <c r="M65" s="513">
        <f t="shared" si="4"/>
        <v>-6.6852424642480131</v>
      </c>
    </row>
    <row r="66" spans="1:25" ht="14.4" x14ac:dyDescent="0.3">
      <c r="A66" s="752" t="s">
        <v>161</v>
      </c>
      <c r="B66" s="737" t="s">
        <v>161</v>
      </c>
      <c r="C66" s="1018">
        <v>57.892632460000002</v>
      </c>
      <c r="D66" s="731" t="s">
        <v>161</v>
      </c>
      <c r="E66" s="1038">
        <v>26442.178</v>
      </c>
      <c r="F66" s="1042">
        <f t="shared" si="5"/>
        <v>1.530807292395898</v>
      </c>
      <c r="G66" s="952">
        <f t="shared" si="6"/>
        <v>1.530807292395898</v>
      </c>
      <c r="H66" s="510">
        <f t="shared" si="0"/>
        <v>3.1831347153122892E-2</v>
      </c>
      <c r="I66" s="514">
        <f t="shared" si="7"/>
        <v>-0.96816865284687714</v>
      </c>
      <c r="J66" s="514">
        <f t="shared" si="2"/>
        <v>0.96816865284687714</v>
      </c>
      <c r="K66" s="704">
        <f t="shared" si="8"/>
        <v>-96.87629414566517</v>
      </c>
      <c r="L66" s="512">
        <f>'MASTER CHART'!$T$7</f>
        <v>-0.5</v>
      </c>
      <c r="M66" s="513">
        <f t="shared" si="4"/>
        <v>48.438147072832585</v>
      </c>
    </row>
    <row r="67" spans="1:25" ht="14.4" x14ac:dyDescent="0.3">
      <c r="A67" s="751" t="s">
        <v>162</v>
      </c>
      <c r="B67" s="670"/>
      <c r="C67" s="760"/>
      <c r="D67" s="731" t="s">
        <v>162</v>
      </c>
      <c r="E67" s="1038">
        <v>29.335000000000001</v>
      </c>
      <c r="F67" s="1042">
        <f t="shared" si="5"/>
        <v>0</v>
      </c>
      <c r="G67" s="952" t="str">
        <f t="shared" si="6"/>
        <v>n.a.</v>
      </c>
      <c r="H67" s="510" t="str">
        <f t="shared" si="0"/>
        <v>use mean</v>
      </c>
      <c r="I67" s="514">
        <f t="shared" si="7"/>
        <v>0</v>
      </c>
      <c r="J67" s="514">
        <f t="shared" si="2"/>
        <v>0</v>
      </c>
      <c r="K67" s="704">
        <f t="shared" si="8"/>
        <v>0</v>
      </c>
      <c r="L67" s="512">
        <f>'MASTER CHART'!$T$7</f>
        <v>-0.5</v>
      </c>
      <c r="M67" s="513">
        <f t="shared" si="4"/>
        <v>0</v>
      </c>
    </row>
    <row r="68" spans="1:25" ht="14.4" x14ac:dyDescent="0.3">
      <c r="A68" s="752" t="s">
        <v>61</v>
      </c>
      <c r="B68" s="737" t="s">
        <v>61</v>
      </c>
      <c r="C68" s="1018">
        <v>1743.0375332399999</v>
      </c>
      <c r="D68" s="731" t="s">
        <v>61</v>
      </c>
      <c r="E68" s="1038">
        <v>11128.404</v>
      </c>
      <c r="F68" s="1042">
        <f t="shared" si="5"/>
        <v>19.39722585705815</v>
      </c>
      <c r="G68" s="952">
        <f t="shared" si="6"/>
        <v>19.39722585705815</v>
      </c>
      <c r="H68" s="510">
        <f t="shared" ref="H68:H131" si="9">IF(F68=0,"use mean",F68/$G$182)</f>
        <v>0.40334262394137277</v>
      </c>
      <c r="I68" s="514">
        <f t="shared" si="7"/>
        <v>-0.59665737605862723</v>
      </c>
      <c r="J68" s="514">
        <f t="shared" ref="J68:J131" si="10">(I68*-1)</f>
        <v>0.59665737605862723</v>
      </c>
      <c r="K68" s="704">
        <f t="shared" ref="K68:K99" si="11">(IF(I68&lt;0,I68/$J$184*-100,I68/$I$183*100))</f>
        <v>-59.702362080481585</v>
      </c>
      <c r="L68" s="512">
        <f>'MASTER CHART'!$T$7</f>
        <v>-0.5</v>
      </c>
      <c r="M68" s="513">
        <f t="shared" ref="M68:M131" si="12">(K68*L68)</f>
        <v>29.851181040240792</v>
      </c>
    </row>
    <row r="69" spans="1:25" ht="14.4" x14ac:dyDescent="0.3">
      <c r="A69" s="752" t="s">
        <v>117</v>
      </c>
      <c r="B69" s="737" t="s">
        <v>117</v>
      </c>
      <c r="C69" s="1018">
        <v>505.82990940000002</v>
      </c>
      <c r="D69" s="731" t="s">
        <v>117</v>
      </c>
      <c r="E69" s="1038">
        <v>106.303</v>
      </c>
      <c r="F69" s="1042">
        <f t="shared" ref="F69:F132" si="13">(C69*E69)/1000000</f>
        <v>5.3771236858948197E-2</v>
      </c>
      <c r="G69" s="952">
        <f t="shared" si="6"/>
        <v>5.3771236858948197E-2</v>
      </c>
      <c r="H69" s="510">
        <f t="shared" si="9"/>
        <v>1.118109977534207E-3</v>
      </c>
      <c r="I69" s="514">
        <f t="shared" si="7"/>
        <v>-0.99888189002246575</v>
      </c>
      <c r="J69" s="514">
        <f t="shared" si="10"/>
        <v>0.99888189002246575</v>
      </c>
      <c r="K69" s="704">
        <f t="shared" si="11"/>
        <v>-99.949503126392713</v>
      </c>
      <c r="L69" s="512">
        <f>'MASTER CHART'!$T$7</f>
        <v>-0.5</v>
      </c>
      <c r="M69" s="513">
        <f t="shared" si="12"/>
        <v>49.974751563196357</v>
      </c>
    </row>
    <row r="70" spans="1:25" ht="14.4" x14ac:dyDescent="0.3">
      <c r="A70" s="751" t="s">
        <v>62</v>
      </c>
      <c r="B70" s="737" t="s">
        <v>62</v>
      </c>
      <c r="C70" s="1018">
        <v>232.62522720999999</v>
      </c>
      <c r="D70" s="731" t="s">
        <v>62</v>
      </c>
      <c r="E70" s="1038">
        <v>15859.714</v>
      </c>
      <c r="F70" s="1042">
        <f t="shared" si="13"/>
        <v>3.6893695727356177</v>
      </c>
      <c r="G70" s="952">
        <f t="shared" ref="G70:G133" si="14">IF(F70=0,"n.a.",F70)</f>
        <v>3.6893695727356177</v>
      </c>
      <c r="H70" s="510">
        <f t="shared" si="9"/>
        <v>7.671612503368215E-2</v>
      </c>
      <c r="I70" s="514">
        <f t="shared" si="7"/>
        <v>-0.92328387496631781</v>
      </c>
      <c r="J70" s="514">
        <f t="shared" si="10"/>
        <v>0.92328387496631781</v>
      </c>
      <c r="K70" s="704">
        <f t="shared" si="11"/>
        <v>-92.385061206203716</v>
      </c>
      <c r="L70" s="512">
        <f>'MASTER CHART'!$T$7</f>
        <v>-0.5</v>
      </c>
      <c r="M70" s="513">
        <f t="shared" si="12"/>
        <v>46.192530603101858</v>
      </c>
    </row>
    <row r="71" spans="1:25" ht="14.4" x14ac:dyDescent="0.3">
      <c r="A71" s="752" t="s">
        <v>163</v>
      </c>
      <c r="B71" s="737" t="s">
        <v>163</v>
      </c>
      <c r="C71" s="1018">
        <v>30.46022073</v>
      </c>
      <c r="D71" s="731" t="s">
        <v>163</v>
      </c>
      <c r="E71" s="1038">
        <v>12043.897999999999</v>
      </c>
      <c r="F71" s="1042">
        <f t="shared" si="13"/>
        <v>0.36685979152960552</v>
      </c>
      <c r="G71" s="952">
        <f t="shared" si="14"/>
        <v>0.36685979152960552</v>
      </c>
      <c r="H71" s="510">
        <f t="shared" si="9"/>
        <v>7.6284202712571681E-3</v>
      </c>
      <c r="I71" s="514">
        <f t="shared" si="7"/>
        <v>-0.99237157972874279</v>
      </c>
      <c r="J71" s="514">
        <f t="shared" si="10"/>
        <v>0.99237157972874279</v>
      </c>
      <c r="K71" s="704">
        <f t="shared" si="11"/>
        <v>-99.298072476226835</v>
      </c>
      <c r="L71" s="512">
        <f>'MASTER CHART'!$T$7</f>
        <v>-0.5</v>
      </c>
      <c r="M71" s="513">
        <f t="shared" si="12"/>
        <v>49.649036238113418</v>
      </c>
    </row>
    <row r="72" spans="1:25" ht="14.4" x14ac:dyDescent="0.3">
      <c r="A72" s="752" t="s">
        <v>164</v>
      </c>
      <c r="B72" s="737" t="s">
        <v>164</v>
      </c>
      <c r="C72" s="1018">
        <v>221.78327027</v>
      </c>
      <c r="D72" s="731" t="s">
        <v>164</v>
      </c>
      <c r="E72" s="1038">
        <v>803.67700000000002</v>
      </c>
      <c r="F72" s="1042">
        <f t="shared" si="13"/>
        <v>0.1782421133007828</v>
      </c>
      <c r="G72" s="952">
        <f t="shared" si="14"/>
        <v>0.1782421133007828</v>
      </c>
      <c r="H72" s="510">
        <f t="shared" si="9"/>
        <v>3.7063362671231315E-3</v>
      </c>
      <c r="I72" s="514">
        <f t="shared" si="7"/>
        <v>-0.99629366373287687</v>
      </c>
      <c r="J72" s="514">
        <f t="shared" si="10"/>
        <v>0.99629366373287687</v>
      </c>
      <c r="K72" s="704">
        <f t="shared" si="11"/>
        <v>-99.690521624968895</v>
      </c>
      <c r="L72" s="512">
        <f>'MASTER CHART'!$T$7</f>
        <v>-0.5</v>
      </c>
      <c r="M72" s="513">
        <f t="shared" si="12"/>
        <v>49.845260812484447</v>
      </c>
    </row>
    <row r="73" spans="1:25" ht="14.4" x14ac:dyDescent="0.3">
      <c r="A73" s="751" t="s">
        <v>118</v>
      </c>
      <c r="B73" s="737" t="s">
        <v>118</v>
      </c>
      <c r="C73" s="1018">
        <v>107.50403163999999</v>
      </c>
      <c r="D73" s="731" t="s">
        <v>118</v>
      </c>
      <c r="E73" s="1038">
        <v>10461.409</v>
      </c>
      <c r="F73" s="1042">
        <f t="shared" si="13"/>
        <v>1.1246436441349805</v>
      </c>
      <c r="G73" s="952">
        <f t="shared" si="14"/>
        <v>1.1246436441349805</v>
      </c>
      <c r="H73" s="510">
        <f t="shared" si="9"/>
        <v>2.3385649152470486E-2</v>
      </c>
      <c r="I73" s="514">
        <f t="shared" si="7"/>
        <v>-0.97661435084752957</v>
      </c>
      <c r="J73" s="514">
        <f t="shared" si="10"/>
        <v>0.97661435084752957</v>
      </c>
      <c r="K73" s="704">
        <f t="shared" si="11"/>
        <v>-97.721382365956956</v>
      </c>
      <c r="L73" s="512">
        <f>'MASTER CHART'!$T$7</f>
        <v>-0.5</v>
      </c>
      <c r="M73" s="513">
        <f t="shared" si="12"/>
        <v>48.860691182978478</v>
      </c>
    </row>
    <row r="74" spans="1:25" ht="14.4" x14ac:dyDescent="0.3">
      <c r="A74" s="752" t="s">
        <v>63</v>
      </c>
      <c r="B74" s="737" t="s">
        <v>63</v>
      </c>
      <c r="C74" s="1018">
        <v>212.31515084</v>
      </c>
      <c r="D74" s="731" t="s">
        <v>63</v>
      </c>
      <c r="E74" s="1038">
        <v>8260.7489999999998</v>
      </c>
      <c r="F74" s="1042">
        <f t="shared" si="13"/>
        <v>1.7538821699863791</v>
      </c>
      <c r="G74" s="952">
        <f t="shared" si="14"/>
        <v>1.7538821699863791</v>
      </c>
      <c r="H74" s="510">
        <f t="shared" si="9"/>
        <v>3.6469928315490778E-2</v>
      </c>
      <c r="I74" s="514">
        <f t="shared" si="7"/>
        <v>-0.96353007168450922</v>
      </c>
      <c r="J74" s="514">
        <f t="shared" si="10"/>
        <v>0.96353007168450922</v>
      </c>
      <c r="K74" s="704">
        <f t="shared" si="11"/>
        <v>-96.412151300528919</v>
      </c>
      <c r="L74" s="512">
        <f>'MASTER CHART'!$T$7</f>
        <v>-0.5</v>
      </c>
      <c r="M74" s="513">
        <f t="shared" si="12"/>
        <v>48.206075650264459</v>
      </c>
    </row>
    <row r="75" spans="1:25" ht="14.4" x14ac:dyDescent="0.3">
      <c r="A75" s="751" t="s">
        <v>165</v>
      </c>
      <c r="B75" s="737" t="s">
        <v>451</v>
      </c>
      <c r="C75" s="1018"/>
      <c r="D75" s="731" t="s">
        <v>241</v>
      </c>
      <c r="E75" s="1038">
        <v>7259.5690000000004</v>
      </c>
      <c r="F75" s="1042">
        <f t="shared" si="13"/>
        <v>0</v>
      </c>
      <c r="G75" s="952" t="str">
        <f t="shared" si="14"/>
        <v>n.a.</v>
      </c>
      <c r="H75" s="510" t="str">
        <f t="shared" si="9"/>
        <v>use mean</v>
      </c>
      <c r="I75" s="514">
        <f t="shared" si="7"/>
        <v>0</v>
      </c>
      <c r="J75" s="514">
        <f t="shared" si="10"/>
        <v>0</v>
      </c>
      <c r="K75" s="704">
        <f t="shared" si="11"/>
        <v>0</v>
      </c>
      <c r="L75" s="512">
        <f>'MASTER CHART'!$T$7</f>
        <v>-0.5</v>
      </c>
      <c r="M75" s="513">
        <f t="shared" si="12"/>
        <v>0</v>
      </c>
    </row>
    <row r="76" spans="1:25" ht="14.4" x14ac:dyDescent="0.3">
      <c r="A76" s="752" t="s">
        <v>65</v>
      </c>
      <c r="B76" s="737" t="s">
        <v>65</v>
      </c>
      <c r="C76" s="1018">
        <v>1036.62385868</v>
      </c>
      <c r="D76" s="731" t="s">
        <v>65</v>
      </c>
      <c r="E76" s="1038">
        <v>9933.1730000000007</v>
      </c>
      <c r="F76" s="1042">
        <f t="shared" si="13"/>
        <v>10.296964124195993</v>
      </c>
      <c r="G76" s="952">
        <f t="shared" si="14"/>
        <v>10.296964124195993</v>
      </c>
      <c r="H76" s="510">
        <f t="shared" si="9"/>
        <v>0.21411332522955323</v>
      </c>
      <c r="I76" s="514">
        <f t="shared" si="7"/>
        <v>-0.78588667477044671</v>
      </c>
      <c r="J76" s="514">
        <f t="shared" si="10"/>
        <v>0.78588667477044671</v>
      </c>
      <c r="K76" s="704">
        <f t="shared" si="11"/>
        <v>-78.636907367689389</v>
      </c>
      <c r="L76" s="512">
        <f>'MASTER CHART'!$T$7</f>
        <v>-0.5</v>
      </c>
      <c r="M76" s="513">
        <f t="shared" si="12"/>
        <v>39.318453683844695</v>
      </c>
    </row>
    <row r="77" spans="1:25" ht="14.4" x14ac:dyDescent="0.3">
      <c r="A77" s="751" t="s">
        <v>166</v>
      </c>
      <c r="B77" s="737" t="s">
        <v>166</v>
      </c>
      <c r="C77" s="1018">
        <v>4661.6213617200001</v>
      </c>
      <c r="D77" s="731" t="s">
        <v>166</v>
      </c>
      <c r="E77" s="1038">
        <v>333.13499999999999</v>
      </c>
      <c r="F77" s="1042">
        <f t="shared" si="13"/>
        <v>1.5529492323365921</v>
      </c>
      <c r="G77" s="952">
        <f t="shared" si="14"/>
        <v>1.5529492323365921</v>
      </c>
      <c r="H77" s="510">
        <f t="shared" si="9"/>
        <v>3.2291762896108231E-2</v>
      </c>
      <c r="I77" s="514">
        <f t="shared" ref="I77:I140" si="15">IF(F77=0,0,H77-1)</f>
        <v>-0.96770823710389176</v>
      </c>
      <c r="J77" s="514">
        <f t="shared" si="10"/>
        <v>0.96770823710389176</v>
      </c>
      <c r="K77" s="704">
        <f t="shared" si="11"/>
        <v>-96.830224309779055</v>
      </c>
      <c r="L77" s="512">
        <f>'MASTER CHART'!$T$7</f>
        <v>-0.5</v>
      </c>
      <c r="M77" s="513">
        <f t="shared" si="12"/>
        <v>48.415112154889528</v>
      </c>
    </row>
    <row r="78" spans="1:25" ht="14.4" x14ac:dyDescent="0.3">
      <c r="A78" s="752" t="s">
        <v>66</v>
      </c>
      <c r="B78" s="737" t="s">
        <v>66</v>
      </c>
      <c r="C78" s="1018">
        <v>74.994604330000001</v>
      </c>
      <c r="D78" s="731" t="s">
        <v>66</v>
      </c>
      <c r="E78" s="1038">
        <v>1267401.8489999999</v>
      </c>
      <c r="F78" s="1042">
        <f t="shared" si="13"/>
        <v>95.048300192865398</v>
      </c>
      <c r="G78" s="952">
        <f t="shared" si="14"/>
        <v>95.048300192865398</v>
      </c>
      <c r="H78" s="510">
        <f t="shared" si="9"/>
        <v>1.9764182302907898</v>
      </c>
      <c r="I78" s="514">
        <f t="shared" si="15"/>
        <v>0.97641823029078978</v>
      </c>
      <c r="J78" s="514">
        <f t="shared" si="10"/>
        <v>-0.97641823029078978</v>
      </c>
      <c r="K78" s="704">
        <f t="shared" si="11"/>
        <v>1.5730986668067122</v>
      </c>
      <c r="L78" s="512">
        <f>'MASTER CHART'!$T$7</f>
        <v>-0.5</v>
      </c>
      <c r="M78" s="513">
        <f t="shared" si="12"/>
        <v>-0.78654933340335609</v>
      </c>
    </row>
    <row r="79" spans="1:25" ht="14.4" x14ac:dyDescent="0.3">
      <c r="A79" s="751" t="s">
        <v>67</v>
      </c>
      <c r="B79" s="737" t="s">
        <v>67</v>
      </c>
      <c r="C79" s="1018">
        <v>99.410359110000002</v>
      </c>
      <c r="D79" s="731" t="s">
        <v>67</v>
      </c>
      <c r="E79" s="1038">
        <v>252812.245</v>
      </c>
      <c r="F79" s="1042">
        <f t="shared" si="13"/>
        <v>25.132156062855302</v>
      </c>
      <c r="G79" s="952">
        <f t="shared" si="14"/>
        <v>25.132156062855302</v>
      </c>
      <c r="H79" s="510">
        <f t="shared" si="9"/>
        <v>0.52259378977162307</v>
      </c>
      <c r="I79" s="514">
        <f t="shared" si="15"/>
        <v>-0.47740621022837693</v>
      </c>
      <c r="J79" s="514">
        <f t="shared" si="10"/>
        <v>0.47740621022837693</v>
      </c>
      <c r="K79" s="704">
        <f t="shared" si="11"/>
        <v>-47.769925532144015</v>
      </c>
      <c r="L79" s="512">
        <f>'MASTER CHART'!$T$7</f>
        <v>-0.5</v>
      </c>
      <c r="M79" s="513">
        <f t="shared" si="12"/>
        <v>23.884962766072007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8" customHeight="1" x14ac:dyDescent="0.3">
      <c r="A80" s="752" t="s">
        <v>222</v>
      </c>
      <c r="B80" s="737" t="s">
        <v>452</v>
      </c>
      <c r="C80" s="1018">
        <v>350.73860710000002</v>
      </c>
      <c r="D80" s="731" t="s">
        <v>245</v>
      </c>
      <c r="E80" s="1038">
        <v>78470.221999999994</v>
      </c>
      <c r="F80" s="1042">
        <f t="shared" si="13"/>
        <v>27.522536363107776</v>
      </c>
      <c r="G80" s="952">
        <f t="shared" si="14"/>
        <v>27.522536363107776</v>
      </c>
      <c r="H80" s="510">
        <f t="shared" si="9"/>
        <v>0.57229895223281968</v>
      </c>
      <c r="I80" s="514">
        <f t="shared" si="15"/>
        <v>-0.42770104776718032</v>
      </c>
      <c r="J80" s="514">
        <f t="shared" si="10"/>
        <v>0.42770104776718032</v>
      </c>
      <c r="K80" s="704">
        <f t="shared" si="11"/>
        <v>-42.796358246124349</v>
      </c>
      <c r="L80" s="512">
        <f>'MASTER CHART'!$T$7</f>
        <v>-0.5</v>
      </c>
      <c r="M80" s="513">
        <f t="shared" si="12"/>
        <v>21.398179123062175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s="114" customFormat="1" ht="14.4" x14ac:dyDescent="0.3">
      <c r="A81" s="751" t="s">
        <v>167</v>
      </c>
      <c r="B81" s="737" t="s">
        <v>167</v>
      </c>
      <c r="C81" s="1018">
        <v>292.00437883000001</v>
      </c>
      <c r="D81" s="731" t="s">
        <v>167</v>
      </c>
      <c r="E81" s="1038">
        <v>34768.760999999999</v>
      </c>
      <c r="F81" s="1042">
        <f t="shared" si="13"/>
        <v>10.15263045849373</v>
      </c>
      <c r="G81" s="952">
        <f t="shared" si="14"/>
        <v>10.15263045849373</v>
      </c>
      <c r="H81" s="510">
        <f t="shared" si="9"/>
        <v>0.21111207546959107</v>
      </c>
      <c r="I81" s="514">
        <f t="shared" si="15"/>
        <v>-0.7888879245304089</v>
      </c>
      <c r="J81" s="514">
        <f t="shared" si="10"/>
        <v>0.7888879245304089</v>
      </c>
      <c r="K81" s="704">
        <f t="shared" si="11"/>
        <v>-78.937216568669783</v>
      </c>
      <c r="L81" s="512">
        <f>'MASTER CHART'!$T$7</f>
        <v>-0.5</v>
      </c>
      <c r="M81" s="513">
        <f t="shared" si="12"/>
        <v>39.468608284334891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4.4" x14ac:dyDescent="0.3">
      <c r="A82" s="752" t="s">
        <v>68</v>
      </c>
      <c r="B82" s="737" t="s">
        <v>68</v>
      </c>
      <c r="C82" s="1018">
        <v>4239.15448853</v>
      </c>
      <c r="D82" s="731" t="s">
        <v>68</v>
      </c>
      <c r="E82" s="1038">
        <v>4677.34</v>
      </c>
      <c r="F82" s="1042">
        <f t="shared" si="13"/>
        <v>19.827966855380911</v>
      </c>
      <c r="G82" s="952">
        <f t="shared" si="14"/>
        <v>19.827966855380911</v>
      </c>
      <c r="H82" s="510">
        <f t="shared" si="9"/>
        <v>0.41229937918992859</v>
      </c>
      <c r="I82" s="514">
        <f t="shared" si="15"/>
        <v>-0.58770062081007146</v>
      </c>
      <c r="J82" s="514">
        <f t="shared" si="10"/>
        <v>0.58770062081007146</v>
      </c>
      <c r="K82" s="704">
        <f t="shared" si="11"/>
        <v>-58.806136765296699</v>
      </c>
      <c r="L82" s="512">
        <f>'MASTER CHART'!$T$7</f>
        <v>-0.5</v>
      </c>
      <c r="M82" s="513">
        <f t="shared" si="12"/>
        <v>29.40306838264835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s="109" customFormat="1" ht="14.4" x14ac:dyDescent="0.3">
      <c r="A83" s="751" t="s">
        <v>69</v>
      </c>
      <c r="B83" s="737" t="s">
        <v>69</v>
      </c>
      <c r="C83" s="1018">
        <v>2910.2886372600001</v>
      </c>
      <c r="D83" s="731" t="s">
        <v>69</v>
      </c>
      <c r="E83" s="1038">
        <v>7822.107</v>
      </c>
      <c r="F83" s="1042">
        <f t="shared" si="13"/>
        <v>22.764589121531909</v>
      </c>
      <c r="G83" s="952">
        <f t="shared" si="14"/>
        <v>22.764589121531909</v>
      </c>
      <c r="H83" s="510">
        <f t="shared" si="9"/>
        <v>0.4733630044259573</v>
      </c>
      <c r="I83" s="514">
        <f t="shared" si="15"/>
        <v>-0.52663699557404264</v>
      </c>
      <c r="J83" s="514">
        <f t="shared" si="10"/>
        <v>0.52663699557404264</v>
      </c>
      <c r="K83" s="704">
        <f t="shared" si="11"/>
        <v>-52.696025988035466</v>
      </c>
      <c r="L83" s="512">
        <f>'MASTER CHART'!$T$7</f>
        <v>-0.5</v>
      </c>
      <c r="M83" s="513">
        <f t="shared" si="12"/>
        <v>26.348012994017733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4.4" x14ac:dyDescent="0.3">
      <c r="A84" s="752" t="s">
        <v>70</v>
      </c>
      <c r="B84" s="737" t="s">
        <v>70</v>
      </c>
      <c r="C84" s="1018">
        <v>3257.7534099</v>
      </c>
      <c r="D84" s="731" t="s">
        <v>70</v>
      </c>
      <c r="E84" s="1038">
        <v>61070.224000000002</v>
      </c>
      <c r="F84" s="1042">
        <f t="shared" si="13"/>
        <v>198.95173047935683</v>
      </c>
      <c r="G84" s="952">
        <f t="shared" si="14"/>
        <v>198.95173047935683</v>
      </c>
      <c r="H84" s="510">
        <f t="shared" si="9"/>
        <v>4.1369685335710633</v>
      </c>
      <c r="I84" s="514">
        <f t="shared" si="15"/>
        <v>3.1369685335710633</v>
      </c>
      <c r="J84" s="514">
        <f t="shared" si="10"/>
        <v>-3.1369685335710633</v>
      </c>
      <c r="K84" s="704">
        <f t="shared" si="11"/>
        <v>5.0539419122742224</v>
      </c>
      <c r="L84" s="512">
        <f>'MASTER CHART'!$T$7</f>
        <v>-0.5</v>
      </c>
      <c r="M84" s="513">
        <f t="shared" si="12"/>
        <v>-2.5269709561371112</v>
      </c>
    </row>
    <row r="85" spans="1:25" ht="14.4" x14ac:dyDescent="0.3">
      <c r="A85" s="751" t="s">
        <v>71</v>
      </c>
      <c r="B85" s="737" t="s">
        <v>71</v>
      </c>
      <c r="C85" s="1018">
        <v>266.19011640999997</v>
      </c>
      <c r="D85" s="731" t="s">
        <v>71</v>
      </c>
      <c r="E85" s="1038">
        <v>2798.837</v>
      </c>
      <c r="F85" s="1042">
        <f t="shared" si="13"/>
        <v>0.74502274684261505</v>
      </c>
      <c r="G85" s="952">
        <f t="shared" si="14"/>
        <v>0.74502274684261505</v>
      </c>
      <c r="H85" s="510">
        <f t="shared" si="9"/>
        <v>1.5491876612766534E-2</v>
      </c>
      <c r="I85" s="514">
        <f t="shared" si="15"/>
        <v>-0.98450812338723348</v>
      </c>
      <c r="J85" s="514">
        <f t="shared" si="10"/>
        <v>0.98450812338723348</v>
      </c>
      <c r="K85" s="704">
        <f t="shared" si="11"/>
        <v>-98.511244161447536</v>
      </c>
      <c r="L85" s="512">
        <f>'MASTER CHART'!$T$7</f>
        <v>-0.5</v>
      </c>
      <c r="M85" s="513">
        <f t="shared" si="12"/>
        <v>49.255622080723768</v>
      </c>
    </row>
    <row r="86" spans="1:25" ht="14.4" x14ac:dyDescent="0.3">
      <c r="A86" s="752" t="s">
        <v>72</v>
      </c>
      <c r="B86" s="737" t="s">
        <v>72</v>
      </c>
      <c r="C86" s="1018">
        <v>3702.9527754400001</v>
      </c>
      <c r="D86" s="731" t="s">
        <v>72</v>
      </c>
      <c r="E86" s="1038">
        <v>126999.808</v>
      </c>
      <c r="F86" s="1042">
        <f t="shared" si="13"/>
        <v>470.27429151394711</v>
      </c>
      <c r="G86" s="952">
        <f t="shared" si="14"/>
        <v>470.27429151394711</v>
      </c>
      <c r="H86" s="510">
        <f t="shared" si="9"/>
        <v>9.7788038407762929</v>
      </c>
      <c r="I86" s="514">
        <f t="shared" si="15"/>
        <v>8.7788038407762929</v>
      </c>
      <c r="J86" s="514">
        <f t="shared" si="10"/>
        <v>-8.7788038407762929</v>
      </c>
      <c r="K86" s="704">
        <f t="shared" si="11"/>
        <v>14.143452251982286</v>
      </c>
      <c r="L86" s="512">
        <f>'MASTER CHART'!$T$7</f>
        <v>-0.5</v>
      </c>
      <c r="M86" s="513">
        <f t="shared" si="12"/>
        <v>-7.0717261259911428</v>
      </c>
    </row>
    <row r="87" spans="1:25" ht="14.4" x14ac:dyDescent="0.3">
      <c r="A87" s="751" t="s">
        <v>73</v>
      </c>
      <c r="B87" s="737" t="s">
        <v>73</v>
      </c>
      <c r="C87" s="1018">
        <v>358.91247149999998</v>
      </c>
      <c r="D87" s="731" t="s">
        <v>73</v>
      </c>
      <c r="E87" s="1038">
        <v>7504.8119999999999</v>
      </c>
      <c r="F87" s="1042">
        <f t="shared" si="13"/>
        <v>2.693570623062858</v>
      </c>
      <c r="G87" s="952">
        <f t="shared" si="14"/>
        <v>2.693570623062858</v>
      </c>
      <c r="H87" s="510">
        <f t="shared" si="9"/>
        <v>5.6009650600745413E-2</v>
      </c>
      <c r="I87" s="514">
        <f t="shared" si="15"/>
        <v>-0.94399034939925464</v>
      </c>
      <c r="J87" s="514">
        <f t="shared" si="10"/>
        <v>0.94399034939925464</v>
      </c>
      <c r="K87" s="704">
        <f t="shared" si="11"/>
        <v>-94.456979669982104</v>
      </c>
      <c r="L87" s="512">
        <f>'MASTER CHART'!$T$7</f>
        <v>-0.5</v>
      </c>
      <c r="M87" s="513">
        <f t="shared" si="12"/>
        <v>47.228489834991052</v>
      </c>
    </row>
    <row r="88" spans="1:25" ht="14.4" x14ac:dyDescent="0.3">
      <c r="A88" s="752" t="s">
        <v>168</v>
      </c>
      <c r="B88" s="737" t="s">
        <v>168</v>
      </c>
      <c r="C88" s="1018">
        <v>538.78277714000001</v>
      </c>
      <c r="D88" s="731" t="s">
        <v>168</v>
      </c>
      <c r="E88" s="1038">
        <v>16606.878000000001</v>
      </c>
      <c r="F88" s="1042">
        <f t="shared" si="13"/>
        <v>8.9474998484651689</v>
      </c>
      <c r="G88" s="952">
        <f t="shared" si="14"/>
        <v>8.9474998484651689</v>
      </c>
      <c r="H88" s="510">
        <f t="shared" si="9"/>
        <v>0.18605279400207569</v>
      </c>
      <c r="I88" s="514">
        <f t="shared" si="15"/>
        <v>-0.81394720599792425</v>
      </c>
      <c r="J88" s="514">
        <f t="shared" si="10"/>
        <v>0.81394720599792425</v>
      </c>
      <c r="K88" s="704">
        <f t="shared" si="11"/>
        <v>-81.444682923201682</v>
      </c>
      <c r="L88" s="512">
        <f>'MASTER CHART'!$T$7</f>
        <v>-0.5</v>
      </c>
      <c r="M88" s="513">
        <f t="shared" si="12"/>
        <v>40.722341461600841</v>
      </c>
    </row>
    <row r="89" spans="1:25" ht="14.4" x14ac:dyDescent="0.3">
      <c r="A89" s="751" t="s">
        <v>169</v>
      </c>
      <c r="B89" s="737" t="s">
        <v>169</v>
      </c>
      <c r="C89" s="1018">
        <v>77.696586030000006</v>
      </c>
      <c r="D89" s="731" t="s">
        <v>169</v>
      </c>
      <c r="E89" s="1038">
        <v>45545.98</v>
      </c>
      <c r="F89" s="1042">
        <f t="shared" si="13"/>
        <v>3.5387671533906602</v>
      </c>
      <c r="G89" s="952">
        <f t="shared" si="14"/>
        <v>3.5387671533906602</v>
      </c>
      <c r="H89" s="510">
        <f t="shared" si="9"/>
        <v>7.358452387390027E-2</v>
      </c>
      <c r="I89" s="514">
        <f t="shared" si="15"/>
        <v>-0.92641547612609976</v>
      </c>
      <c r="J89" s="514">
        <f t="shared" si="10"/>
        <v>0.92641547612609976</v>
      </c>
      <c r="K89" s="704">
        <f t="shared" si="11"/>
        <v>-92.698413548494358</v>
      </c>
      <c r="L89" s="512">
        <f>'MASTER CHART'!$T$7</f>
        <v>-0.5</v>
      </c>
      <c r="M89" s="513">
        <f t="shared" si="12"/>
        <v>46.349206774247179</v>
      </c>
    </row>
    <row r="90" spans="1:25" ht="14.4" x14ac:dyDescent="0.3">
      <c r="A90" s="751" t="s">
        <v>74</v>
      </c>
      <c r="B90" s="737" t="s">
        <v>74</v>
      </c>
      <c r="C90" s="1018">
        <v>1385.77693451</v>
      </c>
      <c r="D90" s="731" t="s">
        <v>74</v>
      </c>
      <c r="E90" s="1038">
        <v>3479.3710000000001</v>
      </c>
      <c r="F90" s="1042">
        <f t="shared" si="13"/>
        <v>4.8216320784029936</v>
      </c>
      <c r="G90" s="952">
        <f t="shared" si="14"/>
        <v>4.8216320784029936</v>
      </c>
      <c r="H90" s="510">
        <f t="shared" si="9"/>
        <v>0.10026019950039952</v>
      </c>
      <c r="I90" s="514">
        <f t="shared" si="15"/>
        <v>-0.89973980049960045</v>
      </c>
      <c r="J90" s="514">
        <f t="shared" si="10"/>
        <v>0.89973980049960045</v>
      </c>
      <c r="K90" s="704">
        <f t="shared" si="11"/>
        <v>-90.029208559334478</v>
      </c>
      <c r="L90" s="512">
        <f>'MASTER CHART'!$T$7</f>
        <v>-0.5</v>
      </c>
      <c r="M90" s="513">
        <f t="shared" si="12"/>
        <v>45.014604279667239</v>
      </c>
    </row>
    <row r="91" spans="1:25" ht="14.4" x14ac:dyDescent="0.3">
      <c r="A91" s="752" t="s">
        <v>170</v>
      </c>
      <c r="B91" s="737" t="s">
        <v>379</v>
      </c>
      <c r="C91" s="1018">
        <v>81.566261600000004</v>
      </c>
      <c r="D91" s="731" t="s">
        <v>170</v>
      </c>
      <c r="E91" s="1038">
        <v>5625.0150000000003</v>
      </c>
      <c r="F91" s="1042">
        <f t="shared" si="13"/>
        <v>0.45881144499392407</v>
      </c>
      <c r="G91" s="952">
        <f t="shared" si="14"/>
        <v>0.45881144499392407</v>
      </c>
      <c r="H91" s="510">
        <f t="shared" si="9"/>
        <v>9.5404473547872955E-3</v>
      </c>
      <c r="I91" s="514">
        <f t="shared" si="15"/>
        <v>-0.99045955264521268</v>
      </c>
      <c r="J91" s="514">
        <f t="shared" si="10"/>
        <v>0.99045955264521268</v>
      </c>
      <c r="K91" s="704">
        <f t="shared" si="11"/>
        <v>-99.106752402380323</v>
      </c>
      <c r="L91" s="512">
        <f>'MASTER CHART'!$T$7</f>
        <v>-0.5</v>
      </c>
      <c r="M91" s="513">
        <f t="shared" si="12"/>
        <v>49.553376201190162</v>
      </c>
    </row>
    <row r="92" spans="1:25" ht="15.55" customHeight="1" x14ac:dyDescent="0.3">
      <c r="A92" s="752" t="s">
        <v>225</v>
      </c>
      <c r="B92" s="737" t="s">
        <v>454</v>
      </c>
      <c r="C92" s="1018">
        <v>32.569673520000002</v>
      </c>
      <c r="D92" s="731" t="s">
        <v>237</v>
      </c>
      <c r="E92" s="1038">
        <v>6894.098</v>
      </c>
      <c r="F92" s="1042">
        <f t="shared" si="13"/>
        <v>0.22453852107488498</v>
      </c>
      <c r="G92" s="952">
        <f t="shared" si="14"/>
        <v>0.22453852107488498</v>
      </c>
      <c r="H92" s="510">
        <f t="shared" si="9"/>
        <v>4.6690159166912371E-3</v>
      </c>
      <c r="I92" s="514">
        <f t="shared" si="15"/>
        <v>-0.99533098408330878</v>
      </c>
      <c r="J92" s="514">
        <f t="shared" si="10"/>
        <v>0.99533098408330878</v>
      </c>
      <c r="K92" s="704">
        <f t="shared" si="11"/>
        <v>-99.594194568081264</v>
      </c>
      <c r="L92" s="512">
        <f>'MASTER CHART'!$T$7</f>
        <v>-0.5</v>
      </c>
      <c r="M92" s="513">
        <f t="shared" si="12"/>
        <v>49.797097284040632</v>
      </c>
    </row>
    <row r="93" spans="1:25" ht="14.4" x14ac:dyDescent="0.3">
      <c r="A93" s="751" t="s">
        <v>171</v>
      </c>
      <c r="B93" s="737" t="s">
        <v>171</v>
      </c>
      <c r="C93" s="1018">
        <v>920.70376542999998</v>
      </c>
      <c r="D93" s="731" t="s">
        <v>171</v>
      </c>
      <c r="E93" s="1038">
        <v>2041.1110000000001</v>
      </c>
      <c r="F93" s="1042">
        <f t="shared" si="13"/>
        <v>1.8792585833605928</v>
      </c>
      <c r="G93" s="952">
        <f t="shared" si="14"/>
        <v>1.8792585833605928</v>
      </c>
      <c r="H93" s="510">
        <f t="shared" si="9"/>
        <v>3.9076984186437014E-2</v>
      </c>
      <c r="I93" s="514">
        <f t="shared" si="15"/>
        <v>-0.96092301581356299</v>
      </c>
      <c r="J93" s="514">
        <f t="shared" si="10"/>
        <v>0.96092301581356299</v>
      </c>
      <c r="K93" s="704">
        <f t="shared" si="11"/>
        <v>-96.151285685157745</v>
      </c>
      <c r="L93" s="512">
        <f>'MASTER CHART'!$T$7</f>
        <v>-0.5</v>
      </c>
      <c r="M93" s="513">
        <f t="shared" si="12"/>
        <v>48.075642842578873</v>
      </c>
    </row>
    <row r="94" spans="1:25" ht="14.4" x14ac:dyDescent="0.3">
      <c r="A94" s="752" t="s">
        <v>75</v>
      </c>
      <c r="B94" s="737" t="s">
        <v>75</v>
      </c>
      <c r="C94" s="1018">
        <v>568.71483189000003</v>
      </c>
      <c r="D94" s="731" t="s">
        <v>75</v>
      </c>
      <c r="E94" s="1038">
        <v>4965.9139999999998</v>
      </c>
      <c r="F94" s="1042">
        <f t="shared" si="13"/>
        <v>2.8241889456901972</v>
      </c>
      <c r="G94" s="952">
        <f t="shared" si="14"/>
        <v>2.8241889456901972</v>
      </c>
      <c r="H94" s="510">
        <f t="shared" si="9"/>
        <v>5.8725705843467736E-2</v>
      </c>
      <c r="I94" s="514">
        <f t="shared" si="15"/>
        <v>-0.9412742941565323</v>
      </c>
      <c r="J94" s="514">
        <f t="shared" si="10"/>
        <v>0.9412742941565323</v>
      </c>
      <c r="K94" s="704">
        <f t="shared" si="11"/>
        <v>-94.185207426751404</v>
      </c>
      <c r="L94" s="512">
        <f>'MASTER CHART'!$T$7</f>
        <v>-0.5</v>
      </c>
      <c r="M94" s="513">
        <f t="shared" si="12"/>
        <v>47.092603713375702</v>
      </c>
    </row>
    <row r="95" spans="1:25" ht="14.4" x14ac:dyDescent="0.3">
      <c r="A95" s="752" t="s">
        <v>172</v>
      </c>
      <c r="B95" s="737" t="s">
        <v>172</v>
      </c>
      <c r="C95" s="1018">
        <v>46.27042196</v>
      </c>
      <c r="D95" s="731" t="s">
        <v>172</v>
      </c>
      <c r="E95" s="1038">
        <v>4396.8729999999996</v>
      </c>
      <c r="F95" s="1042">
        <f t="shared" si="13"/>
        <v>0.20344516901453108</v>
      </c>
      <c r="G95" s="952">
        <f t="shared" si="14"/>
        <v>0.20344516901453108</v>
      </c>
      <c r="H95" s="510">
        <f t="shared" si="9"/>
        <v>4.2304043322080615E-3</v>
      </c>
      <c r="I95" s="514">
        <f t="shared" si="15"/>
        <v>-0.99576959566779188</v>
      </c>
      <c r="J95" s="514">
        <f t="shared" si="10"/>
        <v>0.99576959566779188</v>
      </c>
      <c r="K95" s="704">
        <f t="shared" si="11"/>
        <v>-99.638082649717802</v>
      </c>
      <c r="L95" s="512">
        <f>'MASTER CHART'!$T$7</f>
        <v>-0.5</v>
      </c>
      <c r="M95" s="513">
        <f t="shared" si="12"/>
        <v>49.819041324858901</v>
      </c>
    </row>
    <row r="96" spans="1:25" ht="14.4" x14ac:dyDescent="0.3">
      <c r="A96" s="751" t="s">
        <v>76</v>
      </c>
      <c r="B96" s="737" t="s">
        <v>76</v>
      </c>
      <c r="C96" s="1018">
        <v>371.72187035000002</v>
      </c>
      <c r="D96" s="731" t="s">
        <v>76</v>
      </c>
      <c r="E96" s="1038">
        <v>6253.4520000000002</v>
      </c>
      <c r="F96" s="1042">
        <f t="shared" si="13"/>
        <v>2.3245448735839482</v>
      </c>
      <c r="G96" s="952">
        <f t="shared" si="14"/>
        <v>2.3245448735839482</v>
      </c>
      <c r="H96" s="510">
        <f t="shared" si="9"/>
        <v>4.8336191767321832E-2</v>
      </c>
      <c r="I96" s="514">
        <f t="shared" si="15"/>
        <v>-0.95166380823267815</v>
      </c>
      <c r="J96" s="514">
        <f t="shared" si="10"/>
        <v>0.95166380823267815</v>
      </c>
      <c r="K96" s="704">
        <f t="shared" si="11"/>
        <v>-95.224796571381987</v>
      </c>
      <c r="L96" s="512">
        <f>'MASTER CHART'!$T$7</f>
        <v>-0.5</v>
      </c>
      <c r="M96" s="513">
        <f t="shared" si="12"/>
        <v>47.612398285690993</v>
      </c>
    </row>
    <row r="97" spans="1:13" ht="14.4" x14ac:dyDescent="0.3">
      <c r="A97" s="752" t="s">
        <v>173</v>
      </c>
      <c r="B97" s="737" t="s">
        <v>173</v>
      </c>
      <c r="C97" s="1018">
        <v>1063.4211828099999</v>
      </c>
      <c r="D97" s="731" t="s">
        <v>173</v>
      </c>
      <c r="E97" s="1038">
        <v>3008.2869999999998</v>
      </c>
      <c r="F97" s="1042">
        <f t="shared" si="13"/>
        <v>3.1990761197719459</v>
      </c>
      <c r="G97" s="952">
        <f t="shared" si="14"/>
        <v>3.1990761197719459</v>
      </c>
      <c r="H97" s="510">
        <f t="shared" si="9"/>
        <v>6.6521046145755242E-2</v>
      </c>
      <c r="I97" s="514">
        <f t="shared" si="15"/>
        <v>-0.93347895385424473</v>
      </c>
      <c r="J97" s="514">
        <f t="shared" si="10"/>
        <v>0.93347895385424473</v>
      </c>
      <c r="K97" s="704">
        <f t="shared" si="11"/>
        <v>-93.405194897044552</v>
      </c>
      <c r="L97" s="512">
        <f>'MASTER CHART'!$T$7</f>
        <v>-0.5</v>
      </c>
      <c r="M97" s="513">
        <f t="shared" si="12"/>
        <v>46.702597448522276</v>
      </c>
    </row>
    <row r="98" spans="1:13" ht="14.4" x14ac:dyDescent="0.3">
      <c r="A98" s="751" t="s">
        <v>174</v>
      </c>
      <c r="B98" s="737" t="s">
        <v>174</v>
      </c>
      <c r="C98" s="1018">
        <v>8137.5208061000003</v>
      </c>
      <c r="D98" s="731" t="s">
        <v>174</v>
      </c>
      <c r="E98" s="1038">
        <v>536.76099999999997</v>
      </c>
      <c r="F98" s="1042">
        <f t="shared" si="13"/>
        <v>4.3679038054030412</v>
      </c>
      <c r="G98" s="952">
        <f t="shared" si="14"/>
        <v>4.3679038054030412</v>
      </c>
      <c r="H98" s="510">
        <f t="shared" si="9"/>
        <v>9.0825450761749527E-2</v>
      </c>
      <c r="I98" s="514">
        <f t="shared" si="15"/>
        <v>-0.90917454923825047</v>
      </c>
      <c r="J98" s="514">
        <f t="shared" si="10"/>
        <v>0.90917454923825047</v>
      </c>
      <c r="K98" s="704">
        <f t="shared" si="11"/>
        <v>-90.973262564086937</v>
      </c>
      <c r="L98" s="512">
        <f>'MASTER CHART'!$T$7</f>
        <v>-0.5</v>
      </c>
      <c r="M98" s="513">
        <f t="shared" si="12"/>
        <v>45.486631282043469</v>
      </c>
    </row>
    <row r="99" spans="1:13" ht="14.4" x14ac:dyDescent="0.3">
      <c r="A99" s="752" t="s">
        <v>175</v>
      </c>
      <c r="B99" s="737" t="s">
        <v>455</v>
      </c>
      <c r="C99" s="1018"/>
      <c r="D99" s="731" t="s">
        <v>242</v>
      </c>
      <c r="E99" s="1038">
        <v>575.48099999999999</v>
      </c>
      <c r="F99" s="1042">
        <f t="shared" si="13"/>
        <v>0</v>
      </c>
      <c r="G99" s="952" t="str">
        <f t="shared" si="14"/>
        <v>n.a.</v>
      </c>
      <c r="H99" s="510" t="str">
        <f t="shared" si="9"/>
        <v>use mean</v>
      </c>
      <c r="I99" s="514">
        <f t="shared" si="15"/>
        <v>0</v>
      </c>
      <c r="J99" s="514">
        <f t="shared" si="10"/>
        <v>0</v>
      </c>
      <c r="K99" s="704">
        <f t="shared" si="11"/>
        <v>0</v>
      </c>
      <c r="L99" s="512">
        <f>'MASTER CHART'!$T$7</f>
        <v>-0.5</v>
      </c>
      <c r="M99" s="513">
        <f t="shared" si="12"/>
        <v>0</v>
      </c>
    </row>
    <row r="100" spans="1:13" ht="14.4" x14ac:dyDescent="0.3">
      <c r="A100" s="751" t="s">
        <v>176</v>
      </c>
      <c r="B100" s="737" t="s">
        <v>176</v>
      </c>
      <c r="C100" s="1018">
        <v>13.67082999</v>
      </c>
      <c r="D100" s="731" t="s">
        <v>176</v>
      </c>
      <c r="E100" s="1038">
        <v>23571.962</v>
      </c>
      <c r="F100" s="1042">
        <f t="shared" si="13"/>
        <v>0.32224828503274039</v>
      </c>
      <c r="G100" s="952">
        <f t="shared" si="14"/>
        <v>0.32224828503274039</v>
      </c>
      <c r="H100" s="510">
        <f t="shared" si="9"/>
        <v>6.7007761730225887E-3</v>
      </c>
      <c r="I100" s="514">
        <f t="shared" si="15"/>
        <v>-0.99329922382697744</v>
      </c>
      <c r="J100" s="514">
        <f t="shared" si="10"/>
        <v>0.99329922382697744</v>
      </c>
      <c r="K100" s="704">
        <f t="shared" ref="K100:K131" si="16">(IF(I100&lt;0,I100/$J$184*-100,I100/$I$183*100))</f>
        <v>-99.390893827402408</v>
      </c>
      <c r="L100" s="512">
        <f>'MASTER CHART'!$T$7</f>
        <v>-0.5</v>
      </c>
      <c r="M100" s="513">
        <f t="shared" si="12"/>
        <v>49.695446913701204</v>
      </c>
    </row>
    <row r="101" spans="1:13" ht="14.4" x14ac:dyDescent="0.3">
      <c r="A101" s="752" t="s">
        <v>177</v>
      </c>
      <c r="B101" s="737" t="s">
        <v>177</v>
      </c>
      <c r="C101" s="1018">
        <v>24.39483667</v>
      </c>
      <c r="D101" s="731" t="s">
        <v>177</v>
      </c>
      <c r="E101" s="1038">
        <v>16829.144</v>
      </c>
      <c r="F101" s="1042">
        <f t="shared" si="13"/>
        <v>0.41054421917591044</v>
      </c>
      <c r="G101" s="952">
        <f t="shared" si="14"/>
        <v>0.41054421917591044</v>
      </c>
      <c r="H101" s="510">
        <f t="shared" si="9"/>
        <v>8.5367868491421327E-3</v>
      </c>
      <c r="I101" s="514">
        <f t="shared" si="15"/>
        <v>-0.99146321315085784</v>
      </c>
      <c r="J101" s="514">
        <f t="shared" si="10"/>
        <v>0.99146321315085784</v>
      </c>
      <c r="K101" s="704">
        <f t="shared" si="16"/>
        <v>-99.207180060393583</v>
      </c>
      <c r="L101" s="512">
        <f>'MASTER CHART'!$T$7</f>
        <v>-0.5</v>
      </c>
      <c r="M101" s="513">
        <f t="shared" si="12"/>
        <v>49.603590030196791</v>
      </c>
    </row>
    <row r="102" spans="1:13" ht="14.4" x14ac:dyDescent="0.3">
      <c r="A102" s="751" t="s">
        <v>77</v>
      </c>
      <c r="B102" s="737" t="s">
        <v>77</v>
      </c>
      <c r="C102" s="1018">
        <v>455.82552547</v>
      </c>
      <c r="D102" s="731" t="s">
        <v>77</v>
      </c>
      <c r="E102" s="1038">
        <v>30187.896000000001</v>
      </c>
      <c r="F102" s="1042">
        <f t="shared" si="13"/>
        <v>13.760413557033711</v>
      </c>
      <c r="G102" s="952">
        <f t="shared" si="14"/>
        <v>13.760413557033711</v>
      </c>
      <c r="H102" s="510">
        <f t="shared" si="9"/>
        <v>0.28613170519911513</v>
      </c>
      <c r="I102" s="514">
        <f t="shared" si="15"/>
        <v>-0.71386829480088487</v>
      </c>
      <c r="J102" s="514">
        <f t="shared" si="10"/>
        <v>0.71386829480088487</v>
      </c>
      <c r="K102" s="704">
        <f t="shared" si="16"/>
        <v>-71.430648684029023</v>
      </c>
      <c r="L102" s="512">
        <f>'MASTER CHART'!$T$7</f>
        <v>-0.5</v>
      </c>
      <c r="M102" s="513">
        <f t="shared" si="12"/>
        <v>35.715324342014512</v>
      </c>
    </row>
    <row r="103" spans="1:13" ht="14.4" x14ac:dyDescent="0.3">
      <c r="A103" s="751" t="s">
        <v>178</v>
      </c>
      <c r="B103" s="737" t="s">
        <v>178</v>
      </c>
      <c r="C103" s="1018">
        <v>47.765138989999997</v>
      </c>
      <c r="D103" s="731" t="s">
        <v>178</v>
      </c>
      <c r="E103" s="1038">
        <v>15768.227000000001</v>
      </c>
      <c r="F103" s="1042">
        <f t="shared" si="13"/>
        <v>0.75317155428087068</v>
      </c>
      <c r="G103" s="952">
        <f t="shared" si="14"/>
        <v>0.75317155428087068</v>
      </c>
      <c r="H103" s="510">
        <f t="shared" si="9"/>
        <v>1.5661321532280271E-2</v>
      </c>
      <c r="I103" s="514">
        <f t="shared" si="15"/>
        <v>-0.98433867846771972</v>
      </c>
      <c r="J103" s="514">
        <f t="shared" si="10"/>
        <v>0.98433867846771972</v>
      </c>
      <c r="K103" s="704">
        <f t="shared" si="16"/>
        <v>-98.494289268499884</v>
      </c>
      <c r="L103" s="512">
        <f>'MASTER CHART'!$T$7</f>
        <v>-0.5</v>
      </c>
      <c r="M103" s="513">
        <f t="shared" si="12"/>
        <v>49.247144634249942</v>
      </c>
    </row>
    <row r="104" spans="1:13" ht="14.4" x14ac:dyDescent="0.3">
      <c r="A104" s="752" t="s">
        <v>179</v>
      </c>
      <c r="B104" s="737" t="s">
        <v>179</v>
      </c>
      <c r="C104" s="1018">
        <v>2470.5985099200002</v>
      </c>
      <c r="D104" s="731" t="s">
        <v>179</v>
      </c>
      <c r="E104" s="1038">
        <v>430.14600000000002</v>
      </c>
      <c r="F104" s="1042">
        <f t="shared" si="13"/>
        <v>1.0627180666480482</v>
      </c>
      <c r="G104" s="952">
        <f t="shared" si="14"/>
        <v>1.0627180666480482</v>
      </c>
      <c r="H104" s="510">
        <f t="shared" si="9"/>
        <v>2.2097979199213972E-2</v>
      </c>
      <c r="I104" s="514">
        <f t="shared" si="15"/>
        <v>-0.97790202080078603</v>
      </c>
      <c r="J104" s="514">
        <f t="shared" si="10"/>
        <v>0.97790202080078603</v>
      </c>
      <c r="K104" s="704">
        <f t="shared" si="16"/>
        <v>-97.85022840201421</v>
      </c>
      <c r="L104" s="512">
        <f>'MASTER CHART'!$T$7</f>
        <v>-0.5</v>
      </c>
      <c r="M104" s="513">
        <f t="shared" si="12"/>
        <v>48.925114201007105</v>
      </c>
    </row>
    <row r="105" spans="1:13" ht="14.4" x14ac:dyDescent="0.3">
      <c r="A105" s="751" t="s">
        <v>180</v>
      </c>
      <c r="B105" s="737" t="s">
        <v>180</v>
      </c>
      <c r="C105" s="1018">
        <v>625.20217953999997</v>
      </c>
      <c r="D105" s="731" t="s">
        <v>180</v>
      </c>
      <c r="E105" s="1038">
        <v>52.771999999999998</v>
      </c>
      <c r="F105" s="1042">
        <f t="shared" si="13"/>
        <v>3.2993169418684874E-2</v>
      </c>
      <c r="G105" s="952">
        <f t="shared" si="14"/>
        <v>3.2993169418684874E-2</v>
      </c>
      <c r="H105" s="510">
        <f t="shared" si="9"/>
        <v>6.86054367956557E-4</v>
      </c>
      <c r="I105" s="514">
        <f t="shared" si="15"/>
        <v>-0.99931394563204345</v>
      </c>
      <c r="J105" s="514">
        <f t="shared" si="10"/>
        <v>0.99931394563204345</v>
      </c>
      <c r="K105" s="704">
        <f t="shared" si="16"/>
        <v>-99.992735208114894</v>
      </c>
      <c r="L105" s="512">
        <f>'MASTER CHART'!$T$7</f>
        <v>-0.5</v>
      </c>
      <c r="M105" s="513">
        <f t="shared" si="12"/>
        <v>49.996367604057447</v>
      </c>
    </row>
    <row r="106" spans="1:13" ht="14.4" x14ac:dyDescent="0.3">
      <c r="A106" s="752" t="s">
        <v>181</v>
      </c>
      <c r="B106" s="737" t="s">
        <v>181</v>
      </c>
      <c r="C106" s="1018">
        <v>48.837508769999999</v>
      </c>
      <c r="D106" s="731" t="s">
        <v>181</v>
      </c>
      <c r="E106" s="1038">
        <v>3984.4569999999999</v>
      </c>
      <c r="F106" s="1042">
        <f t="shared" si="13"/>
        <v>0.19459095368118787</v>
      </c>
      <c r="G106" s="952">
        <f t="shared" si="14"/>
        <v>0.19459095368118787</v>
      </c>
      <c r="H106" s="510">
        <f t="shared" si="9"/>
        <v>4.0462912805887194E-3</v>
      </c>
      <c r="I106" s="514">
        <f t="shared" si="15"/>
        <v>-0.99595370871941125</v>
      </c>
      <c r="J106" s="514">
        <f t="shared" si="10"/>
        <v>0.99595370871941125</v>
      </c>
      <c r="K106" s="704">
        <f t="shared" si="16"/>
        <v>-99.656505256246405</v>
      </c>
      <c r="L106" s="512">
        <f>'MASTER CHART'!$T$7</f>
        <v>-0.5</v>
      </c>
      <c r="M106" s="513">
        <f t="shared" si="12"/>
        <v>49.828252628123202</v>
      </c>
    </row>
    <row r="107" spans="1:13" ht="14.4" x14ac:dyDescent="0.3">
      <c r="A107" s="751" t="s">
        <v>121</v>
      </c>
      <c r="B107" s="737" t="s">
        <v>121</v>
      </c>
      <c r="C107" s="1018">
        <v>482.45417271999997</v>
      </c>
      <c r="D107" s="731" t="s">
        <v>121</v>
      </c>
      <c r="E107" s="1038">
        <v>1249.1510000000001</v>
      </c>
      <c r="F107" s="1042">
        <f t="shared" si="13"/>
        <v>0.60265811230736077</v>
      </c>
      <c r="G107" s="952">
        <f t="shared" si="14"/>
        <v>0.60265811230736077</v>
      </c>
      <c r="H107" s="510">
        <f t="shared" si="9"/>
        <v>1.2531570552866234E-2</v>
      </c>
      <c r="I107" s="514">
        <f t="shared" si="15"/>
        <v>-0.98746842944713376</v>
      </c>
      <c r="J107" s="514">
        <f t="shared" si="10"/>
        <v>0.98746842944713376</v>
      </c>
      <c r="K107" s="704">
        <f t="shared" si="16"/>
        <v>-98.807456479184552</v>
      </c>
      <c r="L107" s="512">
        <f>'MASTER CHART'!$T$7</f>
        <v>-0.5</v>
      </c>
      <c r="M107" s="513">
        <f t="shared" si="12"/>
        <v>49.403728239592276</v>
      </c>
    </row>
    <row r="108" spans="1:13" ht="14.4" x14ac:dyDescent="0.3">
      <c r="A108" s="751" t="s">
        <v>78</v>
      </c>
      <c r="B108" s="737" t="s">
        <v>78</v>
      </c>
      <c r="C108" s="1018">
        <v>677.18998668999996</v>
      </c>
      <c r="D108" s="731" t="s">
        <v>78</v>
      </c>
      <c r="E108" s="1038">
        <v>123799.215</v>
      </c>
      <c r="F108" s="1042">
        <f t="shared" si="13"/>
        <v>83.835588758082437</v>
      </c>
      <c r="G108" s="952">
        <f t="shared" si="14"/>
        <v>83.835588758082437</v>
      </c>
      <c r="H108" s="510">
        <f t="shared" si="9"/>
        <v>1.7432630108315519</v>
      </c>
      <c r="I108" s="514">
        <f t="shared" si="15"/>
        <v>0.74326301083155188</v>
      </c>
      <c r="J108" s="514">
        <f t="shared" si="10"/>
        <v>-0.74326301083155188</v>
      </c>
      <c r="K108" s="704">
        <f t="shared" si="16"/>
        <v>1.1974643806861807</v>
      </c>
      <c r="L108" s="512">
        <f>'MASTER CHART'!$T$7</f>
        <v>-0.5</v>
      </c>
      <c r="M108" s="513">
        <f t="shared" si="12"/>
        <v>-0.59873219034309033</v>
      </c>
    </row>
    <row r="109" spans="1:13" ht="14.4" x14ac:dyDescent="0.3">
      <c r="A109" s="751" t="s">
        <v>182</v>
      </c>
      <c r="B109" s="737" t="s">
        <v>182</v>
      </c>
      <c r="C109" s="1018">
        <v>195.33347873</v>
      </c>
      <c r="D109" s="731" t="s">
        <v>182</v>
      </c>
      <c r="E109" s="1038">
        <v>2881.415</v>
      </c>
      <c r="F109" s="1042">
        <f t="shared" si="13"/>
        <v>0.56283681561480292</v>
      </c>
      <c r="G109" s="952">
        <f t="shared" si="14"/>
        <v>0.56283681561480292</v>
      </c>
      <c r="H109" s="510">
        <f t="shared" si="9"/>
        <v>1.1703533264694957E-2</v>
      </c>
      <c r="I109" s="514">
        <f t="shared" si="15"/>
        <v>-0.98829646673530502</v>
      </c>
      <c r="J109" s="514">
        <f t="shared" si="10"/>
        <v>0.98829646673530502</v>
      </c>
      <c r="K109" s="704">
        <f t="shared" si="16"/>
        <v>-98.890311035213173</v>
      </c>
      <c r="L109" s="512">
        <f>'MASTER CHART'!$T$7</f>
        <v>-0.5</v>
      </c>
      <c r="M109" s="513">
        <f t="shared" si="12"/>
        <v>49.445155517606587</v>
      </c>
    </row>
    <row r="110" spans="1:13" ht="14.4" x14ac:dyDescent="0.3">
      <c r="A110" s="752" t="s">
        <v>183</v>
      </c>
      <c r="B110" s="737" t="s">
        <v>183</v>
      </c>
      <c r="C110" s="1018">
        <v>457.66493631999998</v>
      </c>
      <c r="D110" s="731" t="s">
        <v>183</v>
      </c>
      <c r="E110" s="1038">
        <v>621.54200000000003</v>
      </c>
      <c r="F110" s="1042">
        <f t="shared" si="13"/>
        <v>0.28445797985020543</v>
      </c>
      <c r="G110" s="952">
        <f t="shared" si="14"/>
        <v>0.28445797985020543</v>
      </c>
      <c r="H110" s="510">
        <f t="shared" si="9"/>
        <v>5.9149709777749091E-3</v>
      </c>
      <c r="I110" s="514">
        <f t="shared" si="15"/>
        <v>-0.99408502902222506</v>
      </c>
      <c r="J110" s="514">
        <f t="shared" si="10"/>
        <v>0.99408502902222506</v>
      </c>
      <c r="K110" s="704">
        <f t="shared" si="16"/>
        <v>-99.469522581816378</v>
      </c>
      <c r="L110" s="512">
        <f>'MASTER CHART'!$T$7</f>
        <v>-0.5</v>
      </c>
      <c r="M110" s="513">
        <f t="shared" si="12"/>
        <v>49.734761290908189</v>
      </c>
    </row>
    <row r="111" spans="1:13" ht="14.4" x14ac:dyDescent="0.3">
      <c r="A111" s="752" t="s">
        <v>79</v>
      </c>
      <c r="B111" s="737" t="s">
        <v>79</v>
      </c>
      <c r="C111" s="1018">
        <v>190.05396963000001</v>
      </c>
      <c r="D111" s="731" t="s">
        <v>79</v>
      </c>
      <c r="E111" s="1038">
        <v>33492.909</v>
      </c>
      <c r="F111" s="1042">
        <f t="shared" si="13"/>
        <v>6.3654603099063545</v>
      </c>
      <c r="G111" s="952">
        <f t="shared" si="14"/>
        <v>6.3654603099063545</v>
      </c>
      <c r="H111" s="510">
        <f t="shared" si="9"/>
        <v>0.13236230185246103</v>
      </c>
      <c r="I111" s="514">
        <f t="shared" si="15"/>
        <v>-0.86763769814753899</v>
      </c>
      <c r="J111" s="514">
        <f t="shared" si="10"/>
        <v>0.86763769814753899</v>
      </c>
      <c r="K111" s="704">
        <f t="shared" si="16"/>
        <v>-86.817027808586261</v>
      </c>
      <c r="L111" s="512">
        <f>'MASTER CHART'!$T$7</f>
        <v>-0.5</v>
      </c>
      <c r="M111" s="513">
        <f t="shared" si="12"/>
        <v>43.40851390429313</v>
      </c>
    </row>
    <row r="112" spans="1:13" ht="14.4" x14ac:dyDescent="0.3">
      <c r="A112" s="751" t="s">
        <v>184</v>
      </c>
      <c r="B112" s="737" t="s">
        <v>184</v>
      </c>
      <c r="C112" s="1018">
        <v>41.996573380000001</v>
      </c>
      <c r="D112" s="731" t="s">
        <v>184</v>
      </c>
      <c r="E112" s="1038">
        <v>26472.976999999999</v>
      </c>
      <c r="F112" s="1042">
        <f t="shared" si="13"/>
        <v>1.1117743211675521</v>
      </c>
      <c r="G112" s="952">
        <f t="shared" si="14"/>
        <v>1.1117743211675521</v>
      </c>
      <c r="H112" s="510">
        <f t="shared" si="9"/>
        <v>2.3118046633827709E-2</v>
      </c>
      <c r="I112" s="514">
        <f t="shared" si="15"/>
        <v>-0.97688195336617234</v>
      </c>
      <c r="J112" s="514">
        <f t="shared" si="10"/>
        <v>0.97688195336617234</v>
      </c>
      <c r="K112" s="704">
        <f t="shared" si="16"/>
        <v>-97.748159044001554</v>
      </c>
      <c r="L112" s="512">
        <f>'MASTER CHART'!$T$7</f>
        <v>-0.5</v>
      </c>
      <c r="M112" s="513">
        <f t="shared" si="12"/>
        <v>48.874079522000777</v>
      </c>
    </row>
    <row r="113" spans="1:13" ht="14.4" x14ac:dyDescent="0.3">
      <c r="A113" s="752" t="s">
        <v>185</v>
      </c>
      <c r="B113" s="737" t="s">
        <v>185</v>
      </c>
      <c r="C113" s="1018">
        <v>20.28780579</v>
      </c>
      <c r="D113" s="731" t="s">
        <v>185</v>
      </c>
      <c r="E113" s="1038">
        <v>53718.957999999999</v>
      </c>
      <c r="F113" s="1042">
        <f t="shared" si="13"/>
        <v>1.0898397871451668</v>
      </c>
      <c r="G113" s="952">
        <f t="shared" si="14"/>
        <v>1.0898397871451668</v>
      </c>
      <c r="H113" s="510">
        <f t="shared" si="9"/>
        <v>2.2661943654323505E-2</v>
      </c>
      <c r="I113" s="514">
        <f t="shared" si="15"/>
        <v>-0.9773380563456765</v>
      </c>
      <c r="J113" s="514">
        <f t="shared" si="10"/>
        <v>0.9773380563456765</v>
      </c>
      <c r="K113" s="704">
        <f t="shared" si="16"/>
        <v>-97.793797338810251</v>
      </c>
      <c r="L113" s="512">
        <f>'MASTER CHART'!$T$7</f>
        <v>-0.5</v>
      </c>
      <c r="M113" s="513">
        <f t="shared" si="12"/>
        <v>48.896898669405125</v>
      </c>
    </row>
    <row r="114" spans="1:13" ht="14.4" x14ac:dyDescent="0.3">
      <c r="A114" s="751" t="s">
        <v>186</v>
      </c>
      <c r="B114" s="737" t="s">
        <v>186</v>
      </c>
      <c r="C114" s="1018">
        <v>499.01568381999999</v>
      </c>
      <c r="D114" s="731" t="s">
        <v>186</v>
      </c>
      <c r="E114" s="1038">
        <v>2347.9879999999998</v>
      </c>
      <c r="F114" s="1042">
        <f t="shared" si="13"/>
        <v>1.1716828374211541</v>
      </c>
      <c r="G114" s="952">
        <f t="shared" si="14"/>
        <v>1.1716828374211541</v>
      </c>
      <c r="H114" s="510">
        <f t="shared" si="9"/>
        <v>2.4363774157971047E-2</v>
      </c>
      <c r="I114" s="514">
        <f t="shared" si="15"/>
        <v>-0.97563622584202891</v>
      </c>
      <c r="J114" s="514">
        <f t="shared" si="10"/>
        <v>0.97563622584202891</v>
      </c>
      <c r="K114" s="704">
        <f t="shared" si="16"/>
        <v>-97.623509825397548</v>
      </c>
      <c r="L114" s="512">
        <f>'MASTER CHART'!$T$7</f>
        <v>-0.5</v>
      </c>
      <c r="M114" s="513">
        <f t="shared" si="12"/>
        <v>48.811754912698774</v>
      </c>
    </row>
    <row r="115" spans="1:13" ht="14.4" x14ac:dyDescent="0.3">
      <c r="A115" s="751" t="s">
        <v>187</v>
      </c>
      <c r="B115" s="737" t="s">
        <v>187</v>
      </c>
      <c r="C115" s="1018">
        <v>39.86817954</v>
      </c>
      <c r="D115" s="731" t="s">
        <v>187</v>
      </c>
      <c r="E115" s="1038">
        <v>28120.74</v>
      </c>
      <c r="F115" s="1042">
        <f t="shared" si="13"/>
        <v>1.1211227111176596</v>
      </c>
      <c r="G115" s="952">
        <f t="shared" si="14"/>
        <v>1.1211227111176596</v>
      </c>
      <c r="H115" s="510">
        <f t="shared" si="9"/>
        <v>2.331243546859665E-2</v>
      </c>
      <c r="I115" s="514">
        <f t="shared" si="15"/>
        <v>-0.97668756453140337</v>
      </c>
      <c r="J115" s="514">
        <f t="shared" si="10"/>
        <v>0.97668756453140337</v>
      </c>
      <c r="K115" s="704">
        <f t="shared" si="16"/>
        <v>-97.728708228402098</v>
      </c>
      <c r="L115" s="512">
        <f>'MASTER CHART'!$T$7</f>
        <v>-0.5</v>
      </c>
      <c r="M115" s="513">
        <f t="shared" si="12"/>
        <v>48.864354114201049</v>
      </c>
    </row>
    <row r="116" spans="1:13" ht="14.4" x14ac:dyDescent="0.3">
      <c r="A116" s="753" t="s">
        <v>188</v>
      </c>
      <c r="B116" s="670"/>
      <c r="C116" s="760"/>
      <c r="D116" s="731" t="s">
        <v>337</v>
      </c>
      <c r="E116" s="1038">
        <v>19.524999999999999</v>
      </c>
      <c r="F116" s="1042">
        <f t="shared" si="13"/>
        <v>0</v>
      </c>
      <c r="G116" s="952" t="str">
        <f t="shared" si="14"/>
        <v>n.a.</v>
      </c>
      <c r="H116" s="510" t="str">
        <f t="shared" si="9"/>
        <v>use mean</v>
      </c>
      <c r="I116" s="514">
        <f t="shared" si="15"/>
        <v>0</v>
      </c>
      <c r="J116" s="514">
        <f t="shared" si="10"/>
        <v>0</v>
      </c>
      <c r="K116" s="704">
        <f t="shared" si="16"/>
        <v>0</v>
      </c>
      <c r="L116" s="512">
        <f>'MASTER CHART'!$T$7</f>
        <v>-0.5</v>
      </c>
      <c r="M116" s="513">
        <f t="shared" si="12"/>
        <v>0</v>
      </c>
    </row>
    <row r="117" spans="1:13" ht="14.4" x14ac:dyDescent="0.3">
      <c r="A117" s="751" t="s">
        <v>80</v>
      </c>
      <c r="B117" s="737" t="s">
        <v>80</v>
      </c>
      <c r="C117" s="1018">
        <v>5693.8599205700002</v>
      </c>
      <c r="D117" s="731" t="s">
        <v>80</v>
      </c>
      <c r="E117" s="1038">
        <v>16802.463</v>
      </c>
      <c r="F117" s="1042">
        <f t="shared" si="13"/>
        <v>95.670870642560359</v>
      </c>
      <c r="G117" s="952">
        <f t="shared" si="14"/>
        <v>95.670870642560359</v>
      </c>
      <c r="H117" s="510">
        <f t="shared" si="9"/>
        <v>1.9893638546093804</v>
      </c>
      <c r="I117" s="514">
        <f t="shared" si="15"/>
        <v>0.98936385460938037</v>
      </c>
      <c r="J117" s="514">
        <f t="shared" si="10"/>
        <v>-0.98936385460938037</v>
      </c>
      <c r="K117" s="704">
        <f t="shared" si="16"/>
        <v>1.5939552462158149</v>
      </c>
      <c r="L117" s="512">
        <f>'MASTER CHART'!$T$7</f>
        <v>-0.5</v>
      </c>
      <c r="M117" s="513">
        <f t="shared" si="12"/>
        <v>-0.79697762310790743</v>
      </c>
    </row>
    <row r="118" spans="1:13" ht="14.4" x14ac:dyDescent="0.3">
      <c r="A118" s="751" t="s">
        <v>189</v>
      </c>
      <c r="B118" s="737" t="s">
        <v>189</v>
      </c>
      <c r="C118" s="1018"/>
      <c r="D118" s="731" t="s">
        <v>189</v>
      </c>
      <c r="E118" s="1038">
        <v>259.82400000000001</v>
      </c>
      <c r="F118" s="1042">
        <f t="shared" si="13"/>
        <v>0</v>
      </c>
      <c r="G118" s="952" t="str">
        <f t="shared" si="14"/>
        <v>n.a.</v>
      </c>
      <c r="H118" s="510" t="str">
        <f t="shared" si="9"/>
        <v>use mean</v>
      </c>
      <c r="I118" s="514">
        <f t="shared" si="15"/>
        <v>0</v>
      </c>
      <c r="J118" s="514">
        <f t="shared" si="10"/>
        <v>0</v>
      </c>
      <c r="K118" s="704">
        <f t="shared" si="16"/>
        <v>0</v>
      </c>
      <c r="L118" s="512">
        <f>'MASTER CHART'!$T$7</f>
        <v>-0.5</v>
      </c>
      <c r="M118" s="513">
        <f t="shared" si="12"/>
        <v>0</v>
      </c>
    </row>
    <row r="119" spans="1:13" ht="14.4" x14ac:dyDescent="0.3">
      <c r="A119" s="752" t="s">
        <v>81</v>
      </c>
      <c r="B119" s="737" t="s">
        <v>81</v>
      </c>
      <c r="C119" s="1018">
        <v>4896.3480252700001</v>
      </c>
      <c r="D119" s="731" t="s">
        <v>81</v>
      </c>
      <c r="E119" s="1038">
        <v>4551.3490000000002</v>
      </c>
      <c r="F119" s="1042">
        <f t="shared" si="13"/>
        <v>22.28498868846459</v>
      </c>
      <c r="G119" s="952">
        <f t="shared" si="14"/>
        <v>22.28498868846459</v>
      </c>
      <c r="H119" s="510">
        <f t="shared" si="9"/>
        <v>0.46339027437979957</v>
      </c>
      <c r="I119" s="514">
        <f t="shared" si="15"/>
        <v>-0.53660972562020048</v>
      </c>
      <c r="J119" s="514">
        <f t="shared" si="10"/>
        <v>0.53660972562020048</v>
      </c>
      <c r="K119" s="704">
        <f t="shared" si="16"/>
        <v>-53.693911146314498</v>
      </c>
      <c r="L119" s="512">
        <f>'MASTER CHART'!$T$7</f>
        <v>-0.5</v>
      </c>
      <c r="M119" s="513">
        <f t="shared" si="12"/>
        <v>26.846955573157249</v>
      </c>
    </row>
    <row r="120" spans="1:13" ht="14.4" x14ac:dyDescent="0.3">
      <c r="A120" s="751" t="s">
        <v>36</v>
      </c>
      <c r="B120" s="737" t="s">
        <v>36</v>
      </c>
      <c r="C120" s="1018">
        <v>177.46289522999999</v>
      </c>
      <c r="D120" s="731" t="s">
        <v>36</v>
      </c>
      <c r="E120" s="1038">
        <v>6169.2690000000002</v>
      </c>
      <c r="F120" s="1042">
        <f t="shared" si="13"/>
        <v>1.094816338192687</v>
      </c>
      <c r="G120" s="952">
        <f t="shared" si="14"/>
        <v>1.094816338192687</v>
      </c>
      <c r="H120" s="510">
        <f t="shared" si="9"/>
        <v>2.2765425212587394E-2</v>
      </c>
      <c r="I120" s="514">
        <f t="shared" si="15"/>
        <v>-0.9772345747874126</v>
      </c>
      <c r="J120" s="514">
        <f t="shared" si="10"/>
        <v>0.9772345747874126</v>
      </c>
      <c r="K120" s="704">
        <f t="shared" si="16"/>
        <v>-97.783442831000528</v>
      </c>
      <c r="L120" s="512">
        <f>'MASTER CHART'!$T$7</f>
        <v>-0.5</v>
      </c>
      <c r="M120" s="513">
        <f t="shared" si="12"/>
        <v>48.891721415500264</v>
      </c>
    </row>
    <row r="121" spans="1:13" ht="14.4" x14ac:dyDescent="0.3">
      <c r="A121" s="752" t="s">
        <v>190</v>
      </c>
      <c r="B121" s="737" t="s">
        <v>190</v>
      </c>
      <c r="C121" s="1018">
        <v>24.396114619999999</v>
      </c>
      <c r="D121" s="731" t="s">
        <v>190</v>
      </c>
      <c r="E121" s="1038">
        <v>18534.802</v>
      </c>
      <c r="F121" s="1042">
        <f t="shared" si="13"/>
        <v>0.45217715405100523</v>
      </c>
      <c r="G121" s="952">
        <f t="shared" si="14"/>
        <v>0.45217715405100523</v>
      </c>
      <c r="H121" s="510">
        <f t="shared" si="9"/>
        <v>9.4024950343561918E-3</v>
      </c>
      <c r="I121" s="514">
        <f t="shared" si="15"/>
        <v>-0.9905975049656438</v>
      </c>
      <c r="J121" s="514">
        <f t="shared" si="10"/>
        <v>0.9905975049656438</v>
      </c>
      <c r="K121" s="704">
        <f t="shared" si="16"/>
        <v>-99.120556102317181</v>
      </c>
      <c r="L121" s="512">
        <f>'MASTER CHART'!$T$7</f>
        <v>-0.5</v>
      </c>
      <c r="M121" s="513">
        <f t="shared" si="12"/>
        <v>49.560278051158591</v>
      </c>
    </row>
    <row r="122" spans="1:13" ht="14.4" x14ac:dyDescent="0.3">
      <c r="A122" s="751" t="s">
        <v>191</v>
      </c>
      <c r="B122" s="737" t="s">
        <v>191</v>
      </c>
      <c r="C122" s="1018">
        <v>117.52054496</v>
      </c>
      <c r="D122" s="731" t="s">
        <v>191</v>
      </c>
      <c r="E122" s="1038">
        <v>178516.90400000001</v>
      </c>
      <c r="F122" s="1042">
        <f t="shared" si="13"/>
        <v>20.979403842652005</v>
      </c>
      <c r="G122" s="952">
        <f t="shared" si="14"/>
        <v>20.979403842652005</v>
      </c>
      <c r="H122" s="510">
        <f t="shared" si="9"/>
        <v>0.43624216457436954</v>
      </c>
      <c r="I122" s="514">
        <f t="shared" si="15"/>
        <v>-0.56375783542563052</v>
      </c>
      <c r="J122" s="514">
        <f t="shared" si="10"/>
        <v>0.56375783542563052</v>
      </c>
      <c r="K122" s="704">
        <f t="shared" si="16"/>
        <v>-56.410388552679777</v>
      </c>
      <c r="L122" s="512">
        <f>'MASTER CHART'!$T$7</f>
        <v>-0.5</v>
      </c>
      <c r="M122" s="513">
        <f t="shared" si="12"/>
        <v>28.205194276339888</v>
      </c>
    </row>
    <row r="123" spans="1:13" ht="14.4" x14ac:dyDescent="0.3">
      <c r="A123" s="751" t="s">
        <v>192</v>
      </c>
      <c r="B123" s="737" t="s">
        <v>192</v>
      </c>
      <c r="C123" s="1018">
        <v>9522.2216583200006</v>
      </c>
      <c r="D123" s="731" t="s">
        <v>192</v>
      </c>
      <c r="E123" s="1038">
        <v>5091.924</v>
      </c>
      <c r="F123" s="1042">
        <f t="shared" si="13"/>
        <v>48.486428995319415</v>
      </c>
      <c r="G123" s="952">
        <f t="shared" si="14"/>
        <v>48.486428995319415</v>
      </c>
      <c r="H123" s="510">
        <f t="shared" si="9"/>
        <v>1.0082185793286018</v>
      </c>
      <c r="I123" s="514">
        <f t="shared" si="15"/>
        <v>8.2185793286018161E-3</v>
      </c>
      <c r="J123" s="514">
        <f t="shared" si="10"/>
        <v>-8.2185793286018161E-3</v>
      </c>
      <c r="K123" s="704">
        <f t="shared" si="16"/>
        <v>1.3240879557337236E-2</v>
      </c>
      <c r="L123" s="512">
        <f>'MASTER CHART'!$T$7</f>
        <v>-0.5</v>
      </c>
      <c r="M123" s="513">
        <f t="shared" si="12"/>
        <v>-6.620439778668618E-3</v>
      </c>
    </row>
    <row r="124" spans="1:13" ht="14.4" x14ac:dyDescent="0.3">
      <c r="A124" s="751" t="s">
        <v>38</v>
      </c>
      <c r="B124" s="737" t="s">
        <v>38</v>
      </c>
      <c r="C124" s="1018">
        <v>675.04339353</v>
      </c>
      <c r="D124" s="731" t="s">
        <v>38</v>
      </c>
      <c r="E124" s="1038">
        <v>3926.4920000000002</v>
      </c>
      <c r="F124" s="1042">
        <f t="shared" si="13"/>
        <v>2.6505524843483967</v>
      </c>
      <c r="G124" s="952">
        <f t="shared" si="14"/>
        <v>2.6505524843483967</v>
      </c>
      <c r="H124" s="510">
        <f t="shared" si="9"/>
        <v>5.5115138721880466E-2</v>
      </c>
      <c r="I124" s="514">
        <f t="shared" si="15"/>
        <v>-0.94488486127811955</v>
      </c>
      <c r="J124" s="514">
        <f t="shared" si="10"/>
        <v>0.94488486127811955</v>
      </c>
      <c r="K124" s="704">
        <f t="shared" si="16"/>
        <v>-94.546485765473733</v>
      </c>
      <c r="L124" s="512">
        <f>'MASTER CHART'!$T$7</f>
        <v>-0.5</v>
      </c>
      <c r="M124" s="513">
        <f t="shared" si="12"/>
        <v>47.273242882736866</v>
      </c>
    </row>
    <row r="125" spans="1:13" ht="14.4" x14ac:dyDescent="0.3">
      <c r="A125" s="752" t="s">
        <v>82</v>
      </c>
      <c r="B125" s="737" t="s">
        <v>82</v>
      </c>
      <c r="C125" s="1018">
        <v>36.15485065</v>
      </c>
      <c r="D125" s="731" t="s">
        <v>82</v>
      </c>
      <c r="E125" s="1038">
        <v>185132.92600000001</v>
      </c>
      <c r="F125" s="1042">
        <f t="shared" si="13"/>
        <v>6.6934532899275023</v>
      </c>
      <c r="G125" s="952">
        <f t="shared" si="14"/>
        <v>6.6934532899275023</v>
      </c>
      <c r="H125" s="510">
        <f t="shared" si="9"/>
        <v>0.13918253223854696</v>
      </c>
      <c r="I125" s="514">
        <f t="shared" si="15"/>
        <v>-0.86081746776145307</v>
      </c>
      <c r="J125" s="514">
        <f t="shared" si="10"/>
        <v>0.86081746776145307</v>
      </c>
      <c r="K125" s="704">
        <f t="shared" si="16"/>
        <v>-86.134586125434438</v>
      </c>
      <c r="L125" s="512">
        <f>'MASTER CHART'!$T$7</f>
        <v>-0.5</v>
      </c>
      <c r="M125" s="513">
        <f t="shared" si="12"/>
        <v>43.067293062717219</v>
      </c>
    </row>
    <row r="126" spans="1:13" ht="14.4" x14ac:dyDescent="0.3">
      <c r="A126" s="751" t="s">
        <v>83</v>
      </c>
      <c r="B126" s="737" t="s">
        <v>83</v>
      </c>
      <c r="C126" s="1018">
        <v>958.98176617000001</v>
      </c>
      <c r="D126" s="731" t="s">
        <v>83</v>
      </c>
      <c r="E126" s="1038">
        <v>3926.0169999999998</v>
      </c>
      <c r="F126" s="1042">
        <f t="shared" si="13"/>
        <v>3.7649787166734447</v>
      </c>
      <c r="G126" s="952">
        <f t="shared" si="14"/>
        <v>3.7649787166734447</v>
      </c>
      <c r="H126" s="510">
        <f t="shared" si="9"/>
        <v>7.8288328746449004E-2</v>
      </c>
      <c r="I126" s="514">
        <f t="shared" si="15"/>
        <v>-0.92171167125355102</v>
      </c>
      <c r="J126" s="514">
        <f t="shared" si="10"/>
        <v>0.92171167125355102</v>
      </c>
      <c r="K126" s="704">
        <f t="shared" si="16"/>
        <v>-92.227744328728875</v>
      </c>
      <c r="L126" s="512">
        <f>'MASTER CHART'!$T$7</f>
        <v>-0.5</v>
      </c>
      <c r="M126" s="513">
        <f t="shared" si="12"/>
        <v>46.113872164364437</v>
      </c>
    </row>
    <row r="127" spans="1:13" ht="14.4" x14ac:dyDescent="0.3">
      <c r="A127" s="752" t="s">
        <v>193</v>
      </c>
      <c r="B127" s="737" t="s">
        <v>193</v>
      </c>
      <c r="C127" s="1018">
        <v>92.358191640000001</v>
      </c>
      <c r="D127" s="731" t="s">
        <v>193</v>
      </c>
      <c r="E127" s="1038">
        <v>7476.1080000000002</v>
      </c>
      <c r="F127" s="1042">
        <f t="shared" si="13"/>
        <v>0.69047981538533709</v>
      </c>
      <c r="G127" s="952">
        <f t="shared" si="14"/>
        <v>0.69047981538533709</v>
      </c>
      <c r="H127" s="510">
        <f t="shared" si="9"/>
        <v>1.4357720148664328E-2</v>
      </c>
      <c r="I127" s="514">
        <f t="shared" si="15"/>
        <v>-0.98564227985133568</v>
      </c>
      <c r="J127" s="514">
        <f t="shared" si="10"/>
        <v>0.98564227985133568</v>
      </c>
      <c r="K127" s="704">
        <f t="shared" si="16"/>
        <v>-98.624729425508193</v>
      </c>
      <c r="L127" s="512">
        <f>'MASTER CHART'!$T$7</f>
        <v>-0.5</v>
      </c>
      <c r="M127" s="513">
        <f t="shared" si="12"/>
        <v>49.312364712754096</v>
      </c>
    </row>
    <row r="128" spans="1:13" ht="14.4" x14ac:dyDescent="0.3">
      <c r="A128" s="751" t="s">
        <v>84</v>
      </c>
      <c r="B128" s="737" t="s">
        <v>84</v>
      </c>
      <c r="C128" s="1018">
        <v>464.09236337999999</v>
      </c>
      <c r="D128" s="731" t="s">
        <v>84</v>
      </c>
      <c r="E128" s="1038">
        <v>6917.5789999999997</v>
      </c>
      <c r="F128" s="1042">
        <f t="shared" si="13"/>
        <v>3.2103955869778567</v>
      </c>
      <c r="G128" s="952">
        <f t="shared" si="14"/>
        <v>3.2103955869778567</v>
      </c>
      <c r="H128" s="510">
        <f t="shared" si="9"/>
        <v>6.6756421226609339E-2</v>
      </c>
      <c r="I128" s="514">
        <f t="shared" si="15"/>
        <v>-0.9332435787733907</v>
      </c>
      <c r="J128" s="514">
        <f t="shared" si="10"/>
        <v>0.9332435787733907</v>
      </c>
      <c r="K128" s="704">
        <f t="shared" si="16"/>
        <v>-93.381642940987803</v>
      </c>
      <c r="L128" s="512">
        <f>'MASTER CHART'!$T$7</f>
        <v>-0.5</v>
      </c>
      <c r="M128" s="513">
        <f t="shared" si="12"/>
        <v>46.690821470493901</v>
      </c>
    </row>
    <row r="129" spans="1:18" ht="14.4" x14ac:dyDescent="0.3">
      <c r="A129" s="752" t="s">
        <v>85</v>
      </c>
      <c r="B129" s="737" t="s">
        <v>85</v>
      </c>
      <c r="C129" s="1018">
        <v>358.5769444</v>
      </c>
      <c r="D129" s="731" t="s">
        <v>85</v>
      </c>
      <c r="E129" s="1038">
        <v>30769.077000000001</v>
      </c>
      <c r="F129" s="1042">
        <f t="shared" si="13"/>
        <v>11.033081612668319</v>
      </c>
      <c r="G129" s="952">
        <f t="shared" si="14"/>
        <v>11.033081612668319</v>
      </c>
      <c r="H129" s="510">
        <f t="shared" si="9"/>
        <v>0.22942002741044906</v>
      </c>
      <c r="I129" s="514">
        <f t="shared" si="15"/>
        <v>-0.77057997258955091</v>
      </c>
      <c r="J129" s="514">
        <f t="shared" si="10"/>
        <v>0.77057997258955091</v>
      </c>
      <c r="K129" s="704">
        <f t="shared" si="16"/>
        <v>-77.105297582022132</v>
      </c>
      <c r="L129" s="512">
        <f>'MASTER CHART'!$T$7</f>
        <v>-0.5</v>
      </c>
      <c r="M129" s="513">
        <f t="shared" si="12"/>
        <v>38.552648791011066</v>
      </c>
    </row>
    <row r="130" spans="1:18" ht="14.4" x14ac:dyDescent="0.3">
      <c r="A130" s="751" t="s">
        <v>86</v>
      </c>
      <c r="B130" s="737" t="s">
        <v>86</v>
      </c>
      <c r="C130" s="1018">
        <v>135.20222580999999</v>
      </c>
      <c r="D130" s="731" t="s">
        <v>86</v>
      </c>
      <c r="E130" s="1038">
        <v>100096.496</v>
      </c>
      <c r="F130" s="1042">
        <f t="shared" si="13"/>
        <v>13.53326905498176</v>
      </c>
      <c r="G130" s="952">
        <f t="shared" si="14"/>
        <v>13.53326905498176</v>
      </c>
      <c r="H130" s="510">
        <f t="shared" si="9"/>
        <v>0.28140850095606335</v>
      </c>
      <c r="I130" s="514">
        <f t="shared" si="15"/>
        <v>-0.7185914990439366</v>
      </c>
      <c r="J130" s="514">
        <f t="shared" si="10"/>
        <v>0.7185914990439366</v>
      </c>
      <c r="K130" s="704">
        <f t="shared" si="16"/>
        <v>-71.903259031631663</v>
      </c>
      <c r="L130" s="512">
        <f>'MASTER CHART'!$T$7</f>
        <v>-0.5</v>
      </c>
      <c r="M130" s="513">
        <f t="shared" si="12"/>
        <v>35.951629515815831</v>
      </c>
    </row>
    <row r="131" spans="1:18" ht="14.4" x14ac:dyDescent="0.3">
      <c r="A131" s="751" t="s">
        <v>87</v>
      </c>
      <c r="B131" s="737" t="s">
        <v>87</v>
      </c>
      <c r="C131" s="1018">
        <v>910.28378028999998</v>
      </c>
      <c r="D131" s="731" t="s">
        <v>87</v>
      </c>
      <c r="E131" s="1038">
        <v>38220.542999999998</v>
      </c>
      <c r="F131" s="1042">
        <f t="shared" si="13"/>
        <v>34.791540366776495</v>
      </c>
      <c r="G131" s="952">
        <f t="shared" si="14"/>
        <v>34.791540366776495</v>
      </c>
      <c r="H131" s="510">
        <f t="shared" si="9"/>
        <v>0.72344938837692641</v>
      </c>
      <c r="I131" s="514">
        <f t="shared" si="15"/>
        <v>-0.27655061162307359</v>
      </c>
      <c r="J131" s="514">
        <f t="shared" si="10"/>
        <v>0.27655061162307359</v>
      </c>
      <c r="K131" s="704">
        <f t="shared" si="16"/>
        <v>-27.672036601248763</v>
      </c>
      <c r="L131" s="512">
        <f>'MASTER CHART'!$T$7</f>
        <v>-0.5</v>
      </c>
      <c r="M131" s="513">
        <f t="shared" si="12"/>
        <v>13.836018300624382</v>
      </c>
    </row>
    <row r="132" spans="1:18" ht="14.4" x14ac:dyDescent="0.3">
      <c r="A132" s="752" t="s">
        <v>88</v>
      </c>
      <c r="B132" s="737" t="s">
        <v>88</v>
      </c>
      <c r="C132" s="1018">
        <v>2096.82317586</v>
      </c>
      <c r="D132" s="731" t="s">
        <v>88</v>
      </c>
      <c r="E132" s="1038">
        <v>10610.304</v>
      </c>
      <c r="F132" s="1042">
        <f t="shared" si="13"/>
        <v>22.247931330120061</v>
      </c>
      <c r="G132" s="952">
        <f t="shared" si="14"/>
        <v>22.247931330120061</v>
      </c>
      <c r="H132" s="510">
        <f t="shared" ref="H132:H175" si="17">IF(F132=0,"use mean",F132/$G$182)</f>
        <v>0.46261970995676482</v>
      </c>
      <c r="I132" s="514">
        <f t="shared" si="15"/>
        <v>-0.53738029004323518</v>
      </c>
      <c r="J132" s="514">
        <f t="shared" ref="J132:J177" si="18">(I132*-1)</f>
        <v>0.53738029004323518</v>
      </c>
      <c r="K132" s="704">
        <f t="shared" ref="K132:K163" si="19">(IF(I132&lt;0,I132/$J$184*-100,I132/$I$183*100))</f>
        <v>-53.77101488798656</v>
      </c>
      <c r="L132" s="512">
        <f>'MASTER CHART'!$T$7</f>
        <v>-0.5</v>
      </c>
      <c r="M132" s="513">
        <f t="shared" ref="M132:M177" si="20">(K132*L132)</f>
        <v>26.88550744399328</v>
      </c>
    </row>
    <row r="133" spans="1:18" s="144" customFormat="1" ht="14.4" x14ac:dyDescent="0.3">
      <c r="A133" s="754" t="s">
        <v>228</v>
      </c>
      <c r="B133" s="737" t="s">
        <v>228</v>
      </c>
      <c r="C133" s="1018"/>
      <c r="D133" s="731" t="s">
        <v>228</v>
      </c>
      <c r="E133" s="1038">
        <v>3683.6010000000001</v>
      </c>
      <c r="F133" s="1042">
        <f t="shared" ref="F133:F177" si="21">(C133*E133)/1000000</f>
        <v>0</v>
      </c>
      <c r="G133" s="952" t="str">
        <f t="shared" si="14"/>
        <v>n.a.</v>
      </c>
      <c r="H133" s="510" t="str">
        <f t="shared" si="17"/>
        <v>use mean</v>
      </c>
      <c r="I133" s="514">
        <f t="shared" si="15"/>
        <v>0</v>
      </c>
      <c r="J133" s="515">
        <f t="shared" si="18"/>
        <v>0</v>
      </c>
      <c r="K133" s="704">
        <f t="shared" si="19"/>
        <v>0</v>
      </c>
      <c r="L133" s="512">
        <f>'MASTER CHART'!$T$7</f>
        <v>-0.5</v>
      </c>
      <c r="M133" s="516">
        <f t="shared" si="20"/>
        <v>0</v>
      </c>
      <c r="N133" s="147"/>
      <c r="O133" s="147"/>
      <c r="P133" s="147"/>
      <c r="Q133" s="147"/>
      <c r="R133" s="147"/>
    </row>
    <row r="134" spans="1:18" ht="14.4" x14ac:dyDescent="0.3">
      <c r="A134" s="751" t="s">
        <v>89</v>
      </c>
      <c r="B134" s="737" t="s">
        <v>89</v>
      </c>
      <c r="C134" s="1018">
        <v>2106.3555028699998</v>
      </c>
      <c r="D134" s="731" t="s">
        <v>89</v>
      </c>
      <c r="E134" s="1038">
        <v>2267.9160000000002</v>
      </c>
      <c r="F134" s="1042">
        <f t="shared" si="21"/>
        <v>4.7770373466469191</v>
      </c>
      <c r="G134" s="952">
        <f t="shared" ref="G134:G177" si="22">IF(F134=0,"n.a.",F134)</f>
        <v>4.7770373466469191</v>
      </c>
      <c r="H134" s="510">
        <f t="shared" si="17"/>
        <v>9.9332904213279283E-2</v>
      </c>
      <c r="I134" s="514">
        <f t="shared" si="15"/>
        <v>-0.90066709578672066</v>
      </c>
      <c r="J134" s="514">
        <f t="shared" si="18"/>
        <v>0.90066709578672066</v>
      </c>
      <c r="K134" s="704">
        <f t="shared" si="19"/>
        <v>-90.121995007987593</v>
      </c>
      <c r="L134" s="512">
        <f>'MASTER CHART'!$T$7</f>
        <v>-0.5</v>
      </c>
      <c r="M134" s="513">
        <f t="shared" si="20"/>
        <v>45.060997503993796</v>
      </c>
    </row>
    <row r="135" spans="1:18" ht="14.4" x14ac:dyDescent="0.3">
      <c r="A135" s="752" t="s">
        <v>194</v>
      </c>
      <c r="B135" s="737" t="s">
        <v>453</v>
      </c>
      <c r="C135" s="1018">
        <v>2060.24849705</v>
      </c>
      <c r="D135" s="731" t="s">
        <v>194</v>
      </c>
      <c r="E135" s="1038">
        <v>49512.025999999998</v>
      </c>
      <c r="F135" s="1042">
        <f t="shared" si="21"/>
        <v>102.00707715240053</v>
      </c>
      <c r="G135" s="952">
        <f t="shared" si="22"/>
        <v>102.00707715240053</v>
      </c>
      <c r="H135" s="510">
        <f t="shared" si="17"/>
        <v>2.1211178579058569</v>
      </c>
      <c r="I135" s="514">
        <f t="shared" si="15"/>
        <v>1.1211178579058569</v>
      </c>
      <c r="J135" s="514">
        <f t="shared" si="18"/>
        <v>-1.1211178579058569</v>
      </c>
      <c r="K135" s="704">
        <f t="shared" si="19"/>
        <v>1.8062229410440949</v>
      </c>
      <c r="L135" s="512">
        <f>'MASTER CHART'!$T$7</f>
        <v>-0.5</v>
      </c>
      <c r="M135" s="513">
        <f t="shared" si="20"/>
        <v>-0.90311147052204743</v>
      </c>
    </row>
    <row r="136" spans="1:18" ht="14.4" x14ac:dyDescent="0.3">
      <c r="A136" s="753" t="s">
        <v>195</v>
      </c>
      <c r="B136" s="737" t="s">
        <v>227</v>
      </c>
      <c r="C136" s="1018">
        <v>228.84667106000001</v>
      </c>
      <c r="D136" s="731" t="s">
        <v>195</v>
      </c>
      <c r="E136" s="1038">
        <v>3461.38</v>
      </c>
      <c r="F136" s="1042">
        <f t="shared" si="21"/>
        <v>0.79212529027366285</v>
      </c>
      <c r="G136" s="952">
        <f t="shared" si="22"/>
        <v>0.79212529027366285</v>
      </c>
      <c r="H136" s="510">
        <f t="shared" si="17"/>
        <v>1.6471318910432943E-2</v>
      </c>
      <c r="I136" s="514">
        <f t="shared" si="15"/>
        <v>-0.98352868108956704</v>
      </c>
      <c r="J136" s="514">
        <f t="shared" si="18"/>
        <v>0.98352868108956704</v>
      </c>
      <c r="K136" s="704">
        <f t="shared" si="19"/>
        <v>-98.413239810812527</v>
      </c>
      <c r="L136" s="512">
        <f>'MASTER CHART'!$T$7</f>
        <v>-0.5</v>
      </c>
      <c r="M136" s="513">
        <f t="shared" si="20"/>
        <v>49.206619905406264</v>
      </c>
    </row>
    <row r="137" spans="1:18" ht="14.4" x14ac:dyDescent="0.3">
      <c r="A137" s="752" t="s">
        <v>90</v>
      </c>
      <c r="B137" s="737" t="s">
        <v>90</v>
      </c>
      <c r="C137" s="1018">
        <v>556.80968472999996</v>
      </c>
      <c r="D137" s="731" t="s">
        <v>90</v>
      </c>
      <c r="E137" s="1038">
        <v>21640.168000000001</v>
      </c>
      <c r="F137" s="1042">
        <f t="shared" si="21"/>
        <v>12.049455121584234</v>
      </c>
      <c r="G137" s="952">
        <f t="shared" si="22"/>
        <v>12.049455121584234</v>
      </c>
      <c r="H137" s="510">
        <f t="shared" si="17"/>
        <v>0.25055432573803577</v>
      </c>
      <c r="I137" s="514">
        <f t="shared" si="15"/>
        <v>-0.74944567426196418</v>
      </c>
      <c r="J137" s="514">
        <f t="shared" si="18"/>
        <v>0.74944567426196418</v>
      </c>
      <c r="K137" s="704">
        <f t="shared" si="19"/>
        <v>-74.990570467768677</v>
      </c>
      <c r="L137" s="512">
        <f>'MASTER CHART'!$T$7</f>
        <v>-0.5</v>
      </c>
      <c r="M137" s="513">
        <f t="shared" si="20"/>
        <v>37.495285233884339</v>
      </c>
    </row>
    <row r="138" spans="1:18" ht="14.4" x14ac:dyDescent="0.3">
      <c r="A138" s="751" t="s">
        <v>196</v>
      </c>
      <c r="B138" s="737" t="s">
        <v>196</v>
      </c>
      <c r="C138" s="1018">
        <v>892.85156291999999</v>
      </c>
      <c r="D138" s="731" t="s">
        <v>196</v>
      </c>
      <c r="E138" s="1038">
        <v>142467.65100000001</v>
      </c>
      <c r="F138" s="1042">
        <f t="shared" si="21"/>
        <v>127.2024648608911</v>
      </c>
      <c r="G138" s="952">
        <f t="shared" si="22"/>
        <v>127.2024648608911</v>
      </c>
      <c r="H138" s="510">
        <f t="shared" si="17"/>
        <v>2.6450264757902526</v>
      </c>
      <c r="I138" s="514">
        <f t="shared" si="15"/>
        <v>1.6450264757902526</v>
      </c>
      <c r="J138" s="514">
        <f t="shared" si="18"/>
        <v>-1.6450264757902526</v>
      </c>
      <c r="K138" s="704">
        <f t="shared" si="19"/>
        <v>2.6502874236142784</v>
      </c>
      <c r="L138" s="512">
        <f>'MASTER CHART'!$T$7</f>
        <v>-0.5</v>
      </c>
      <c r="M138" s="513">
        <f t="shared" si="20"/>
        <v>-1.3251437118071392</v>
      </c>
    </row>
    <row r="139" spans="1:18" ht="14.4" x14ac:dyDescent="0.3">
      <c r="A139" s="752" t="s">
        <v>197</v>
      </c>
      <c r="B139" s="737" t="s">
        <v>197</v>
      </c>
      <c r="C139" s="1018">
        <v>52.483662690000003</v>
      </c>
      <c r="D139" s="731" t="s">
        <v>197</v>
      </c>
      <c r="E139" s="1038">
        <v>12100.049000000001</v>
      </c>
      <c r="F139" s="1042">
        <f t="shared" si="21"/>
        <v>0.63505489024847184</v>
      </c>
      <c r="G139" s="952">
        <f t="shared" si="22"/>
        <v>0.63505489024847184</v>
      </c>
      <c r="H139" s="510">
        <f t="shared" si="17"/>
        <v>1.3205223657609507E-2</v>
      </c>
      <c r="I139" s="514">
        <f t="shared" si="15"/>
        <v>-0.98679477634239054</v>
      </c>
      <c r="J139" s="514">
        <f t="shared" si="18"/>
        <v>0.98679477634239054</v>
      </c>
      <c r="K139" s="704">
        <f t="shared" si="19"/>
        <v>-98.740049818025525</v>
      </c>
      <c r="L139" s="512">
        <f>'MASTER CHART'!$T$7</f>
        <v>-0.5</v>
      </c>
      <c r="M139" s="513">
        <f t="shared" si="20"/>
        <v>49.370024909012763</v>
      </c>
    </row>
    <row r="140" spans="1:18" ht="14.4" x14ac:dyDescent="0.3">
      <c r="A140" s="752" t="s">
        <v>198</v>
      </c>
      <c r="B140" s="737" t="s">
        <v>469</v>
      </c>
      <c r="C140" s="1018">
        <v>770.53685321</v>
      </c>
      <c r="D140" s="731" t="s">
        <v>198</v>
      </c>
      <c r="E140" s="1038">
        <v>54.789000000000001</v>
      </c>
      <c r="F140" s="1042">
        <f t="shared" si="21"/>
        <v>4.2216943650522691E-2</v>
      </c>
      <c r="G140" s="952">
        <f t="shared" si="22"/>
        <v>4.2216943650522691E-2</v>
      </c>
      <c r="H140" s="510">
        <f t="shared" si="17"/>
        <v>8.7785196461951222E-4</v>
      </c>
      <c r="I140" s="514">
        <f t="shared" si="15"/>
        <v>-0.99912214803538046</v>
      </c>
      <c r="J140" s="514">
        <f t="shared" si="18"/>
        <v>0.99912214803538046</v>
      </c>
      <c r="K140" s="704">
        <f t="shared" si="19"/>
        <v>-99.973543675383354</v>
      </c>
      <c r="L140" s="512">
        <f>'MASTER CHART'!$T$7</f>
        <v>-0.5</v>
      </c>
      <c r="M140" s="513">
        <f t="shared" si="20"/>
        <v>49.986771837691677</v>
      </c>
    </row>
    <row r="141" spans="1:18" ht="14.4" x14ac:dyDescent="0.3">
      <c r="A141" s="751" t="s">
        <v>199</v>
      </c>
      <c r="B141" s="737" t="s">
        <v>470</v>
      </c>
      <c r="C141" s="1018">
        <v>499.57022819000002</v>
      </c>
      <c r="D141" s="731" t="s">
        <v>199</v>
      </c>
      <c r="E141" s="1038">
        <v>183.59800000000001</v>
      </c>
      <c r="F141" s="1042">
        <f t="shared" si="21"/>
        <v>9.1720094755227632E-2</v>
      </c>
      <c r="G141" s="952">
        <f t="shared" si="22"/>
        <v>9.1720094755227632E-2</v>
      </c>
      <c r="H141" s="510">
        <f t="shared" si="17"/>
        <v>1.9072120910147295E-3</v>
      </c>
      <c r="I141" s="514">
        <f t="shared" ref="I141:I177" si="23">IF(F141=0,0,H141-1)</f>
        <v>-0.99809278790898526</v>
      </c>
      <c r="J141" s="514">
        <f t="shared" si="18"/>
        <v>0.99809278790898526</v>
      </c>
      <c r="K141" s="704">
        <f t="shared" si="19"/>
        <v>-99.870544477781522</v>
      </c>
      <c r="L141" s="512">
        <f>'MASTER CHART'!$T$7</f>
        <v>-0.5</v>
      </c>
      <c r="M141" s="513">
        <f t="shared" si="20"/>
        <v>49.935272238890761</v>
      </c>
    </row>
    <row r="142" spans="1:18" ht="17.350000000000001" customHeight="1" x14ac:dyDescent="0.3">
      <c r="A142" s="752" t="s">
        <v>235</v>
      </c>
      <c r="B142" s="737" t="s">
        <v>471</v>
      </c>
      <c r="C142" s="1018">
        <v>575.05734597000003</v>
      </c>
      <c r="D142" s="734" t="s">
        <v>200</v>
      </c>
      <c r="E142" s="1040">
        <v>109.371</v>
      </c>
      <c r="F142" s="1042">
        <f t="shared" si="21"/>
        <v>6.2894596986084877E-2</v>
      </c>
      <c r="G142" s="952">
        <f t="shared" si="22"/>
        <v>6.2894596986084877E-2</v>
      </c>
      <c r="H142" s="510">
        <f t="shared" si="17"/>
        <v>1.3078195803381772E-3</v>
      </c>
      <c r="I142" s="514">
        <f t="shared" si="23"/>
        <v>-0.99869218041966179</v>
      </c>
      <c r="J142" s="514">
        <f t="shared" si="18"/>
        <v>0.99869218041966179</v>
      </c>
      <c r="K142" s="704">
        <f t="shared" si="19"/>
        <v>-99.930520521213893</v>
      </c>
      <c r="L142" s="512">
        <f>'MASTER CHART'!$T$7</f>
        <v>-0.5</v>
      </c>
      <c r="M142" s="513">
        <f t="shared" si="20"/>
        <v>49.965260260606946</v>
      </c>
    </row>
    <row r="143" spans="1:18" ht="14.4" x14ac:dyDescent="0.3">
      <c r="A143" s="751" t="s">
        <v>92</v>
      </c>
      <c r="B143" s="737" t="s">
        <v>92</v>
      </c>
      <c r="C143" s="1018">
        <v>1147.44557652</v>
      </c>
      <c r="D143" s="731" t="s">
        <v>92</v>
      </c>
      <c r="E143" s="1038">
        <v>29369.428</v>
      </c>
      <c r="F143" s="1042">
        <f t="shared" si="21"/>
        <v>33.69982024352263</v>
      </c>
      <c r="G143" s="952">
        <f t="shared" si="22"/>
        <v>33.69982024352263</v>
      </c>
      <c r="H143" s="510">
        <f t="shared" si="17"/>
        <v>0.70074834533253749</v>
      </c>
      <c r="I143" s="514">
        <f t="shared" si="23"/>
        <v>-0.29925165466746251</v>
      </c>
      <c r="J143" s="514">
        <f t="shared" si="18"/>
        <v>0.29925165466746251</v>
      </c>
      <c r="K143" s="704">
        <f t="shared" si="19"/>
        <v>-29.943534358292386</v>
      </c>
      <c r="L143" s="512">
        <f>'MASTER CHART'!$T$7</f>
        <v>-0.5</v>
      </c>
      <c r="M143" s="513">
        <f t="shared" si="20"/>
        <v>14.971767179146193</v>
      </c>
    </row>
    <row r="144" spans="1:18" ht="14.4" x14ac:dyDescent="0.3">
      <c r="A144" s="752" t="s">
        <v>201</v>
      </c>
      <c r="B144" s="737" t="s">
        <v>201</v>
      </c>
      <c r="C144" s="1018">
        <v>49.531393039999998</v>
      </c>
      <c r="D144" s="731" t="s">
        <v>201</v>
      </c>
      <c r="E144" s="1038">
        <v>14548.171</v>
      </c>
      <c r="F144" s="1042">
        <f t="shared" si="21"/>
        <v>0.72059117581412979</v>
      </c>
      <c r="G144" s="952">
        <f t="shared" si="22"/>
        <v>0.72059117581412979</v>
      </c>
      <c r="H144" s="510">
        <f t="shared" si="17"/>
        <v>1.4983850669352901E-2</v>
      </c>
      <c r="I144" s="514">
        <f t="shared" si="23"/>
        <v>-0.98501614933064707</v>
      </c>
      <c r="J144" s="514">
        <f t="shared" si="18"/>
        <v>0.98501614933064707</v>
      </c>
      <c r="K144" s="704">
        <f t="shared" si="19"/>
        <v>-98.562077939821847</v>
      </c>
      <c r="L144" s="512">
        <f>'MASTER CHART'!$T$7</f>
        <v>-0.5</v>
      </c>
      <c r="M144" s="513">
        <f t="shared" si="20"/>
        <v>49.281038969910924</v>
      </c>
    </row>
    <row r="145" spans="1:13" ht="14.4" x14ac:dyDescent="0.3">
      <c r="A145" s="751" t="s">
        <v>202</v>
      </c>
      <c r="B145" s="737" t="s">
        <v>202</v>
      </c>
      <c r="C145" s="1018">
        <v>632.92484150999996</v>
      </c>
      <c r="D145" s="731" t="s">
        <v>202</v>
      </c>
      <c r="E145" s="1038">
        <v>9468.3780000000006</v>
      </c>
      <c r="F145" s="1042">
        <f t="shared" si="21"/>
        <v>5.992771645006771</v>
      </c>
      <c r="G145" s="952">
        <f t="shared" si="22"/>
        <v>5.992771645006771</v>
      </c>
      <c r="H145" s="510">
        <f t="shared" si="17"/>
        <v>0.12461267697715407</v>
      </c>
      <c r="I145" s="514">
        <f t="shared" si="23"/>
        <v>-0.87538732302284594</v>
      </c>
      <c r="J145" s="514">
        <f t="shared" si="18"/>
        <v>0.87538732302284594</v>
      </c>
      <c r="K145" s="704">
        <f t="shared" si="19"/>
        <v>-87.59246598945613</v>
      </c>
      <c r="L145" s="512">
        <f>'MASTER CHART'!$T$7</f>
        <v>-0.5</v>
      </c>
      <c r="M145" s="513">
        <f t="shared" si="20"/>
        <v>43.796232994728065</v>
      </c>
    </row>
    <row r="146" spans="1:13" ht="14.4" x14ac:dyDescent="0.3">
      <c r="A146" s="752" t="s">
        <v>93</v>
      </c>
      <c r="B146" s="737" t="s">
        <v>93</v>
      </c>
      <c r="C146" s="1018">
        <v>2752.3204394700001</v>
      </c>
      <c r="D146" s="731" t="s">
        <v>93</v>
      </c>
      <c r="E146" s="1038">
        <v>5517.1019999999999</v>
      </c>
      <c r="F146" s="1042">
        <f t="shared" si="21"/>
        <v>15.184832601240815</v>
      </c>
      <c r="G146" s="952">
        <f t="shared" si="22"/>
        <v>15.184832601240815</v>
      </c>
      <c r="H146" s="510">
        <f t="shared" si="17"/>
        <v>0.31575083316701985</v>
      </c>
      <c r="I146" s="514">
        <f t="shared" si="23"/>
        <v>-0.6842491668329802</v>
      </c>
      <c r="J146" s="514">
        <f t="shared" si="18"/>
        <v>0.6842491668329802</v>
      </c>
      <c r="K146" s="704">
        <f t="shared" si="19"/>
        <v>-68.466917783509317</v>
      </c>
      <c r="L146" s="512">
        <f>'MASTER CHART'!$T$7</f>
        <v>-0.5</v>
      </c>
      <c r="M146" s="513">
        <f t="shared" si="20"/>
        <v>34.233458891754658</v>
      </c>
    </row>
    <row r="147" spans="1:13" ht="14.4" x14ac:dyDescent="0.3">
      <c r="A147" s="751" t="s">
        <v>94</v>
      </c>
      <c r="B147" s="737" t="s">
        <v>122</v>
      </c>
      <c r="C147" s="1018">
        <v>1454.81013033</v>
      </c>
      <c r="D147" s="731" t="s">
        <v>94</v>
      </c>
      <c r="E147" s="1038">
        <v>5454.1540000000005</v>
      </c>
      <c r="F147" s="1042">
        <f t="shared" si="21"/>
        <v>7.934758491579891</v>
      </c>
      <c r="G147" s="952">
        <f t="shared" si="22"/>
        <v>7.934758491579891</v>
      </c>
      <c r="H147" s="510">
        <f t="shared" si="17"/>
        <v>0.16499402202765864</v>
      </c>
      <c r="I147" s="514">
        <f t="shared" si="23"/>
        <v>-0.83500597797234133</v>
      </c>
      <c r="J147" s="514">
        <f t="shared" si="18"/>
        <v>0.83500597797234133</v>
      </c>
      <c r="K147" s="704">
        <f t="shared" si="19"/>
        <v>-83.551852766122408</v>
      </c>
      <c r="L147" s="512">
        <f>'MASTER CHART'!$T$7</f>
        <v>-0.5</v>
      </c>
      <c r="M147" s="513">
        <f t="shared" si="20"/>
        <v>41.775926383061204</v>
      </c>
    </row>
    <row r="148" spans="1:13" ht="14.4" x14ac:dyDescent="0.3">
      <c r="A148" s="752" t="s">
        <v>95</v>
      </c>
      <c r="B148" s="737" t="s">
        <v>95</v>
      </c>
      <c r="C148" s="1018">
        <v>2160.7467006000002</v>
      </c>
      <c r="D148" s="731" t="s">
        <v>95</v>
      </c>
      <c r="E148" s="1038">
        <v>2075.5920000000001</v>
      </c>
      <c r="F148" s="1042">
        <f t="shared" si="21"/>
        <v>4.4848285657917559</v>
      </c>
      <c r="G148" s="952">
        <f t="shared" si="22"/>
        <v>4.4848285657917559</v>
      </c>
      <c r="H148" s="510">
        <f t="shared" si="17"/>
        <v>9.3256764394247141E-2</v>
      </c>
      <c r="I148" s="514">
        <f t="shared" si="23"/>
        <v>-0.90674323560575287</v>
      </c>
      <c r="J148" s="514">
        <f t="shared" si="18"/>
        <v>0.90674323560575287</v>
      </c>
      <c r="K148" s="704">
        <f t="shared" si="19"/>
        <v>-90.729981960103729</v>
      </c>
      <c r="L148" s="512">
        <f>'MASTER CHART'!$T$7</f>
        <v>-0.5</v>
      </c>
      <c r="M148" s="513">
        <f t="shared" si="20"/>
        <v>45.364990980051864</v>
      </c>
    </row>
    <row r="149" spans="1:13" ht="14.4" x14ac:dyDescent="0.3">
      <c r="A149" s="751" t="s">
        <v>96</v>
      </c>
      <c r="B149" s="737" t="s">
        <v>96</v>
      </c>
      <c r="C149" s="1018">
        <v>570.20607358999996</v>
      </c>
      <c r="D149" s="731" t="s">
        <v>96</v>
      </c>
      <c r="E149" s="1038">
        <v>53139.527999999998</v>
      </c>
      <c r="F149" s="1042">
        <f t="shared" si="21"/>
        <v>30.300481613305863</v>
      </c>
      <c r="G149" s="952">
        <f t="shared" si="22"/>
        <v>30.300481613305863</v>
      </c>
      <c r="H149" s="510">
        <f t="shared" si="17"/>
        <v>0.63006307451696897</v>
      </c>
      <c r="I149" s="514">
        <f t="shared" si="23"/>
        <v>-0.36993692548303103</v>
      </c>
      <c r="J149" s="514">
        <f t="shared" si="18"/>
        <v>0.36993692548303103</v>
      </c>
      <c r="K149" s="704">
        <f t="shared" si="19"/>
        <v>-37.016400296638388</v>
      </c>
      <c r="L149" s="512">
        <f>'MASTER CHART'!$T$7</f>
        <v>-0.5</v>
      </c>
      <c r="M149" s="513">
        <f t="shared" si="20"/>
        <v>18.508200148319194</v>
      </c>
    </row>
    <row r="150" spans="1:13" ht="14.4" x14ac:dyDescent="0.3">
      <c r="A150" s="752" t="s">
        <v>97</v>
      </c>
      <c r="B150" s="737" t="s">
        <v>97</v>
      </c>
      <c r="C150" s="1018">
        <v>2658.2704238800002</v>
      </c>
      <c r="D150" s="731" t="s">
        <v>97</v>
      </c>
      <c r="E150" s="1038">
        <v>47066.402000000002</v>
      </c>
      <c r="F150" s="1042">
        <f t="shared" si="21"/>
        <v>125.11522439504648</v>
      </c>
      <c r="G150" s="952">
        <f t="shared" si="22"/>
        <v>125.11522439504648</v>
      </c>
      <c r="H150" s="510">
        <f t="shared" si="17"/>
        <v>2.6016247516213276</v>
      </c>
      <c r="I150" s="514">
        <f t="shared" si="23"/>
        <v>1.6016247516213276</v>
      </c>
      <c r="J150" s="514">
        <f t="shared" si="18"/>
        <v>-1.6016247516213276</v>
      </c>
      <c r="K150" s="704">
        <f t="shared" si="19"/>
        <v>2.5803632944765877</v>
      </c>
      <c r="L150" s="512">
        <f>'MASTER CHART'!$T$7</f>
        <v>-0.5</v>
      </c>
      <c r="M150" s="513">
        <f t="shared" si="20"/>
        <v>-1.2901816472382939</v>
      </c>
    </row>
    <row r="151" spans="1:13" ht="14.4" x14ac:dyDescent="0.3">
      <c r="A151" s="751" t="s">
        <v>203</v>
      </c>
      <c r="B151" s="737" t="s">
        <v>203</v>
      </c>
      <c r="C151" s="1018">
        <v>127.33174445</v>
      </c>
      <c r="D151" s="731" t="s">
        <v>203</v>
      </c>
      <c r="E151" s="1038">
        <v>21445.775000000001</v>
      </c>
      <c r="F151" s="1042">
        <f t="shared" si="21"/>
        <v>2.7307279418321988</v>
      </c>
      <c r="G151" s="952">
        <f t="shared" si="22"/>
        <v>2.7307279418321988</v>
      </c>
      <c r="H151" s="510">
        <f t="shared" si="17"/>
        <v>5.6782293583896457E-2</v>
      </c>
      <c r="I151" s="514">
        <f t="shared" si="23"/>
        <v>-0.94321770641610359</v>
      </c>
      <c r="J151" s="514">
        <f t="shared" si="18"/>
        <v>0.94321770641610359</v>
      </c>
      <c r="K151" s="704">
        <f t="shared" si="19"/>
        <v>-94.379667944710661</v>
      </c>
      <c r="L151" s="512">
        <f>'MASTER CHART'!$T$7</f>
        <v>-0.5</v>
      </c>
      <c r="M151" s="513">
        <f t="shared" si="20"/>
        <v>47.189833972355331</v>
      </c>
    </row>
    <row r="152" spans="1:13" ht="14.4" x14ac:dyDescent="0.3">
      <c r="A152" s="751" t="s">
        <v>204</v>
      </c>
      <c r="B152" s="737" t="s">
        <v>204</v>
      </c>
      <c r="C152" s="1018">
        <v>129.84387706000001</v>
      </c>
      <c r="D152" s="731" t="s">
        <v>204</v>
      </c>
      <c r="E152" s="1038">
        <v>38764.089999999997</v>
      </c>
      <c r="F152" s="1042">
        <f t="shared" si="21"/>
        <v>5.0332797363027755</v>
      </c>
      <c r="G152" s="952">
        <f t="shared" si="22"/>
        <v>5.0332797363027755</v>
      </c>
      <c r="H152" s="510">
        <f t="shared" si="17"/>
        <v>0.10466116499502366</v>
      </c>
      <c r="I152" s="514">
        <f t="shared" si="23"/>
        <v>-0.89533883500497635</v>
      </c>
      <c r="J152" s="514">
        <f t="shared" si="18"/>
        <v>0.89533883500497635</v>
      </c>
      <c r="K152" s="704">
        <f t="shared" si="19"/>
        <v>-89.588841866477338</v>
      </c>
      <c r="L152" s="512">
        <f>'MASTER CHART'!$T$7</f>
        <v>-0.5</v>
      </c>
      <c r="M152" s="513">
        <f t="shared" si="20"/>
        <v>44.794420933238669</v>
      </c>
    </row>
    <row r="153" spans="1:13" ht="14.4" x14ac:dyDescent="0.3">
      <c r="A153" s="752" t="s">
        <v>205</v>
      </c>
      <c r="B153" s="737" t="s">
        <v>205</v>
      </c>
      <c r="C153" s="1018">
        <v>588.62778397</v>
      </c>
      <c r="D153" s="731" t="s">
        <v>205</v>
      </c>
      <c r="E153" s="1038">
        <v>543.92499999999995</v>
      </c>
      <c r="F153" s="1042">
        <f t="shared" si="21"/>
        <v>0.3201693673958822</v>
      </c>
      <c r="G153" s="952">
        <f t="shared" si="22"/>
        <v>0.3201693673958822</v>
      </c>
      <c r="H153" s="510">
        <f t="shared" si="17"/>
        <v>6.6575475123477282E-3</v>
      </c>
      <c r="I153" s="514">
        <f t="shared" si="23"/>
        <v>-0.99334245248765229</v>
      </c>
      <c r="J153" s="514">
        <f t="shared" si="18"/>
        <v>0.99334245248765229</v>
      </c>
      <c r="K153" s="704">
        <f t="shared" si="19"/>
        <v>-99.395219346964254</v>
      </c>
      <c r="L153" s="512">
        <f>'MASTER CHART'!$T$7</f>
        <v>-0.5</v>
      </c>
      <c r="M153" s="513">
        <f t="shared" si="20"/>
        <v>49.697609673482127</v>
      </c>
    </row>
    <row r="154" spans="1:13" ht="14.4" x14ac:dyDescent="0.3">
      <c r="A154" s="752" t="s">
        <v>206</v>
      </c>
      <c r="B154" s="737" t="s">
        <v>206</v>
      </c>
      <c r="C154" s="1018">
        <v>6807.7177775600003</v>
      </c>
      <c r="D154" s="731" t="s">
        <v>206</v>
      </c>
      <c r="E154" s="1038">
        <v>9631.2610000000004</v>
      </c>
      <c r="F154" s="1042">
        <f t="shared" si="21"/>
        <v>65.566906730020307</v>
      </c>
      <c r="G154" s="952">
        <f t="shared" si="22"/>
        <v>65.566906730020307</v>
      </c>
      <c r="H154" s="510">
        <f t="shared" si="17"/>
        <v>1.3633871358250258</v>
      </c>
      <c r="I154" s="514">
        <f t="shared" si="23"/>
        <v>0.3633871358250258</v>
      </c>
      <c r="J154" s="514">
        <f t="shared" si="18"/>
        <v>-0.3633871358250258</v>
      </c>
      <c r="K154" s="704">
        <f t="shared" si="19"/>
        <v>0.58544976032536267</v>
      </c>
      <c r="L154" s="512">
        <f>'MASTER CHART'!$T$7</f>
        <v>-0.5</v>
      </c>
      <c r="M154" s="513">
        <f t="shared" si="20"/>
        <v>-0.29272488016268133</v>
      </c>
    </row>
    <row r="155" spans="1:13" ht="14.4" x14ac:dyDescent="0.3">
      <c r="A155" s="751" t="s">
        <v>98</v>
      </c>
      <c r="B155" s="737" t="s">
        <v>98</v>
      </c>
      <c r="C155" s="1018">
        <v>9673.5235346000009</v>
      </c>
      <c r="D155" s="731" t="s">
        <v>98</v>
      </c>
      <c r="E155" s="1038">
        <v>8157.8959999999997</v>
      </c>
      <c r="F155" s="1042">
        <f t="shared" si="21"/>
        <v>78.915598948819209</v>
      </c>
      <c r="G155" s="952">
        <f t="shared" si="22"/>
        <v>78.915598948819209</v>
      </c>
      <c r="H155" s="510">
        <f t="shared" si="17"/>
        <v>1.6409575773609737</v>
      </c>
      <c r="I155" s="514">
        <f t="shared" si="23"/>
        <v>0.6409575773609737</v>
      </c>
      <c r="J155" s="514">
        <f t="shared" si="18"/>
        <v>-0.6409575773609737</v>
      </c>
      <c r="K155" s="704">
        <f t="shared" si="19"/>
        <v>1.0326410129867467</v>
      </c>
      <c r="L155" s="512">
        <f>'MASTER CHART'!$T$7</f>
        <v>-0.5</v>
      </c>
      <c r="M155" s="513">
        <f t="shared" si="20"/>
        <v>-0.51632050649337335</v>
      </c>
    </row>
    <row r="156" spans="1:13" ht="14.4" x14ac:dyDescent="0.3">
      <c r="A156" s="752" t="s">
        <v>123</v>
      </c>
      <c r="B156" s="737" t="s">
        <v>123</v>
      </c>
      <c r="C156" s="1018">
        <v>66.454973929999994</v>
      </c>
      <c r="D156" s="731" t="s">
        <v>123</v>
      </c>
      <c r="E156" s="1038">
        <v>21986.615000000002</v>
      </c>
      <c r="F156" s="1042">
        <f t="shared" si="21"/>
        <v>1.4611199266339467</v>
      </c>
      <c r="G156" s="952">
        <f t="shared" si="22"/>
        <v>1.4611199266339467</v>
      </c>
      <c r="H156" s="510">
        <f t="shared" si="17"/>
        <v>3.0382279891179358E-2</v>
      </c>
      <c r="I156" s="514">
        <f t="shared" si="23"/>
        <v>-0.96961772010882064</v>
      </c>
      <c r="J156" s="514">
        <f t="shared" si="18"/>
        <v>0.96961772010882064</v>
      </c>
      <c r="K156" s="704">
        <f t="shared" si="19"/>
        <v>-97.021289819602885</v>
      </c>
      <c r="L156" s="512">
        <f>'MASTER CHART'!$T$7</f>
        <v>-0.5</v>
      </c>
      <c r="M156" s="513">
        <f t="shared" si="20"/>
        <v>48.510644909801442</v>
      </c>
    </row>
    <row r="157" spans="1:13" ht="14.4" x14ac:dyDescent="0.3">
      <c r="A157" s="751" t="s">
        <v>207</v>
      </c>
      <c r="B157" s="737" t="s">
        <v>207</v>
      </c>
      <c r="C157" s="1018">
        <v>76.391301429999999</v>
      </c>
      <c r="D157" s="731" t="s">
        <v>207</v>
      </c>
      <c r="E157" s="1038">
        <v>8408.9470000000001</v>
      </c>
      <c r="F157" s="1042">
        <f t="shared" si="21"/>
        <v>0.64237040498589426</v>
      </c>
      <c r="G157" s="952">
        <f t="shared" si="22"/>
        <v>0.64237040498589426</v>
      </c>
      <c r="H157" s="510">
        <f t="shared" si="17"/>
        <v>1.3357341230061244E-2</v>
      </c>
      <c r="I157" s="514">
        <f t="shared" si="23"/>
        <v>-0.98664265876993873</v>
      </c>
      <c r="J157" s="514">
        <f t="shared" si="18"/>
        <v>0.98664265876993873</v>
      </c>
      <c r="K157" s="704">
        <f t="shared" si="19"/>
        <v>-98.724828723384377</v>
      </c>
      <c r="L157" s="512">
        <f>'MASTER CHART'!$T$7</f>
        <v>-0.5</v>
      </c>
      <c r="M157" s="513">
        <f t="shared" si="20"/>
        <v>49.362414361692188</v>
      </c>
    </row>
    <row r="158" spans="1:13" ht="14.4" x14ac:dyDescent="0.3">
      <c r="A158" s="752" t="s">
        <v>100</v>
      </c>
      <c r="B158" s="737" t="s">
        <v>100</v>
      </c>
      <c r="C158" s="1018">
        <v>360.38300315999999</v>
      </c>
      <c r="D158" s="731" t="s">
        <v>100</v>
      </c>
      <c r="E158" s="1038">
        <v>67222.971999999994</v>
      </c>
      <c r="F158" s="1042">
        <f t="shared" si="21"/>
        <v>24.226016530700587</v>
      </c>
      <c r="G158" s="952">
        <f t="shared" si="22"/>
        <v>24.226016530700587</v>
      </c>
      <c r="H158" s="510">
        <f t="shared" si="17"/>
        <v>0.50375167805680277</v>
      </c>
      <c r="I158" s="514">
        <f t="shared" si="23"/>
        <v>-0.49624832194319723</v>
      </c>
      <c r="J158" s="514">
        <f t="shared" si="18"/>
        <v>0.49624832194319723</v>
      </c>
      <c r="K158" s="704">
        <f t="shared" si="19"/>
        <v>-49.65529328438739</v>
      </c>
      <c r="L158" s="512">
        <f>'MASTER CHART'!$T$7</f>
        <v>-0.5</v>
      </c>
      <c r="M158" s="513">
        <f t="shared" si="20"/>
        <v>24.827646642193695</v>
      </c>
    </row>
    <row r="159" spans="1:13" ht="14.4" x14ac:dyDescent="0.3">
      <c r="A159" s="751" t="s">
        <v>208</v>
      </c>
      <c r="B159" s="737" t="s">
        <v>208</v>
      </c>
      <c r="C159" s="1018">
        <v>33.890922889999999</v>
      </c>
      <c r="D159" s="731" t="s">
        <v>208</v>
      </c>
      <c r="E159" s="1038">
        <v>6993.2439999999997</v>
      </c>
      <c r="F159" s="1042">
        <f t="shared" si="21"/>
        <v>0.23700749315495515</v>
      </c>
      <c r="G159" s="952">
        <f t="shared" si="22"/>
        <v>0.23700749315495515</v>
      </c>
      <c r="H159" s="510">
        <f t="shared" si="17"/>
        <v>4.9282936068974995E-3</v>
      </c>
      <c r="I159" s="514">
        <f t="shared" si="23"/>
        <v>-0.9950717063931025</v>
      </c>
      <c r="J159" s="514">
        <f t="shared" si="18"/>
        <v>0.9950717063931025</v>
      </c>
      <c r="K159" s="704">
        <f t="shared" si="19"/>
        <v>-99.56825088388122</v>
      </c>
      <c r="L159" s="512">
        <f>'MASTER CHART'!$T$7</f>
        <v>-0.5</v>
      </c>
      <c r="M159" s="513">
        <f t="shared" si="20"/>
        <v>49.78412544194061</v>
      </c>
    </row>
    <row r="160" spans="1:13" ht="14.4" x14ac:dyDescent="0.3">
      <c r="A160" s="752" t="s">
        <v>124</v>
      </c>
      <c r="B160" s="737" t="s">
        <v>124</v>
      </c>
      <c r="C160" s="1018">
        <v>1090.9932826500001</v>
      </c>
      <c r="D160" s="731" t="s">
        <v>124</v>
      </c>
      <c r="E160" s="1038">
        <v>1344.2349999999999</v>
      </c>
      <c r="F160" s="1042">
        <f t="shared" si="21"/>
        <v>1.4665513553030227</v>
      </c>
      <c r="G160" s="952">
        <f t="shared" si="22"/>
        <v>1.4665513553030227</v>
      </c>
      <c r="H160" s="510">
        <f t="shared" si="17"/>
        <v>3.0495220097540795E-2</v>
      </c>
      <c r="I160" s="514">
        <f t="shared" si="23"/>
        <v>-0.9695047799024592</v>
      </c>
      <c r="J160" s="514">
        <f t="shared" si="18"/>
        <v>0.9695047799024592</v>
      </c>
      <c r="K160" s="704">
        <f t="shared" si="19"/>
        <v>-97.009988866385513</v>
      </c>
      <c r="L160" s="512">
        <f>'MASTER CHART'!$T$7</f>
        <v>-0.5</v>
      </c>
      <c r="M160" s="513">
        <f t="shared" si="20"/>
        <v>48.504994433192756</v>
      </c>
    </row>
    <row r="161" spans="1:13" ht="14.4" x14ac:dyDescent="0.3">
      <c r="A161" s="751" t="s">
        <v>101</v>
      </c>
      <c r="B161" s="737" t="s">
        <v>101</v>
      </c>
      <c r="C161" s="1018">
        <v>305.305519</v>
      </c>
      <c r="D161" s="731" t="s">
        <v>101</v>
      </c>
      <c r="E161" s="1038">
        <v>11116.898999999999</v>
      </c>
      <c r="F161" s="1042">
        <f t="shared" si="21"/>
        <v>3.3940506188655806</v>
      </c>
      <c r="G161" s="952">
        <f t="shared" si="22"/>
        <v>3.3940506188655806</v>
      </c>
      <c r="H161" s="510">
        <f t="shared" si="17"/>
        <v>7.0575312804586038E-2</v>
      </c>
      <c r="I161" s="514">
        <f t="shared" si="23"/>
        <v>-0.92942468719541393</v>
      </c>
      <c r="J161" s="514">
        <f t="shared" si="18"/>
        <v>0.92942468719541393</v>
      </c>
      <c r="K161" s="704">
        <f t="shared" si="19"/>
        <v>-92.999519369097072</v>
      </c>
      <c r="L161" s="512">
        <f>'MASTER CHART'!$T$7</f>
        <v>-0.5</v>
      </c>
      <c r="M161" s="513">
        <f t="shared" si="20"/>
        <v>46.499759684548536</v>
      </c>
    </row>
    <row r="162" spans="1:13" ht="14.4" x14ac:dyDescent="0.3">
      <c r="A162" s="752" t="s">
        <v>102</v>
      </c>
      <c r="B162" s="737" t="s">
        <v>102</v>
      </c>
      <c r="C162" s="1018">
        <v>567.63112672</v>
      </c>
      <c r="D162" s="731" t="s">
        <v>102</v>
      </c>
      <c r="E162" s="1038">
        <v>75837.02</v>
      </c>
      <c r="F162" s="1042">
        <f t="shared" si="21"/>
        <v>43.047453109687183</v>
      </c>
      <c r="G162" s="952">
        <f t="shared" si="22"/>
        <v>43.047453109687183</v>
      </c>
      <c r="H162" s="510">
        <f t="shared" si="17"/>
        <v>0.89512143742640049</v>
      </c>
      <c r="I162" s="514">
        <f t="shared" si="23"/>
        <v>-0.10487856257359951</v>
      </c>
      <c r="J162" s="514">
        <f t="shared" si="18"/>
        <v>0.10487856257359951</v>
      </c>
      <c r="K162" s="704">
        <f t="shared" si="19"/>
        <v>-10.49429399266193</v>
      </c>
      <c r="L162" s="512">
        <f>'MASTER CHART'!$T$7</f>
        <v>-0.5</v>
      </c>
      <c r="M162" s="513">
        <f t="shared" si="20"/>
        <v>5.2471469963309652</v>
      </c>
    </row>
    <row r="163" spans="1:13" ht="14.4" x14ac:dyDescent="0.3">
      <c r="A163" s="751" t="s">
        <v>209</v>
      </c>
      <c r="B163" s="737" t="s">
        <v>209</v>
      </c>
      <c r="C163" s="1018">
        <v>186.71622853</v>
      </c>
      <c r="D163" s="731" t="s">
        <v>209</v>
      </c>
      <c r="E163" s="1038">
        <v>5307.1710000000003</v>
      </c>
      <c r="F163" s="1042">
        <f t="shared" si="21"/>
        <v>0.99093495328378867</v>
      </c>
      <c r="G163" s="952">
        <f t="shared" si="22"/>
        <v>0.99093495328378867</v>
      </c>
      <c r="H163" s="510">
        <f t="shared" si="17"/>
        <v>2.0605333317149029E-2</v>
      </c>
      <c r="I163" s="514">
        <f t="shared" si="23"/>
        <v>-0.97939466668285102</v>
      </c>
      <c r="J163" s="514">
        <f t="shared" si="18"/>
        <v>0.97939466668285102</v>
      </c>
      <c r="K163" s="704">
        <f t="shared" si="19"/>
        <v>-97.999584612939898</v>
      </c>
      <c r="L163" s="512">
        <f>'MASTER CHART'!$T$7</f>
        <v>-0.5</v>
      </c>
      <c r="M163" s="513">
        <f t="shared" si="20"/>
        <v>48.999792306469949</v>
      </c>
    </row>
    <row r="164" spans="1:13" ht="16.5" customHeight="1" x14ac:dyDescent="0.3">
      <c r="A164" s="752" t="s">
        <v>210</v>
      </c>
      <c r="B164" s="737" t="s">
        <v>210</v>
      </c>
      <c r="C164" s="1018"/>
      <c r="D164" s="731" t="s">
        <v>210</v>
      </c>
      <c r="E164" s="1038">
        <v>33.735999999999997</v>
      </c>
      <c r="F164" s="1042">
        <f t="shared" si="21"/>
        <v>0</v>
      </c>
      <c r="G164" s="952" t="str">
        <f t="shared" si="22"/>
        <v>n.a.</v>
      </c>
      <c r="H164" s="510" t="str">
        <f t="shared" si="17"/>
        <v>use mean</v>
      </c>
      <c r="I164" s="514">
        <f t="shared" si="23"/>
        <v>0</v>
      </c>
      <c r="J164" s="514">
        <f t="shared" si="18"/>
        <v>0</v>
      </c>
      <c r="K164" s="704">
        <f t="shared" ref="K164:K176" si="24">(IF(I164&lt;0,I164/$J$184*-100,I164/$I$183*100))</f>
        <v>0</v>
      </c>
      <c r="L164" s="512">
        <f>'MASTER CHART'!$T$7</f>
        <v>-0.5</v>
      </c>
      <c r="M164" s="513">
        <f t="shared" si="20"/>
        <v>0</v>
      </c>
    </row>
    <row r="165" spans="1:13" ht="14.4" x14ac:dyDescent="0.3">
      <c r="A165" s="752" t="s">
        <v>211</v>
      </c>
      <c r="B165" s="737" t="s">
        <v>211</v>
      </c>
      <c r="C165" s="1018">
        <v>52.294240270000003</v>
      </c>
      <c r="D165" s="731" t="s">
        <v>211</v>
      </c>
      <c r="E165" s="1038">
        <v>38844.624000000003</v>
      </c>
      <c r="F165" s="1042">
        <f t="shared" si="21"/>
        <v>2.0313501006538086</v>
      </c>
      <c r="G165" s="952">
        <f t="shared" si="22"/>
        <v>2.0313501006538086</v>
      </c>
      <c r="H165" s="510">
        <f t="shared" si="17"/>
        <v>4.2239549396345548E-2</v>
      </c>
      <c r="I165" s="514">
        <f t="shared" si="23"/>
        <v>-0.95776045060365445</v>
      </c>
      <c r="J165" s="514">
        <f t="shared" si="18"/>
        <v>0.95776045060365445</v>
      </c>
      <c r="K165" s="704">
        <f t="shared" si="24"/>
        <v>-95.834835037195688</v>
      </c>
      <c r="L165" s="512">
        <f>'MASTER CHART'!$T$7</f>
        <v>-0.5</v>
      </c>
      <c r="M165" s="513">
        <f t="shared" si="20"/>
        <v>47.917417518597844</v>
      </c>
    </row>
    <row r="166" spans="1:13" ht="14.4" x14ac:dyDescent="0.3">
      <c r="A166" s="751" t="s">
        <v>103</v>
      </c>
      <c r="B166" s="737" t="s">
        <v>103</v>
      </c>
      <c r="C166" s="1018">
        <v>202.65857980000001</v>
      </c>
      <c r="D166" s="731" t="s">
        <v>103</v>
      </c>
      <c r="E166" s="1038">
        <v>44941.303</v>
      </c>
      <c r="F166" s="1042">
        <f t="shared" si="21"/>
        <v>9.1077406403414791</v>
      </c>
      <c r="G166" s="952">
        <f t="shared" si="22"/>
        <v>9.1077406403414791</v>
      </c>
      <c r="H166" s="510">
        <f t="shared" si="17"/>
        <v>0.18938481384522851</v>
      </c>
      <c r="I166" s="514">
        <f t="shared" si="23"/>
        <v>-0.81061518615477146</v>
      </c>
      <c r="J166" s="514">
        <f t="shared" si="18"/>
        <v>0.81061518615477146</v>
      </c>
      <c r="K166" s="704">
        <f t="shared" si="24"/>
        <v>-81.11127641032266</v>
      </c>
      <c r="L166" s="512">
        <f>'MASTER CHART'!$T$7</f>
        <v>-0.5</v>
      </c>
      <c r="M166" s="513">
        <f t="shared" si="20"/>
        <v>40.55563820516133</v>
      </c>
    </row>
    <row r="167" spans="1:13" ht="14.4" x14ac:dyDescent="0.3">
      <c r="A167" s="752" t="s">
        <v>125</v>
      </c>
      <c r="B167" s="737" t="s">
        <v>125</v>
      </c>
      <c r="C167" s="1018">
        <v>1610.7989799500001</v>
      </c>
      <c r="D167" s="731" t="s">
        <v>125</v>
      </c>
      <c r="E167" s="1038">
        <v>9445.6239999999998</v>
      </c>
      <c r="F167" s="1042">
        <f t="shared" si="21"/>
        <v>15.215001504191241</v>
      </c>
      <c r="G167" s="952">
        <f t="shared" si="22"/>
        <v>15.215001504191241</v>
      </c>
      <c r="H167" s="510">
        <f t="shared" si="17"/>
        <v>0.31637816021714177</v>
      </c>
      <c r="I167" s="514">
        <f t="shared" si="23"/>
        <v>-0.68362183978285818</v>
      </c>
      <c r="J167" s="514">
        <f t="shared" si="18"/>
        <v>0.68362183978285818</v>
      </c>
      <c r="K167" s="704">
        <f t="shared" si="24"/>
        <v>-68.404146571433358</v>
      </c>
      <c r="L167" s="512">
        <f>'MASTER CHART'!$T$7</f>
        <v>-0.5</v>
      </c>
      <c r="M167" s="513">
        <f t="shared" si="20"/>
        <v>34.202073285716679</v>
      </c>
    </row>
    <row r="168" spans="1:13" ht="14.4" x14ac:dyDescent="0.3">
      <c r="A168" s="751" t="s">
        <v>104</v>
      </c>
      <c r="B168" s="737" t="s">
        <v>104</v>
      </c>
      <c r="C168" s="1018">
        <v>3934.82356101</v>
      </c>
      <c r="D168" s="731" t="s">
        <v>104</v>
      </c>
      <c r="E168" s="1038">
        <v>63489.233999999997</v>
      </c>
      <c r="F168" s="1042">
        <f t="shared" si="21"/>
        <v>249.81893381367715</v>
      </c>
      <c r="G168" s="952">
        <f t="shared" si="22"/>
        <v>249.81893381367715</v>
      </c>
      <c r="H168" s="510">
        <f t="shared" si="17"/>
        <v>5.1946925306321443</v>
      </c>
      <c r="I168" s="514">
        <f t="shared" si="23"/>
        <v>4.1946925306321443</v>
      </c>
      <c r="J168" s="514">
        <f t="shared" si="18"/>
        <v>-4.1946925306321443</v>
      </c>
      <c r="K168" s="704">
        <f t="shared" si="24"/>
        <v>6.7580315718156276</v>
      </c>
      <c r="L168" s="512">
        <f>'MASTER CHART'!$T$7</f>
        <v>-0.5</v>
      </c>
      <c r="M168" s="513">
        <f t="shared" si="20"/>
        <v>-3.3790157859078138</v>
      </c>
    </row>
    <row r="169" spans="1:13" ht="14.55" customHeight="1" x14ac:dyDescent="0.3">
      <c r="A169" s="752" t="s">
        <v>236</v>
      </c>
      <c r="B169" s="737" t="s">
        <v>230</v>
      </c>
      <c r="C169" s="1018">
        <v>51.717476310000002</v>
      </c>
      <c r="D169" s="731" t="s">
        <v>246</v>
      </c>
      <c r="E169" s="1038">
        <v>50757.459000000003</v>
      </c>
      <c r="F169" s="1042">
        <f t="shared" si="21"/>
        <v>2.6250476833882965</v>
      </c>
      <c r="G169" s="952">
        <f t="shared" si="22"/>
        <v>2.6250476833882965</v>
      </c>
      <c r="H169" s="510">
        <f t="shared" si="17"/>
        <v>5.4584796217330728E-2</v>
      </c>
      <c r="I169" s="514">
        <f t="shared" si="23"/>
        <v>-0.9454152037826693</v>
      </c>
      <c r="J169" s="514">
        <f t="shared" si="18"/>
        <v>0.9454152037826693</v>
      </c>
      <c r="K169" s="704">
        <f t="shared" si="24"/>
        <v>-94.599552569813696</v>
      </c>
      <c r="L169" s="512">
        <f>'MASTER CHART'!$T$7</f>
        <v>-0.5</v>
      </c>
      <c r="M169" s="513">
        <f t="shared" si="20"/>
        <v>47.299776284906848</v>
      </c>
    </row>
    <row r="170" spans="1:13" ht="15.8" customHeight="1" x14ac:dyDescent="0.3">
      <c r="A170" s="752" t="s">
        <v>106</v>
      </c>
      <c r="B170" s="737" t="s">
        <v>126</v>
      </c>
      <c r="C170" s="1018">
        <v>9402.5369713300006</v>
      </c>
      <c r="D170" s="731" t="s">
        <v>247</v>
      </c>
      <c r="E170" s="1038">
        <v>322583.00599999999</v>
      </c>
      <c r="F170" s="1042">
        <f t="shared" si="21"/>
        <v>3033.0986402377671</v>
      </c>
      <c r="G170" s="952">
        <f t="shared" si="22"/>
        <v>3033.0986402377671</v>
      </c>
      <c r="H170" s="510">
        <f t="shared" si="17"/>
        <v>63.069738592611948</v>
      </c>
      <c r="I170" s="514">
        <f t="shared" si="23"/>
        <v>62.069738592611948</v>
      </c>
      <c r="J170" s="514">
        <f t="shared" si="18"/>
        <v>-62.069738592611948</v>
      </c>
      <c r="K170" s="704">
        <f t="shared" si="24"/>
        <v>100</v>
      </c>
      <c r="L170" s="512">
        <f>'MASTER CHART'!$T$7</f>
        <v>-0.5</v>
      </c>
      <c r="M170" s="513">
        <f t="shared" si="20"/>
        <v>-50</v>
      </c>
    </row>
    <row r="171" spans="1:13" ht="14.4" x14ac:dyDescent="0.3">
      <c r="A171" s="751" t="s">
        <v>105</v>
      </c>
      <c r="B171" s="737" t="s">
        <v>105</v>
      </c>
      <c r="C171" s="1018">
        <v>1442.2764509799999</v>
      </c>
      <c r="D171" s="731" t="s">
        <v>105</v>
      </c>
      <c r="E171" s="1038">
        <v>3418.694</v>
      </c>
      <c r="F171" s="1042">
        <f t="shared" si="21"/>
        <v>4.9307018493066197</v>
      </c>
      <c r="G171" s="952">
        <f t="shared" si="22"/>
        <v>4.9307018493066197</v>
      </c>
      <c r="H171" s="510">
        <f t="shared" si="17"/>
        <v>0.10252817781405849</v>
      </c>
      <c r="I171" s="514">
        <f t="shared" si="23"/>
        <v>-0.89747182218594146</v>
      </c>
      <c r="J171" s="514">
        <f t="shared" si="18"/>
        <v>0.89747182218594146</v>
      </c>
      <c r="K171" s="704">
        <f t="shared" si="24"/>
        <v>-89.802271513207273</v>
      </c>
      <c r="L171" s="512">
        <f>'MASTER CHART'!$T$7</f>
        <v>-0.5</v>
      </c>
      <c r="M171" s="513">
        <f t="shared" si="20"/>
        <v>44.901135756603637</v>
      </c>
    </row>
    <row r="172" spans="1:13" ht="14.4" x14ac:dyDescent="0.3">
      <c r="A172" s="752" t="s">
        <v>212</v>
      </c>
      <c r="B172" s="737" t="s">
        <v>212</v>
      </c>
      <c r="C172" s="1018">
        <v>124.10909746999999</v>
      </c>
      <c r="D172" s="731" t="s">
        <v>212</v>
      </c>
      <c r="E172" s="1038">
        <v>29324.92</v>
      </c>
      <c r="F172" s="1042">
        <f t="shared" si="21"/>
        <v>3.6394893545799523</v>
      </c>
      <c r="G172" s="952">
        <f t="shared" si="22"/>
        <v>3.6394893545799523</v>
      </c>
      <c r="H172" s="510">
        <f t="shared" si="17"/>
        <v>7.567892423899461E-2</v>
      </c>
      <c r="I172" s="514">
        <f t="shared" si="23"/>
        <v>-0.92432107576100542</v>
      </c>
      <c r="J172" s="514">
        <f t="shared" si="18"/>
        <v>0.92432107576100542</v>
      </c>
      <c r="K172" s="704">
        <f t="shared" si="24"/>
        <v>-92.488844951916633</v>
      </c>
      <c r="L172" s="512">
        <f>'MASTER CHART'!$T$7</f>
        <v>-0.5</v>
      </c>
      <c r="M172" s="513">
        <f t="shared" si="20"/>
        <v>46.244422475958316</v>
      </c>
    </row>
    <row r="173" spans="1:13" ht="14.4" x14ac:dyDescent="0.3">
      <c r="A173" s="752" t="s">
        <v>107</v>
      </c>
      <c r="B173" s="737" t="s">
        <v>456</v>
      </c>
      <c r="C173" s="1018">
        <v>873.38432219000003</v>
      </c>
      <c r="D173" s="731" t="s">
        <v>248</v>
      </c>
      <c r="E173" s="1038">
        <v>30851.343000000001</v>
      </c>
      <c r="F173" s="1042">
        <f t="shared" si="21"/>
        <v>26.945079294706204</v>
      </c>
      <c r="G173" s="952">
        <f t="shared" si="22"/>
        <v>26.945079294706204</v>
      </c>
      <c r="H173" s="510">
        <f t="shared" si="17"/>
        <v>0.56029140791184495</v>
      </c>
      <c r="I173" s="514">
        <f t="shared" si="23"/>
        <v>-0.43970859208815505</v>
      </c>
      <c r="J173" s="514">
        <f t="shared" si="18"/>
        <v>0.43970859208815505</v>
      </c>
      <c r="K173" s="704">
        <f t="shared" si="24"/>
        <v>-43.997849734394869</v>
      </c>
      <c r="L173" s="512">
        <f>'MASTER CHART'!$T$7</f>
        <v>-0.5</v>
      </c>
      <c r="M173" s="513">
        <f t="shared" si="20"/>
        <v>21.998924867197434</v>
      </c>
    </row>
    <row r="174" spans="1:13" ht="14.4" x14ac:dyDescent="0.3">
      <c r="A174" s="751" t="s">
        <v>213</v>
      </c>
      <c r="B174" s="737" t="s">
        <v>108</v>
      </c>
      <c r="C174" s="1018">
        <v>142.37388905</v>
      </c>
      <c r="D174" s="731" t="s">
        <v>213</v>
      </c>
      <c r="E174" s="1038">
        <v>92547.959000000003</v>
      </c>
      <c r="F174" s="1042">
        <f t="shared" si="21"/>
        <v>13.176412846469949</v>
      </c>
      <c r="G174" s="952">
        <f t="shared" si="22"/>
        <v>13.176412846469949</v>
      </c>
      <c r="H174" s="510">
        <f t="shared" si="17"/>
        <v>0.27398809349307818</v>
      </c>
      <c r="I174" s="514">
        <f t="shared" si="23"/>
        <v>-0.72601190650692182</v>
      </c>
      <c r="J174" s="514">
        <f t="shared" si="18"/>
        <v>0.72601190650692182</v>
      </c>
      <c r="K174" s="704">
        <f t="shared" si="24"/>
        <v>-72.645755262996985</v>
      </c>
      <c r="L174" s="512">
        <f>'MASTER CHART'!$T$7</f>
        <v>-0.5</v>
      </c>
      <c r="M174" s="513">
        <f t="shared" si="20"/>
        <v>36.322877631498493</v>
      </c>
    </row>
    <row r="175" spans="1:13" ht="14.4" x14ac:dyDescent="0.3">
      <c r="A175" s="752" t="s">
        <v>109</v>
      </c>
      <c r="B175" s="737" t="s">
        <v>457</v>
      </c>
      <c r="C175" s="1018">
        <v>79.936966240000004</v>
      </c>
      <c r="D175" s="731" t="s">
        <v>109</v>
      </c>
      <c r="E175" s="1038">
        <v>24968.508000000002</v>
      </c>
      <c r="F175" s="1042">
        <f t="shared" si="21"/>
        <v>1.9959067810591702</v>
      </c>
      <c r="G175" s="952">
        <f t="shared" si="22"/>
        <v>1.9959067810591702</v>
      </c>
      <c r="H175" s="510">
        <f t="shared" si="17"/>
        <v>4.1502547021271784E-2</v>
      </c>
      <c r="I175" s="514">
        <f t="shared" si="23"/>
        <v>-0.95849745297872824</v>
      </c>
      <c r="J175" s="514">
        <f t="shared" si="18"/>
        <v>0.95849745297872824</v>
      </c>
      <c r="K175" s="704">
        <f t="shared" si="24"/>
        <v>-95.908580513940635</v>
      </c>
      <c r="L175" s="512">
        <f>'MASTER CHART'!$T$7</f>
        <v>-0.5</v>
      </c>
      <c r="M175" s="513">
        <f t="shared" si="20"/>
        <v>47.954290256970317</v>
      </c>
    </row>
    <row r="176" spans="1:13" ht="14.4" x14ac:dyDescent="0.3">
      <c r="A176" s="751" t="s">
        <v>214</v>
      </c>
      <c r="B176" s="737" t="s">
        <v>214</v>
      </c>
      <c r="C176" s="1018">
        <v>85.853074160000006</v>
      </c>
      <c r="D176" s="731" t="s">
        <v>214</v>
      </c>
      <c r="E176" s="1038">
        <v>15021.002</v>
      </c>
      <c r="F176" s="1042">
        <f t="shared" si="21"/>
        <v>1.2895991986635085</v>
      </c>
      <c r="G176" s="952">
        <f t="shared" si="22"/>
        <v>1.2895991986635085</v>
      </c>
      <c r="H176" s="510">
        <f>IF(F176=0,"use mean",F176/$G$182)</f>
        <v>2.6815706970404835E-2</v>
      </c>
      <c r="I176" s="514">
        <f t="shared" si="23"/>
        <v>-0.97318429302959519</v>
      </c>
      <c r="J176" s="514">
        <f t="shared" si="18"/>
        <v>0.97318429302959519</v>
      </c>
      <c r="K176" s="704">
        <f t="shared" si="24"/>
        <v>-97.378166037758604</v>
      </c>
      <c r="L176" s="512">
        <f>'MASTER CHART'!$T$7</f>
        <v>-0.5</v>
      </c>
      <c r="M176" s="513">
        <f t="shared" si="20"/>
        <v>48.689083018879302</v>
      </c>
    </row>
    <row r="177" spans="1:13" ht="14.95" thickBot="1" x14ac:dyDescent="0.35">
      <c r="A177" s="755" t="s">
        <v>215</v>
      </c>
      <c r="B177" s="1047" t="s">
        <v>215</v>
      </c>
      <c r="C177" s="1048">
        <v>57.710452179999997</v>
      </c>
      <c r="D177" s="1049" t="s">
        <v>215</v>
      </c>
      <c r="E177" s="1050">
        <v>14599.325000000001</v>
      </c>
      <c r="F177" s="1051">
        <f t="shared" si="21"/>
        <v>0.84253364727277857</v>
      </c>
      <c r="G177" s="1052">
        <f t="shared" si="22"/>
        <v>0.84253364727277857</v>
      </c>
      <c r="H177" s="517">
        <f t="shared" ref="H177" si="25">IF(F177=0,"use mean",F177/$G$182)</f>
        <v>1.7519501734638114E-2</v>
      </c>
      <c r="I177" s="518">
        <f t="shared" si="23"/>
        <v>-0.98248049826536188</v>
      </c>
      <c r="J177" s="518">
        <f t="shared" si="18"/>
        <v>0.98248049826536188</v>
      </c>
      <c r="K177" s="705">
        <f>(IF(I177&lt;0,I177/$J$184*-100,I177/$I$183*100))</f>
        <v>-98.308357188040603</v>
      </c>
      <c r="L177" s="512">
        <f>'MASTER CHART'!$T$7</f>
        <v>-0.5</v>
      </c>
      <c r="M177" s="520">
        <f t="shared" si="20"/>
        <v>49.154178594020301</v>
      </c>
    </row>
    <row r="178" spans="1:13" ht="16.649999999999999" thickTop="1" x14ac:dyDescent="0.35">
      <c r="A178" s="589"/>
      <c r="B178" s="1045"/>
      <c r="C178" s="1045"/>
      <c r="D178" s="1045"/>
      <c r="E178" s="1045"/>
      <c r="F178" s="1046"/>
      <c r="G178" s="953"/>
      <c r="K178" s="624"/>
    </row>
    <row r="179" spans="1:13" x14ac:dyDescent="0.35">
      <c r="A179" s="589"/>
      <c r="G179" s="953"/>
      <c r="K179" s="624"/>
    </row>
    <row r="180" spans="1:13" x14ac:dyDescent="0.35">
      <c r="A180" s="589"/>
      <c r="G180" s="953"/>
      <c r="K180" s="624"/>
    </row>
    <row r="181" spans="1:13" ht="16.649999999999999" thickBot="1" x14ac:dyDescent="0.4">
      <c r="A181" s="589"/>
      <c r="G181" s="953"/>
      <c r="K181" s="624"/>
    </row>
    <row r="182" spans="1:13" ht="17.2" thickTop="1" thickBot="1" x14ac:dyDescent="0.4">
      <c r="A182" s="679" t="s">
        <v>341</v>
      </c>
      <c r="G182" s="954">
        <f>AVERAGE(G4:G177)</f>
        <v>48.091187753758462</v>
      </c>
      <c r="H182" s="346"/>
      <c r="I182" s="347"/>
      <c r="J182" s="347"/>
      <c r="K182" s="624"/>
      <c r="L182" s="65"/>
      <c r="M182" s="33"/>
    </row>
    <row r="183" spans="1:13" ht="17.2" thickTop="1" thickBot="1" x14ac:dyDescent="0.4">
      <c r="A183" s="334"/>
      <c r="G183" s="955"/>
      <c r="H183" s="678" t="s">
        <v>350</v>
      </c>
      <c r="I183" s="349">
        <f>MAX(I4:I177)</f>
        <v>62.069738592611948</v>
      </c>
      <c r="J183" s="335"/>
      <c r="K183" s="310"/>
      <c r="L183" s="65"/>
      <c r="M183" s="33"/>
    </row>
    <row r="184" spans="1:13" ht="17.2" thickTop="1" thickBot="1" x14ac:dyDescent="0.4">
      <c r="A184" s="334"/>
      <c r="G184" s="953"/>
      <c r="H184" s="350"/>
      <c r="I184" s="351" t="s">
        <v>349</v>
      </c>
      <c r="J184" s="352">
        <f>MAX(J4:J177)*-1</f>
        <v>-0.99938654898495494</v>
      </c>
      <c r="K184" s="310"/>
      <c r="L184" s="73"/>
      <c r="M184" s="33"/>
    </row>
    <row r="185" spans="1:13" ht="16.649999999999999" thickTop="1" x14ac:dyDescent="0.35">
      <c r="G185" s="953"/>
      <c r="I185" s="509"/>
      <c r="K185" s="310"/>
    </row>
    <row r="186" spans="1:13" x14ac:dyDescent="0.35">
      <c r="A186" s="1009" t="s">
        <v>472</v>
      </c>
      <c r="G186" s="953"/>
      <c r="K186" s="310"/>
    </row>
    <row r="187" spans="1:13" x14ac:dyDescent="0.35">
      <c r="A187" s="253" t="s">
        <v>473</v>
      </c>
      <c r="G187" s="953"/>
      <c r="H187" s="477"/>
      <c r="K187" s="310"/>
    </row>
    <row r="188" spans="1:13" x14ac:dyDescent="0.35">
      <c r="A188" s="1009" t="s">
        <v>474</v>
      </c>
      <c r="G188" s="953"/>
      <c r="H188" s="477"/>
      <c r="K188" s="310"/>
    </row>
    <row r="189" spans="1:13" x14ac:dyDescent="0.35">
      <c r="A189" s="253"/>
      <c r="G189" s="953"/>
      <c r="H189" s="477"/>
      <c r="K189" s="310"/>
    </row>
    <row r="190" spans="1:13" x14ac:dyDescent="0.35">
      <c r="A190" s="758"/>
      <c r="F190" s="1044"/>
      <c r="G190" s="953"/>
      <c r="H190" s="477"/>
      <c r="K190" s="310"/>
    </row>
    <row r="191" spans="1:13" x14ac:dyDescent="0.35">
      <c r="A191" s="757"/>
      <c r="F191" s="1044"/>
      <c r="G191" s="953"/>
      <c r="H191" s="477"/>
      <c r="K191" s="310"/>
    </row>
    <row r="192" spans="1:13" x14ac:dyDescent="0.35">
      <c r="A192" s="758"/>
      <c r="F192" s="1044"/>
      <c r="G192" s="953"/>
      <c r="H192" s="477"/>
      <c r="K192" s="310"/>
    </row>
    <row r="193" spans="1:11" x14ac:dyDescent="0.35">
      <c r="A193" s="758"/>
      <c r="F193" s="1044"/>
      <c r="G193" s="953"/>
      <c r="H193" s="477"/>
      <c r="K193" s="310"/>
    </row>
    <row r="194" spans="1:11" x14ac:dyDescent="0.35">
      <c r="A194" s="757"/>
      <c r="F194" s="1044"/>
      <c r="G194" s="953"/>
      <c r="H194" s="477"/>
    </row>
    <row r="195" spans="1:11" x14ac:dyDescent="0.35">
      <c r="F195" s="1044"/>
      <c r="G195" s="953"/>
      <c r="H195" s="477"/>
    </row>
    <row r="196" spans="1:11" x14ac:dyDescent="0.35">
      <c r="G196" s="953"/>
      <c r="H196" s="477"/>
    </row>
    <row r="197" spans="1:11" x14ac:dyDescent="0.35">
      <c r="G197" s="953"/>
      <c r="H197" s="477"/>
    </row>
    <row r="198" spans="1:11" x14ac:dyDescent="0.35">
      <c r="G198" s="953"/>
      <c r="H198" s="477"/>
    </row>
    <row r="199" spans="1:11" x14ac:dyDescent="0.35">
      <c r="G199" s="953"/>
      <c r="H199" s="477"/>
    </row>
    <row r="200" spans="1:11" x14ac:dyDescent="0.35">
      <c r="G200" s="953"/>
      <c r="H200" s="477"/>
    </row>
    <row r="201" spans="1:11" x14ac:dyDescent="0.35">
      <c r="G201" s="953"/>
      <c r="H201" s="31"/>
    </row>
    <row r="202" spans="1:11" x14ac:dyDescent="0.35">
      <c r="G202" s="953"/>
      <c r="H202" s="31"/>
    </row>
    <row r="203" spans="1:11" x14ac:dyDescent="0.35">
      <c r="G203" s="953"/>
      <c r="H203" s="31"/>
    </row>
    <row r="204" spans="1:11" x14ac:dyDescent="0.35">
      <c r="G204" s="953"/>
      <c r="H204" s="31"/>
    </row>
    <row r="205" spans="1:11" x14ac:dyDescent="0.35">
      <c r="G205" s="953"/>
      <c r="H205" s="31"/>
    </row>
    <row r="206" spans="1:11" x14ac:dyDescent="0.35">
      <c r="G206" s="953"/>
      <c r="H206" s="31"/>
    </row>
    <row r="207" spans="1:11" x14ac:dyDescent="0.35">
      <c r="G207" s="953"/>
      <c r="H207" s="31"/>
    </row>
    <row r="208" spans="1:11" x14ac:dyDescent="0.35">
      <c r="G208" s="953"/>
      <c r="H208" s="31"/>
    </row>
    <row r="209" spans="7:8" x14ac:dyDescent="0.35">
      <c r="G209" s="953"/>
      <c r="H209" s="31"/>
    </row>
    <row r="210" spans="7:8" x14ac:dyDescent="0.35">
      <c r="G210" s="953"/>
      <c r="H210" s="31"/>
    </row>
    <row r="211" spans="7:8" x14ac:dyDescent="0.35">
      <c r="G211" s="953"/>
      <c r="H211" s="31"/>
    </row>
    <row r="212" spans="7:8" x14ac:dyDescent="0.35">
      <c r="G212" s="953"/>
      <c r="H212" s="31"/>
    </row>
    <row r="213" spans="7:8" x14ac:dyDescent="0.35">
      <c r="G213" s="953"/>
      <c r="H213" s="31"/>
    </row>
    <row r="214" spans="7:8" x14ac:dyDescent="0.35">
      <c r="G214" s="953"/>
      <c r="H214" s="31"/>
    </row>
    <row r="215" spans="7:8" x14ac:dyDescent="0.35">
      <c r="G215" s="953"/>
      <c r="H215" s="31"/>
    </row>
    <row r="216" spans="7:8" x14ac:dyDescent="0.35">
      <c r="G216" s="953"/>
      <c r="H216" s="31"/>
    </row>
    <row r="217" spans="7:8" x14ac:dyDescent="0.35">
      <c r="G217" s="953"/>
      <c r="H217" s="31"/>
    </row>
    <row r="218" spans="7:8" x14ac:dyDescent="0.35">
      <c r="G218" s="953"/>
      <c r="H218" s="31"/>
    </row>
    <row r="219" spans="7:8" x14ac:dyDescent="0.35">
      <c r="G219" s="953"/>
      <c r="H219" s="31"/>
    </row>
    <row r="220" spans="7:8" x14ac:dyDescent="0.35">
      <c r="G220" s="953"/>
      <c r="H220" s="31"/>
    </row>
    <row r="221" spans="7:8" x14ac:dyDescent="0.35">
      <c r="G221" s="953"/>
      <c r="H221" s="31"/>
    </row>
    <row r="222" spans="7:8" x14ac:dyDescent="0.35">
      <c r="G222" s="953"/>
      <c r="H222" s="31"/>
    </row>
    <row r="223" spans="7:8" x14ac:dyDescent="0.35">
      <c r="G223" s="953"/>
      <c r="H223" s="31"/>
    </row>
    <row r="224" spans="7:8" x14ac:dyDescent="0.35">
      <c r="G224" s="953"/>
      <c r="H224" s="31"/>
    </row>
    <row r="225" spans="7:8" x14ac:dyDescent="0.35">
      <c r="G225" s="953"/>
      <c r="H225" s="31"/>
    </row>
    <row r="226" spans="7:8" x14ac:dyDescent="0.35">
      <c r="G226" s="953"/>
      <c r="H226" s="31"/>
    </row>
    <row r="227" spans="7:8" x14ac:dyDescent="0.35">
      <c r="G227" s="953"/>
      <c r="H227" s="31"/>
    </row>
    <row r="228" spans="7:8" x14ac:dyDescent="0.35">
      <c r="G228" s="953"/>
      <c r="H228" s="31"/>
    </row>
    <row r="229" spans="7:8" x14ac:dyDescent="0.35">
      <c r="G229" s="953"/>
      <c r="H229" s="31"/>
    </row>
    <row r="230" spans="7:8" x14ac:dyDescent="0.35">
      <c r="G230" s="953"/>
      <c r="H230" s="31"/>
    </row>
    <row r="231" spans="7:8" x14ac:dyDescent="0.35">
      <c r="G231" s="953"/>
      <c r="H231" s="31"/>
    </row>
    <row r="232" spans="7:8" x14ac:dyDescent="0.35">
      <c r="G232" s="953"/>
      <c r="H232" s="31"/>
    </row>
    <row r="233" spans="7:8" x14ac:dyDescent="0.35">
      <c r="G233" s="953"/>
      <c r="H233" s="31"/>
    </row>
    <row r="234" spans="7:8" x14ac:dyDescent="0.35">
      <c r="G234" s="953"/>
      <c r="H234" s="31"/>
    </row>
    <row r="235" spans="7:8" x14ac:dyDescent="0.35">
      <c r="G235" s="953"/>
      <c r="H235" s="31"/>
    </row>
    <row r="236" spans="7:8" x14ac:dyDescent="0.35">
      <c r="H236" s="31"/>
    </row>
    <row r="237" spans="7:8" x14ac:dyDescent="0.35">
      <c r="H237" s="31"/>
    </row>
    <row r="238" spans="7:8" x14ac:dyDescent="0.35">
      <c r="H238" s="31"/>
    </row>
    <row r="239" spans="7:8" x14ac:dyDescent="0.35">
      <c r="H239" s="31"/>
    </row>
    <row r="240" spans="7:8" x14ac:dyDescent="0.35">
      <c r="H240" s="31"/>
    </row>
    <row r="241" spans="8:8" x14ac:dyDescent="0.35">
      <c r="H241" s="31"/>
    </row>
  </sheetData>
  <mergeCells count="4">
    <mergeCell ref="A1:A3"/>
    <mergeCell ref="B1:F2"/>
    <mergeCell ref="G1:M1"/>
    <mergeCell ref="H2:L2"/>
  </mergeCells>
  <hyperlinks>
    <hyperlink ref="A186" r:id="rId1" display="http://data.worldbank.org/indicator/SH.XPD.PCAP " xr:uid="{00000000-0004-0000-0900-000000000000}"/>
    <hyperlink ref="A188" r:id="rId2" display="http://data.worldbank.org/indicator/NY.GDP.MKTP.CD " xr:uid="{00000000-0004-0000-0900-000001000000}"/>
  </hyperlinks>
  <pageMargins left="0.7" right="0.7" top="0.75" bottom="0.75" header="0.3" footer="0.3"/>
  <pageSetup orientation="portrait" horizontalDpi="300" verticalDpi="300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</sheetPr>
  <dimension ref="A1:AS241"/>
  <sheetViews>
    <sheetView zoomScaleNormal="100" workbookViewId="0">
      <pane xSplit="1" ySplit="3" topLeftCell="D181" activePane="bottomRight" state="frozen"/>
      <selection pane="topRight" activeCell="B1" sqref="B1"/>
      <selection pane="bottomLeft" activeCell="A4" sqref="A4"/>
      <selection pane="bottomRight" activeCell="F187" sqref="F187"/>
    </sheetView>
  </sheetViews>
  <sheetFormatPr defaultRowHeight="16.100000000000001" x14ac:dyDescent="0.35"/>
  <cols>
    <col min="1" max="1" width="26.796875" style="31" customWidth="1"/>
    <col min="2" max="2" width="22.3984375" style="958" hidden="1" customWidth="1"/>
    <col min="3" max="3" width="18.796875" style="959" hidden="1" customWidth="1"/>
    <col min="4" max="4" width="14.59765625" style="1153" customWidth="1"/>
    <col min="5" max="5" width="12.19921875" customWidth="1"/>
    <col min="6" max="6" width="10.19921875" customWidth="1"/>
    <col min="7" max="7" width="11.8984375" hidden="1" customWidth="1"/>
    <col min="8" max="8" width="12.796875" style="893" customWidth="1"/>
    <col min="9" max="9" width="14" customWidth="1"/>
    <col min="10" max="10" width="16.19921875" customWidth="1"/>
  </cols>
  <sheetData>
    <row r="1" spans="1:11" ht="26.35" customHeight="1" thickBot="1" x14ac:dyDescent="0.35">
      <c r="A1" s="1557" t="s">
        <v>0</v>
      </c>
      <c r="B1" s="1559" t="s">
        <v>346</v>
      </c>
      <c r="C1" s="1562"/>
      <c r="D1" s="1561" t="s">
        <v>514</v>
      </c>
      <c r="E1" s="1551"/>
      <c r="F1" s="1551"/>
      <c r="G1" s="1551"/>
      <c r="H1" s="1551"/>
      <c r="I1" s="1551"/>
      <c r="J1" s="1552"/>
      <c r="K1" s="97"/>
    </row>
    <row r="2" spans="1:11" ht="46.55" customHeight="1" thickTop="1" x14ac:dyDescent="0.3">
      <c r="A2" s="1558"/>
      <c r="B2" s="1562"/>
      <c r="C2" s="1562"/>
      <c r="D2" s="1149" t="s">
        <v>18</v>
      </c>
      <c r="E2" s="1555" t="s">
        <v>8</v>
      </c>
      <c r="F2" s="1556"/>
      <c r="G2" s="1556"/>
      <c r="H2" s="1556"/>
      <c r="I2" s="1377"/>
      <c r="J2" s="227" t="s">
        <v>1</v>
      </c>
      <c r="K2" s="97"/>
    </row>
    <row r="3" spans="1:11" ht="57.75" customHeight="1" thickBot="1" x14ac:dyDescent="0.35">
      <c r="A3" s="1545"/>
      <c r="B3" s="1105" t="s">
        <v>281</v>
      </c>
      <c r="C3" s="1160" t="s">
        <v>516</v>
      </c>
      <c r="D3" s="1159" t="s">
        <v>432</v>
      </c>
      <c r="E3" s="61" t="s">
        <v>347</v>
      </c>
      <c r="F3" s="52" t="s">
        <v>348</v>
      </c>
      <c r="G3" s="53" t="s">
        <v>10</v>
      </c>
      <c r="H3" s="948" t="s">
        <v>351</v>
      </c>
      <c r="I3" s="40" t="s">
        <v>17</v>
      </c>
      <c r="J3" s="506"/>
      <c r="K3" s="97"/>
    </row>
    <row r="4" spans="1:11" ht="14.95" thickTop="1" x14ac:dyDescent="0.3">
      <c r="A4" s="750" t="s">
        <v>128</v>
      </c>
      <c r="B4" s="1161" t="s">
        <v>128</v>
      </c>
      <c r="C4" s="1162">
        <v>1.73</v>
      </c>
      <c r="D4" s="1150">
        <f>IF(C4&gt;0,C4,"use median")</f>
        <v>1.73</v>
      </c>
      <c r="E4" s="510">
        <f t="shared" ref="E4:E11" si="0">IF(D4="use median",$D$182,D4)</f>
        <v>1.73</v>
      </c>
      <c r="F4" s="514">
        <f t="shared" ref="F4:F67" si="1">E4-$D$182</f>
        <v>-3.4362091503268002</v>
      </c>
      <c r="G4" s="511">
        <f t="shared" ref="G4:G31" si="2">(F4*-1)</f>
        <v>3.4362091503268002</v>
      </c>
      <c r="H4" s="703">
        <f t="shared" ref="H4:H35" si="3">(IF(F4&lt;0,F4/$G$184*-100,F4/$F$183*100))</f>
        <v>-83.887541485831008</v>
      </c>
      <c r="I4" s="512">
        <f>'MASTER CHART'!$V$7</f>
        <v>0.3</v>
      </c>
      <c r="J4" s="513">
        <f t="shared" ref="J4:J35" si="4">(H4*I4)</f>
        <v>-25.1662624457493</v>
      </c>
      <c r="K4" s="97"/>
    </row>
    <row r="5" spans="1:11" ht="14.4" x14ac:dyDescent="0.3">
      <c r="A5" s="751" t="s">
        <v>129</v>
      </c>
      <c r="B5" s="1161" t="s">
        <v>129</v>
      </c>
      <c r="C5" s="1162">
        <v>4.92</v>
      </c>
      <c r="D5" s="1150">
        <f t="shared" ref="D5:D68" si="5">IF(C5&gt;0,C5,"use median")</f>
        <v>4.92</v>
      </c>
      <c r="E5" s="510">
        <f t="shared" si="0"/>
        <v>4.92</v>
      </c>
      <c r="F5" s="514">
        <f t="shared" si="1"/>
        <v>-0.24620915032680024</v>
      </c>
      <c r="G5" s="514">
        <f t="shared" si="2"/>
        <v>0.24620915032680024</v>
      </c>
      <c r="H5" s="704">
        <f t="shared" si="3"/>
        <v>-6.010658667347526</v>
      </c>
      <c r="I5" s="512">
        <f>'MASTER CHART'!$V$7</f>
        <v>0.3</v>
      </c>
      <c r="J5" s="513">
        <f t="shared" si="4"/>
        <v>-1.8031976002042578</v>
      </c>
      <c r="K5" s="97"/>
    </row>
    <row r="6" spans="1:11" ht="14.4" x14ac:dyDescent="0.3">
      <c r="A6" s="752" t="s">
        <v>31</v>
      </c>
      <c r="B6" s="1161" t="s">
        <v>31</v>
      </c>
      <c r="C6" s="1162">
        <v>4.4000000000000004</v>
      </c>
      <c r="D6" s="1150">
        <f t="shared" si="5"/>
        <v>4.4000000000000004</v>
      </c>
      <c r="E6" s="510">
        <f t="shared" si="0"/>
        <v>4.4000000000000004</v>
      </c>
      <c r="F6" s="514">
        <f t="shared" si="1"/>
        <v>-0.76620915032679981</v>
      </c>
      <c r="G6" s="514">
        <f t="shared" si="2"/>
        <v>0.76620915032679981</v>
      </c>
      <c r="H6" s="704">
        <f t="shared" si="3"/>
        <v>-18.705322951238241</v>
      </c>
      <c r="I6" s="512">
        <f>'MASTER CHART'!$V$7</f>
        <v>0.3</v>
      </c>
      <c r="J6" s="513">
        <f t="shared" si="4"/>
        <v>-5.6115968853714717</v>
      </c>
      <c r="K6" s="97"/>
    </row>
    <row r="7" spans="1:11" ht="14.4" x14ac:dyDescent="0.3">
      <c r="A7" s="752" t="s">
        <v>130</v>
      </c>
      <c r="B7" s="1161" t="s">
        <v>130</v>
      </c>
      <c r="C7" s="1162">
        <v>7.61</v>
      </c>
      <c r="D7" s="1150">
        <f t="shared" si="5"/>
        <v>7.61</v>
      </c>
      <c r="E7" s="510">
        <f t="shared" si="0"/>
        <v>7.61</v>
      </c>
      <c r="F7" s="514">
        <f t="shared" si="1"/>
        <v>2.4437908496732001</v>
      </c>
      <c r="G7" s="514">
        <f t="shared" si="2"/>
        <v>-2.4437908496732001</v>
      </c>
      <c r="H7" s="704">
        <f t="shared" si="3"/>
        <v>66.51959650589761</v>
      </c>
      <c r="I7" s="512">
        <f>'MASTER CHART'!$V$7</f>
        <v>0.3</v>
      </c>
      <c r="J7" s="513">
        <f t="shared" si="4"/>
        <v>19.955878951769282</v>
      </c>
      <c r="K7" s="97"/>
    </row>
    <row r="8" spans="1:11" ht="14.4" x14ac:dyDescent="0.3">
      <c r="A8" s="751" t="s">
        <v>131</v>
      </c>
      <c r="B8" s="1161" t="s">
        <v>131</v>
      </c>
      <c r="C8" s="1162">
        <v>2.0299999999999998</v>
      </c>
      <c r="D8" s="1150">
        <f t="shared" si="5"/>
        <v>2.0299999999999998</v>
      </c>
      <c r="E8" s="510">
        <f t="shared" si="0"/>
        <v>2.0299999999999998</v>
      </c>
      <c r="F8" s="514">
        <f t="shared" si="1"/>
        <v>-3.1362091503268004</v>
      </c>
      <c r="G8" s="514">
        <f t="shared" si="2"/>
        <v>3.1362091503268004</v>
      </c>
      <c r="H8" s="704">
        <f t="shared" si="3"/>
        <v>-76.563696706663293</v>
      </c>
      <c r="I8" s="512">
        <f>'MASTER CHART'!$V$7</f>
        <v>0.3</v>
      </c>
      <c r="J8" s="513">
        <f t="shared" si="4"/>
        <v>-22.969109011998988</v>
      </c>
      <c r="K8" s="97"/>
    </row>
    <row r="9" spans="1:11" ht="14.4" x14ac:dyDescent="0.3">
      <c r="A9" s="751" t="s">
        <v>112</v>
      </c>
      <c r="B9" s="1161" t="s">
        <v>517</v>
      </c>
      <c r="C9" s="1162">
        <v>5.38</v>
      </c>
      <c r="D9" s="1150">
        <f t="shared" si="5"/>
        <v>5.38</v>
      </c>
      <c r="E9" s="510">
        <f t="shared" si="0"/>
        <v>5.38</v>
      </c>
      <c r="F9" s="514">
        <f t="shared" si="1"/>
        <v>0.21379084967319972</v>
      </c>
      <c r="G9" s="514">
        <f t="shared" si="2"/>
        <v>-0.21379084967319972</v>
      </c>
      <c r="H9" s="704">
        <f t="shared" si="3"/>
        <v>5.8193527726875738</v>
      </c>
      <c r="I9" s="512">
        <f>'MASTER CHART'!$V$7</f>
        <v>0.3</v>
      </c>
      <c r="J9" s="513">
        <f t="shared" si="4"/>
        <v>1.7458058318062721</v>
      </c>
      <c r="K9" s="97"/>
    </row>
    <row r="10" spans="1:11" ht="14.4" x14ac:dyDescent="0.3">
      <c r="A10" s="752" t="s">
        <v>40</v>
      </c>
      <c r="B10" s="1161" t="s">
        <v>40</v>
      </c>
      <c r="C10" s="1162">
        <v>6.52</v>
      </c>
      <c r="D10" s="1150">
        <f t="shared" si="5"/>
        <v>6.52</v>
      </c>
      <c r="E10" s="510">
        <f t="shared" si="0"/>
        <v>6.52</v>
      </c>
      <c r="F10" s="514">
        <f t="shared" si="1"/>
        <v>1.3537908496731994</v>
      </c>
      <c r="G10" s="514">
        <f t="shared" si="2"/>
        <v>-1.3537908496731994</v>
      </c>
      <c r="H10" s="704">
        <f t="shared" si="3"/>
        <v>36.849970645270275</v>
      </c>
      <c r="I10" s="512">
        <f>'MASTER CHART'!$V$7</f>
        <v>0.3</v>
      </c>
      <c r="J10" s="513">
        <f t="shared" si="4"/>
        <v>11.054991193581083</v>
      </c>
      <c r="K10" s="97"/>
    </row>
    <row r="11" spans="1:11" ht="14.4" x14ac:dyDescent="0.3">
      <c r="A11" s="751" t="s">
        <v>132</v>
      </c>
      <c r="B11" s="1161" t="s">
        <v>132</v>
      </c>
      <c r="C11" s="1162">
        <v>5.6</v>
      </c>
      <c r="D11" s="1150">
        <f t="shared" si="5"/>
        <v>5.6</v>
      </c>
      <c r="E11" s="510">
        <f t="shared" si="0"/>
        <v>5.6</v>
      </c>
      <c r="F11" s="514">
        <f t="shared" si="1"/>
        <v>0.43379084967319947</v>
      </c>
      <c r="G11" s="514">
        <f t="shared" si="2"/>
        <v>-0.43379084967319947</v>
      </c>
      <c r="H11" s="704">
        <f t="shared" si="3"/>
        <v>11.807717625291247</v>
      </c>
      <c r="I11" s="512">
        <f>'MASTER CHART'!$V$7</f>
        <v>0.3</v>
      </c>
      <c r="J11" s="513">
        <f t="shared" si="4"/>
        <v>3.5423152875873738</v>
      </c>
      <c r="K11" s="97"/>
    </row>
    <row r="12" spans="1:11" s="147" customFormat="1" ht="14.4" x14ac:dyDescent="0.3">
      <c r="A12" s="752" t="s">
        <v>133</v>
      </c>
      <c r="B12" s="1163"/>
      <c r="C12" s="1163"/>
      <c r="D12" s="1150" t="str">
        <f t="shared" si="5"/>
        <v>use median</v>
      </c>
      <c r="E12" s="510">
        <f>IF(D12="use median",$D$182,D12)</f>
        <v>5.1662091503268002</v>
      </c>
      <c r="F12" s="514">
        <f t="shared" si="1"/>
        <v>0</v>
      </c>
      <c r="G12" s="514">
        <f>(F12*-1)</f>
        <v>0</v>
      </c>
      <c r="H12" s="704">
        <f t="shared" si="3"/>
        <v>0</v>
      </c>
      <c r="I12" s="512">
        <f>'MASTER CHART'!$V$7</f>
        <v>0.3</v>
      </c>
      <c r="J12" s="513">
        <f t="shared" si="4"/>
        <v>0</v>
      </c>
    </row>
    <row r="13" spans="1:11" ht="14.4" x14ac:dyDescent="0.3">
      <c r="A13" s="751" t="s">
        <v>41</v>
      </c>
      <c r="B13" s="1161" t="s">
        <v>41</v>
      </c>
      <c r="C13" s="1162">
        <v>8.19</v>
      </c>
      <c r="D13" s="1150">
        <f t="shared" si="5"/>
        <v>8.19</v>
      </c>
      <c r="E13" s="510">
        <f t="shared" ref="E13:E76" si="6">IF(D13="use median",$D$182,D13)</f>
        <v>8.19</v>
      </c>
      <c r="F13" s="514">
        <f t="shared" si="1"/>
        <v>3.0237908496731993</v>
      </c>
      <c r="G13" s="514">
        <f t="shared" si="2"/>
        <v>-3.0237908496731993</v>
      </c>
      <c r="H13" s="704">
        <f t="shared" si="3"/>
        <v>82.307103844580027</v>
      </c>
      <c r="I13" s="512">
        <f>'MASTER CHART'!$V$7</f>
        <v>0.3</v>
      </c>
      <c r="J13" s="513">
        <f t="shared" si="4"/>
        <v>24.692131153374007</v>
      </c>
      <c r="K13" s="97"/>
    </row>
    <row r="14" spans="1:11" ht="14.4" x14ac:dyDescent="0.3">
      <c r="A14" s="752" t="s">
        <v>42</v>
      </c>
      <c r="B14" s="1161" t="s">
        <v>42</v>
      </c>
      <c r="C14" s="1162">
        <v>7.69</v>
      </c>
      <c r="D14" s="1150">
        <f t="shared" si="5"/>
        <v>7.69</v>
      </c>
      <c r="E14" s="510">
        <f t="shared" si="6"/>
        <v>7.69</v>
      </c>
      <c r="F14" s="514">
        <f t="shared" si="1"/>
        <v>2.5237908496732002</v>
      </c>
      <c r="G14" s="514">
        <f t="shared" si="2"/>
        <v>-2.5237908496732002</v>
      </c>
      <c r="H14" s="704">
        <f t="shared" si="3"/>
        <v>68.697183725026235</v>
      </c>
      <c r="I14" s="512">
        <f>'MASTER CHART'!$V$7</f>
        <v>0.3</v>
      </c>
      <c r="J14" s="513">
        <f t="shared" si="4"/>
        <v>20.609155117507871</v>
      </c>
      <c r="K14" s="97"/>
    </row>
    <row r="15" spans="1:11" ht="14.4" x14ac:dyDescent="0.3">
      <c r="A15" s="751" t="s">
        <v>43</v>
      </c>
      <c r="B15" s="1161" t="s">
        <v>43</v>
      </c>
      <c r="C15" s="1162">
        <v>6.28</v>
      </c>
      <c r="D15" s="1150">
        <f t="shared" si="5"/>
        <v>6.28</v>
      </c>
      <c r="E15" s="510">
        <f t="shared" si="6"/>
        <v>6.28</v>
      </c>
      <c r="F15" s="514">
        <f t="shared" si="1"/>
        <v>1.1137908496732001</v>
      </c>
      <c r="G15" s="514">
        <f t="shared" si="2"/>
        <v>-1.1137908496732001</v>
      </c>
      <c r="H15" s="704">
        <f t="shared" si="3"/>
        <v>30.31720898788446</v>
      </c>
      <c r="I15" s="512">
        <f>'MASTER CHART'!$V$7</f>
        <v>0.3</v>
      </c>
      <c r="J15" s="513">
        <f t="shared" si="4"/>
        <v>9.0951626963653371</v>
      </c>
      <c r="K15" s="97"/>
    </row>
    <row r="16" spans="1:11" ht="14.4" x14ac:dyDescent="0.3">
      <c r="A16" s="752" t="s">
        <v>134</v>
      </c>
      <c r="B16" s="1161" t="s">
        <v>134</v>
      </c>
      <c r="C16" s="1162">
        <v>5.98</v>
      </c>
      <c r="D16" s="1150">
        <f t="shared" si="5"/>
        <v>5.98</v>
      </c>
      <c r="E16" s="510">
        <f t="shared" si="6"/>
        <v>5.98</v>
      </c>
      <c r="F16" s="514">
        <f t="shared" si="1"/>
        <v>0.81379084967320026</v>
      </c>
      <c r="G16" s="514">
        <f t="shared" si="2"/>
        <v>-0.81379084967320026</v>
      </c>
      <c r="H16" s="704">
        <f t="shared" si="3"/>
        <v>22.151256916152171</v>
      </c>
      <c r="I16" s="512">
        <f>'MASTER CHART'!$V$7</f>
        <v>0.3</v>
      </c>
      <c r="J16" s="513">
        <f t="shared" si="4"/>
        <v>6.6453770748456513</v>
      </c>
      <c r="K16" s="97"/>
    </row>
    <row r="17" spans="1:11" ht="14.4" x14ac:dyDescent="0.3">
      <c r="A17" s="751" t="s">
        <v>44</v>
      </c>
      <c r="B17" s="1161" t="s">
        <v>44</v>
      </c>
      <c r="C17" s="1162">
        <v>7.46</v>
      </c>
      <c r="D17" s="1150">
        <f t="shared" si="5"/>
        <v>7.46</v>
      </c>
      <c r="E17" s="510">
        <f t="shared" si="6"/>
        <v>7.46</v>
      </c>
      <c r="F17" s="514">
        <f t="shared" si="1"/>
        <v>2.2937908496731998</v>
      </c>
      <c r="G17" s="514">
        <f t="shared" si="2"/>
        <v>-2.2937908496731998</v>
      </c>
      <c r="H17" s="704">
        <f t="shared" si="3"/>
        <v>62.436620470031471</v>
      </c>
      <c r="I17" s="512">
        <f>'MASTER CHART'!$V$7</f>
        <v>0.3</v>
      </c>
      <c r="J17" s="513">
        <f t="shared" si="4"/>
        <v>18.730986141009442</v>
      </c>
      <c r="K17" s="97"/>
    </row>
    <row r="18" spans="1:11" ht="14.4" x14ac:dyDescent="0.3">
      <c r="A18" s="752" t="s">
        <v>45</v>
      </c>
      <c r="B18" s="1161" t="s">
        <v>45</v>
      </c>
      <c r="C18" s="1162">
        <v>2.35</v>
      </c>
      <c r="D18" s="1150">
        <f t="shared" si="5"/>
        <v>2.35</v>
      </c>
      <c r="E18" s="510">
        <f t="shared" si="6"/>
        <v>2.35</v>
      </c>
      <c r="F18" s="514">
        <f t="shared" si="1"/>
        <v>-2.8162091503268001</v>
      </c>
      <c r="G18" s="514">
        <f t="shared" si="2"/>
        <v>2.8162091503268001</v>
      </c>
      <c r="H18" s="704">
        <f t="shared" si="3"/>
        <v>-68.751595608884372</v>
      </c>
      <c r="I18" s="512">
        <f>'MASTER CHART'!$V$7</f>
        <v>0.3</v>
      </c>
      <c r="J18" s="513">
        <f t="shared" si="4"/>
        <v>-20.62547868266531</v>
      </c>
      <c r="K18" s="97"/>
    </row>
    <row r="19" spans="1:11" ht="14.4" x14ac:dyDescent="0.3">
      <c r="A19" s="751" t="s">
        <v>114</v>
      </c>
      <c r="B19" s="1161" t="s">
        <v>114</v>
      </c>
      <c r="C19" s="1162">
        <v>7.18</v>
      </c>
      <c r="D19" s="1150">
        <f t="shared" si="5"/>
        <v>7.18</v>
      </c>
      <c r="E19" s="510">
        <f t="shared" si="6"/>
        <v>7.18</v>
      </c>
      <c r="F19" s="514">
        <f t="shared" si="1"/>
        <v>2.0137908496731995</v>
      </c>
      <c r="G19" s="514">
        <f t="shared" si="2"/>
        <v>-2.0137908496731995</v>
      </c>
      <c r="H19" s="704">
        <f t="shared" si="3"/>
        <v>54.815065203081318</v>
      </c>
      <c r="I19" s="512">
        <f>'MASTER CHART'!$V$7</f>
        <v>0.3</v>
      </c>
      <c r="J19" s="513">
        <f t="shared" si="4"/>
        <v>16.444519560924395</v>
      </c>
      <c r="K19" s="97"/>
    </row>
    <row r="20" spans="1:11" ht="14.4" x14ac:dyDescent="0.3">
      <c r="A20" s="752" t="s">
        <v>135</v>
      </c>
      <c r="B20" s="1161" t="s">
        <v>135</v>
      </c>
      <c r="C20" s="1162">
        <v>7.26</v>
      </c>
      <c r="D20" s="1150">
        <f t="shared" si="5"/>
        <v>7.26</v>
      </c>
      <c r="E20" s="510">
        <f t="shared" si="6"/>
        <v>7.26</v>
      </c>
      <c r="F20" s="514">
        <f t="shared" si="1"/>
        <v>2.0937908496731996</v>
      </c>
      <c r="G20" s="514">
        <f t="shared" si="2"/>
        <v>-2.0937908496731996</v>
      </c>
      <c r="H20" s="704">
        <f t="shared" si="3"/>
        <v>56.992652422209936</v>
      </c>
      <c r="I20" s="512">
        <f>'MASTER CHART'!$V$7</f>
        <v>0.3</v>
      </c>
      <c r="J20" s="513">
        <f t="shared" si="4"/>
        <v>17.09779572666298</v>
      </c>
      <c r="K20" s="97"/>
    </row>
    <row r="21" spans="1:11" ht="14.4" x14ac:dyDescent="0.3">
      <c r="A21" s="751" t="s">
        <v>136</v>
      </c>
      <c r="B21" s="1161" t="s">
        <v>136</v>
      </c>
      <c r="C21" s="1162">
        <v>7.83</v>
      </c>
      <c r="D21" s="1150">
        <f>IF(C21&gt;0,C21,"use median")</f>
        <v>7.83</v>
      </c>
      <c r="E21" s="510">
        <f t="shared" si="6"/>
        <v>7.83</v>
      </c>
      <c r="F21" s="514">
        <f t="shared" si="1"/>
        <v>2.6637908496731999</v>
      </c>
      <c r="G21" s="514">
        <f t="shared" si="2"/>
        <v>-2.6637908496731999</v>
      </c>
      <c r="H21" s="704">
        <f t="shared" si="3"/>
        <v>72.507961358501291</v>
      </c>
      <c r="I21" s="512">
        <f>'MASTER CHART'!$V$7</f>
        <v>0.3</v>
      </c>
      <c r="J21" s="513">
        <f t="shared" si="4"/>
        <v>21.752388407550388</v>
      </c>
      <c r="K21" s="97"/>
    </row>
    <row r="22" spans="1:11" ht="14.4" x14ac:dyDescent="0.3">
      <c r="A22" s="752" t="s">
        <v>137</v>
      </c>
      <c r="B22" s="1161" t="s">
        <v>137</v>
      </c>
      <c r="C22" s="1162">
        <v>3.66</v>
      </c>
      <c r="D22" s="1150">
        <f t="shared" si="5"/>
        <v>3.66</v>
      </c>
      <c r="E22" s="510">
        <f t="shared" si="6"/>
        <v>3.66</v>
      </c>
      <c r="F22" s="514">
        <f t="shared" si="1"/>
        <v>-1.5062091503268</v>
      </c>
      <c r="G22" s="514">
        <f t="shared" si="2"/>
        <v>1.5062091503268</v>
      </c>
      <c r="H22" s="704">
        <f t="shared" si="3"/>
        <v>-36.77080673985197</v>
      </c>
      <c r="I22" s="512">
        <f>'MASTER CHART'!$V$7</f>
        <v>0.3</v>
      </c>
      <c r="J22" s="513">
        <f t="shared" si="4"/>
        <v>-11.03124202195559</v>
      </c>
      <c r="K22" s="97"/>
    </row>
    <row r="23" spans="1:11" ht="14.4" x14ac:dyDescent="0.3">
      <c r="A23" s="751" t="s">
        <v>138</v>
      </c>
      <c r="B23" s="1161" t="s">
        <v>138</v>
      </c>
      <c r="C23" s="1162">
        <v>1.92</v>
      </c>
      <c r="D23" s="1150">
        <f t="shared" si="5"/>
        <v>1.92</v>
      </c>
      <c r="E23" s="510">
        <f t="shared" si="6"/>
        <v>1.92</v>
      </c>
      <c r="F23" s="514">
        <f t="shared" si="1"/>
        <v>-3.2462091503268002</v>
      </c>
      <c r="G23" s="514">
        <f t="shared" si="2"/>
        <v>3.2462091503268002</v>
      </c>
      <c r="H23" s="704">
        <f t="shared" si="3"/>
        <v>-79.249106459024787</v>
      </c>
      <c r="I23" s="512">
        <f>'MASTER CHART'!$V$7</f>
        <v>0.3</v>
      </c>
      <c r="J23" s="513">
        <f t="shared" si="4"/>
        <v>-23.774731937707436</v>
      </c>
      <c r="K23" s="97"/>
    </row>
    <row r="24" spans="1:11" x14ac:dyDescent="0.35">
      <c r="A24" s="752" t="s">
        <v>139</v>
      </c>
      <c r="D24" s="1150" t="str">
        <f t="shared" si="5"/>
        <v>use median</v>
      </c>
      <c r="E24" s="510">
        <f t="shared" si="6"/>
        <v>5.1662091503268002</v>
      </c>
      <c r="F24" s="514">
        <f t="shared" si="1"/>
        <v>0</v>
      </c>
      <c r="G24" s="514">
        <f t="shared" si="2"/>
        <v>0</v>
      </c>
      <c r="H24" s="704">
        <f t="shared" si="3"/>
        <v>0</v>
      </c>
      <c r="I24" s="512">
        <f>'MASTER CHART'!$V$7</f>
        <v>0.3</v>
      </c>
      <c r="J24" s="513">
        <f t="shared" si="4"/>
        <v>0</v>
      </c>
      <c r="K24" s="97"/>
    </row>
    <row r="25" spans="1:11" ht="14.4" x14ac:dyDescent="0.3">
      <c r="A25" s="752" t="s">
        <v>35</v>
      </c>
      <c r="B25" s="1161" t="s">
        <v>35</v>
      </c>
      <c r="C25" s="1162">
        <v>4.0199999999999996</v>
      </c>
      <c r="D25" s="1150">
        <f t="shared" si="5"/>
        <v>4.0199999999999996</v>
      </c>
      <c r="E25" s="510">
        <f t="shared" si="6"/>
        <v>4.0199999999999996</v>
      </c>
      <c r="F25" s="514">
        <f t="shared" si="1"/>
        <v>-1.1462091503268006</v>
      </c>
      <c r="G25" s="514">
        <f t="shared" si="2"/>
        <v>1.1462091503268006</v>
      </c>
      <c r="H25" s="704">
        <f t="shared" si="3"/>
        <v>-27.982193004850714</v>
      </c>
      <c r="I25" s="512">
        <f>'MASTER CHART'!$V$7</f>
        <v>0.3</v>
      </c>
      <c r="J25" s="513">
        <f t="shared" si="4"/>
        <v>-8.3946579014552132</v>
      </c>
      <c r="K25" s="97"/>
    </row>
    <row r="26" spans="1:11" ht="16.100000000000001" customHeight="1" x14ac:dyDescent="0.3">
      <c r="A26" s="751" t="s">
        <v>231</v>
      </c>
      <c r="B26" s="1161" t="s">
        <v>140</v>
      </c>
      <c r="C26" s="1162">
        <v>5.25</v>
      </c>
      <c r="D26" s="1150">
        <f t="shared" si="5"/>
        <v>5.25</v>
      </c>
      <c r="E26" s="510">
        <f t="shared" si="6"/>
        <v>5.25</v>
      </c>
      <c r="F26" s="514">
        <f t="shared" si="1"/>
        <v>8.379084967319983E-2</v>
      </c>
      <c r="G26" s="514">
        <f t="shared" si="2"/>
        <v>-8.379084967319983E-2</v>
      </c>
      <c r="H26" s="704">
        <f t="shared" si="3"/>
        <v>2.2807735416035837</v>
      </c>
      <c r="I26" s="512">
        <f>'MASTER CHART'!$V$7</f>
        <v>0.3</v>
      </c>
      <c r="J26" s="513">
        <f t="shared" si="4"/>
        <v>0.68423206248107504</v>
      </c>
      <c r="K26" s="97"/>
    </row>
    <row r="27" spans="1:11" ht="14.4" x14ac:dyDescent="0.3">
      <c r="A27" s="752" t="s">
        <v>141</v>
      </c>
      <c r="B27" s="1161" t="s">
        <v>141</v>
      </c>
      <c r="C27" s="1162">
        <v>4.17</v>
      </c>
      <c r="D27" s="1150">
        <f t="shared" si="5"/>
        <v>4.17</v>
      </c>
      <c r="E27" s="510">
        <f t="shared" si="6"/>
        <v>4.17</v>
      </c>
      <c r="F27" s="514">
        <f t="shared" si="1"/>
        <v>-0.99620915032680024</v>
      </c>
      <c r="G27" s="514">
        <f t="shared" si="2"/>
        <v>0.99620915032680024</v>
      </c>
      <c r="H27" s="704">
        <f t="shared" si="3"/>
        <v>-24.320270615266839</v>
      </c>
      <c r="I27" s="512">
        <f>'MASTER CHART'!$V$7</f>
        <v>0.3</v>
      </c>
      <c r="J27" s="513">
        <f t="shared" si="4"/>
        <v>-7.2960811845800517</v>
      </c>
      <c r="K27" s="97"/>
    </row>
    <row r="28" spans="1:11" ht="14.4" x14ac:dyDescent="0.3">
      <c r="A28" s="751" t="s">
        <v>46</v>
      </c>
      <c r="B28" s="1161" t="s">
        <v>46</v>
      </c>
      <c r="C28" s="1162">
        <v>5.99</v>
      </c>
      <c r="D28" s="1150">
        <f t="shared" si="5"/>
        <v>5.99</v>
      </c>
      <c r="E28" s="510">
        <f t="shared" si="6"/>
        <v>5.99</v>
      </c>
      <c r="F28" s="514">
        <f t="shared" si="1"/>
        <v>0.82379084967320004</v>
      </c>
      <c r="G28" s="514">
        <f t="shared" si="2"/>
        <v>-0.82379084967320004</v>
      </c>
      <c r="H28" s="704">
        <f t="shared" si="3"/>
        <v>22.423455318543244</v>
      </c>
      <c r="I28" s="512">
        <f>'MASTER CHART'!$V$7</f>
        <v>0.3</v>
      </c>
      <c r="J28" s="513">
        <f t="shared" si="4"/>
        <v>6.7270365955629732</v>
      </c>
      <c r="K28" s="97"/>
    </row>
    <row r="29" spans="1:11" ht="14.4" x14ac:dyDescent="0.3">
      <c r="A29" s="751" t="s">
        <v>142</v>
      </c>
      <c r="B29" s="1161"/>
      <c r="C29" s="1162"/>
      <c r="D29" s="1150" t="str">
        <f t="shared" si="5"/>
        <v>use median</v>
      </c>
      <c r="E29" s="510">
        <f t="shared" si="6"/>
        <v>5.1662091503268002</v>
      </c>
      <c r="F29" s="514">
        <f t="shared" si="1"/>
        <v>0</v>
      </c>
      <c r="G29" s="514">
        <f t="shared" si="2"/>
        <v>0</v>
      </c>
      <c r="H29" s="704">
        <f t="shared" si="3"/>
        <v>0</v>
      </c>
      <c r="I29" s="512">
        <f>'MASTER CHART'!$V$7</f>
        <v>0.3</v>
      </c>
      <c r="J29" s="513">
        <f t="shared" si="4"/>
        <v>0</v>
      </c>
      <c r="K29" s="97"/>
    </row>
    <row r="30" spans="1:11" ht="14.4" x14ac:dyDescent="0.3">
      <c r="A30" s="752" t="s">
        <v>143</v>
      </c>
      <c r="B30" s="1161" t="s">
        <v>143</v>
      </c>
      <c r="C30" s="1162">
        <v>5.33</v>
      </c>
      <c r="D30" s="1150">
        <f t="shared" si="5"/>
        <v>5.33</v>
      </c>
      <c r="E30" s="510">
        <f t="shared" si="6"/>
        <v>5.33</v>
      </c>
      <c r="F30" s="514">
        <f t="shared" si="1"/>
        <v>0.1637908496731999</v>
      </c>
      <c r="G30" s="514">
        <f t="shared" si="2"/>
        <v>-0.1637908496731999</v>
      </c>
      <c r="H30" s="704">
        <f t="shared" si="3"/>
        <v>4.4583607607321971</v>
      </c>
      <c r="I30" s="512">
        <f>'MASTER CHART'!$V$7</f>
        <v>0.3</v>
      </c>
      <c r="J30" s="513">
        <f t="shared" si="4"/>
        <v>1.3375082282196591</v>
      </c>
      <c r="K30" s="97"/>
    </row>
    <row r="31" spans="1:11" ht="14.4" x14ac:dyDescent="0.3">
      <c r="A31" s="751" t="s">
        <v>47</v>
      </c>
      <c r="B31" s="1161" t="s">
        <v>47</v>
      </c>
      <c r="C31" s="1162">
        <v>6.69</v>
      </c>
      <c r="D31" s="1150">
        <f t="shared" si="5"/>
        <v>6.69</v>
      </c>
      <c r="E31" s="510">
        <f t="shared" si="6"/>
        <v>6.69</v>
      </c>
      <c r="F31" s="514">
        <f t="shared" si="1"/>
        <v>1.5237908496732002</v>
      </c>
      <c r="G31" s="514">
        <f t="shared" si="2"/>
        <v>-1.5237908496732002</v>
      </c>
      <c r="H31" s="704">
        <f t="shared" si="3"/>
        <v>41.477343485918595</v>
      </c>
      <c r="I31" s="512">
        <f>'MASTER CHART'!$V$7</f>
        <v>0.3</v>
      </c>
      <c r="J31" s="513">
        <f t="shared" si="4"/>
        <v>12.443203045775578</v>
      </c>
      <c r="K31" s="97"/>
    </row>
    <row r="32" spans="1:11" ht="14.4" x14ac:dyDescent="0.3">
      <c r="A32" s="752" t="s">
        <v>144</v>
      </c>
      <c r="B32" s="1161" t="s">
        <v>144</v>
      </c>
      <c r="C32" s="1162">
        <v>1.8</v>
      </c>
      <c r="D32" s="1150">
        <f t="shared" si="5"/>
        <v>1.8</v>
      </c>
      <c r="E32" s="510">
        <f t="shared" si="6"/>
        <v>1.8</v>
      </c>
      <c r="F32" s="514">
        <f t="shared" si="1"/>
        <v>-3.3662091503268003</v>
      </c>
      <c r="G32" s="514">
        <f t="shared" ref="G32:G54" si="7">(F32*-1)</f>
        <v>3.3662091503268003</v>
      </c>
      <c r="H32" s="704">
        <f t="shared" si="3"/>
        <v>-82.178644370691885</v>
      </c>
      <c r="I32" s="512">
        <f>'MASTER CHART'!$V$7</f>
        <v>0.3</v>
      </c>
      <c r="J32" s="513">
        <f t="shared" si="4"/>
        <v>-24.653593311207565</v>
      </c>
      <c r="K32" s="97"/>
    </row>
    <row r="33" spans="1:11" ht="14.4" x14ac:dyDescent="0.3">
      <c r="A33" s="752" t="s">
        <v>145</v>
      </c>
      <c r="B33" s="1161" t="s">
        <v>145</v>
      </c>
      <c r="C33" s="1162">
        <v>3.12</v>
      </c>
      <c r="D33" s="1150">
        <f t="shared" si="5"/>
        <v>3.12</v>
      </c>
      <c r="E33" s="510">
        <f t="shared" si="6"/>
        <v>3.12</v>
      </c>
      <c r="F33" s="514">
        <f t="shared" si="1"/>
        <v>-2.0462091503268001</v>
      </c>
      <c r="G33" s="514">
        <f t="shared" si="7"/>
        <v>2.0462091503268001</v>
      </c>
      <c r="H33" s="704">
        <f t="shared" si="3"/>
        <v>-49.953727342353879</v>
      </c>
      <c r="I33" s="512">
        <f>'MASTER CHART'!$V$7</f>
        <v>0.3</v>
      </c>
      <c r="J33" s="513">
        <f t="shared" si="4"/>
        <v>-14.986118202706162</v>
      </c>
      <c r="K33" s="97"/>
    </row>
    <row r="34" spans="1:11" ht="14.4" x14ac:dyDescent="0.3">
      <c r="A34" s="751" t="s">
        <v>146</v>
      </c>
      <c r="B34" s="1161" t="s">
        <v>146</v>
      </c>
      <c r="C34" s="1162">
        <v>2.16</v>
      </c>
      <c r="D34" s="1150">
        <f t="shared" si="5"/>
        <v>2.16</v>
      </c>
      <c r="E34" s="510">
        <f t="shared" si="6"/>
        <v>2.16</v>
      </c>
      <c r="F34" s="514">
        <f t="shared" si="1"/>
        <v>-3.0062091503268</v>
      </c>
      <c r="G34" s="514">
        <f t="shared" si="7"/>
        <v>3.0062091503268</v>
      </c>
      <c r="H34" s="704">
        <f t="shared" si="3"/>
        <v>-73.390030635690593</v>
      </c>
      <c r="I34" s="512">
        <f>'MASTER CHART'!$V$7</f>
        <v>0.3</v>
      </c>
      <c r="J34" s="513">
        <f t="shared" si="4"/>
        <v>-22.017009190707178</v>
      </c>
      <c r="K34" s="97"/>
    </row>
    <row r="35" spans="1:11" ht="14.4" x14ac:dyDescent="0.3">
      <c r="A35" s="752" t="s">
        <v>48</v>
      </c>
      <c r="B35" s="1161" t="s">
        <v>48</v>
      </c>
      <c r="C35" s="1162">
        <v>7.62</v>
      </c>
      <c r="D35" s="1150">
        <f t="shared" si="5"/>
        <v>7.62</v>
      </c>
      <c r="E35" s="510">
        <f t="shared" si="6"/>
        <v>7.62</v>
      </c>
      <c r="F35" s="514">
        <f t="shared" si="1"/>
        <v>2.4537908496731999</v>
      </c>
      <c r="G35" s="514">
        <f t="shared" si="7"/>
        <v>-2.4537908496731999</v>
      </c>
      <c r="H35" s="704">
        <f t="shared" si="3"/>
        <v>66.791794908288693</v>
      </c>
      <c r="I35" s="512">
        <f>'MASTER CHART'!$V$7</f>
        <v>0.3</v>
      </c>
      <c r="J35" s="513">
        <f t="shared" si="4"/>
        <v>20.037538472486606</v>
      </c>
      <c r="K35" s="97"/>
    </row>
    <row r="36" spans="1:11" x14ac:dyDescent="0.35">
      <c r="A36" s="752" t="s">
        <v>147</v>
      </c>
      <c r="D36" s="1150" t="str">
        <f t="shared" si="5"/>
        <v>use median</v>
      </c>
      <c r="E36" s="510">
        <f t="shared" si="6"/>
        <v>5.1662091503268002</v>
      </c>
      <c r="F36" s="514">
        <f t="shared" si="1"/>
        <v>0</v>
      </c>
      <c r="G36" s="514">
        <f t="shared" si="7"/>
        <v>0</v>
      </c>
      <c r="H36" s="704">
        <f t="shared" ref="H36:H67" si="8">(IF(F36&lt;0,F36/$G$184*-100,F36/$F$183*100))</f>
        <v>0</v>
      </c>
      <c r="I36" s="512">
        <f>'MASTER CHART'!$V$7</f>
        <v>0.3</v>
      </c>
      <c r="J36" s="513">
        <f t="shared" ref="J36:J67" si="9">(H36*I36)</f>
        <v>0</v>
      </c>
      <c r="K36" s="97"/>
    </row>
    <row r="37" spans="1:11" ht="14.4" x14ac:dyDescent="0.3">
      <c r="A37" s="751" t="s">
        <v>49</v>
      </c>
      <c r="B37" s="1161" t="s">
        <v>49</v>
      </c>
      <c r="C37" s="1162">
        <v>6.35</v>
      </c>
      <c r="D37" s="1150">
        <f t="shared" si="5"/>
        <v>6.35</v>
      </c>
      <c r="E37" s="510">
        <f t="shared" si="6"/>
        <v>6.35</v>
      </c>
      <c r="F37" s="514">
        <f t="shared" si="1"/>
        <v>1.1837908496731995</v>
      </c>
      <c r="G37" s="514">
        <f t="shared" si="7"/>
        <v>-1.1837908496731995</v>
      </c>
      <c r="H37" s="704">
        <f t="shared" si="8"/>
        <v>32.222597804621977</v>
      </c>
      <c r="I37" s="512">
        <f>'MASTER CHART'!$V$7</f>
        <v>0.3</v>
      </c>
      <c r="J37" s="513">
        <f t="shared" si="9"/>
        <v>9.6667793413865919</v>
      </c>
      <c r="K37" s="97"/>
    </row>
    <row r="38" spans="1:11" ht="14.4" x14ac:dyDescent="0.3">
      <c r="A38" s="752" t="s">
        <v>50</v>
      </c>
      <c r="B38" s="1161" t="s">
        <v>50</v>
      </c>
      <c r="C38" s="1162">
        <v>5.19</v>
      </c>
      <c r="D38" s="1150">
        <f t="shared" si="5"/>
        <v>5.19</v>
      </c>
      <c r="E38" s="510">
        <f t="shared" si="6"/>
        <v>5.19</v>
      </c>
      <c r="F38" s="514">
        <f t="shared" si="1"/>
        <v>2.3790849673200221E-2</v>
      </c>
      <c r="G38" s="514">
        <f t="shared" si="7"/>
        <v>-2.3790849673200221E-2</v>
      </c>
      <c r="H38" s="704">
        <f t="shared" si="8"/>
        <v>0.64758312725713618</v>
      </c>
      <c r="I38" s="512">
        <f>'MASTER CHART'!$V$7</f>
        <v>0.3</v>
      </c>
      <c r="J38" s="513">
        <f t="shared" si="9"/>
        <v>0.19427493817714084</v>
      </c>
      <c r="K38" s="97"/>
    </row>
    <row r="39" spans="1:11" x14ac:dyDescent="0.35">
      <c r="A39" s="751" t="s">
        <v>148</v>
      </c>
      <c r="D39" s="1150" t="str">
        <f t="shared" si="5"/>
        <v>use median</v>
      </c>
      <c r="E39" s="510">
        <f t="shared" si="6"/>
        <v>5.1662091503268002</v>
      </c>
      <c r="F39" s="514">
        <f t="shared" si="1"/>
        <v>0</v>
      </c>
      <c r="G39" s="514">
        <f t="shared" si="7"/>
        <v>0</v>
      </c>
      <c r="H39" s="704">
        <f t="shared" si="8"/>
        <v>0</v>
      </c>
      <c r="I39" s="512">
        <f>'MASTER CHART'!$V$7</f>
        <v>0.3</v>
      </c>
      <c r="J39" s="513">
        <f t="shared" si="9"/>
        <v>0</v>
      </c>
      <c r="K39" s="97"/>
    </row>
    <row r="40" spans="1:11" ht="14.4" x14ac:dyDescent="0.3">
      <c r="A40" s="752" t="s">
        <v>51</v>
      </c>
      <c r="B40" s="1161" t="s">
        <v>51</v>
      </c>
      <c r="C40" s="1162">
        <v>5.16</v>
      </c>
      <c r="D40" s="1150">
        <f t="shared" si="5"/>
        <v>5.16</v>
      </c>
      <c r="E40" s="510">
        <f t="shared" si="6"/>
        <v>5.16</v>
      </c>
      <c r="F40" s="514">
        <f t="shared" si="1"/>
        <v>-6.2091503268000281E-3</v>
      </c>
      <c r="G40" s="514">
        <f t="shared" si="7"/>
        <v>6.2091503268000281E-3</v>
      </c>
      <c r="H40" s="704">
        <f t="shared" si="8"/>
        <v>-0.15158284401333988</v>
      </c>
      <c r="I40" s="512">
        <f>'MASTER CHART'!$V$7</f>
        <v>0.3</v>
      </c>
      <c r="J40" s="513">
        <f t="shared" si="9"/>
        <v>-4.5474853204001964E-2</v>
      </c>
      <c r="K40" s="97"/>
    </row>
    <row r="41" spans="1:11" ht="14.4" x14ac:dyDescent="0.3">
      <c r="A41" s="752" t="s">
        <v>149</v>
      </c>
      <c r="B41" s="1161" t="s">
        <v>518</v>
      </c>
      <c r="C41" s="1162">
        <v>1.5</v>
      </c>
      <c r="D41" s="1150">
        <f t="shared" si="5"/>
        <v>1.5</v>
      </c>
      <c r="E41" s="510">
        <f t="shared" si="6"/>
        <v>1.5</v>
      </c>
      <c r="F41" s="514">
        <f t="shared" si="1"/>
        <v>-3.6662091503268002</v>
      </c>
      <c r="G41" s="514">
        <f t="shared" si="7"/>
        <v>3.6662091503268002</v>
      </c>
      <c r="H41" s="704">
        <f t="shared" si="8"/>
        <v>-89.502489149859599</v>
      </c>
      <c r="I41" s="512">
        <f>'MASTER CHART'!$V$7</f>
        <v>0.3</v>
      </c>
      <c r="J41" s="513">
        <f t="shared" si="9"/>
        <v>-26.850746744957878</v>
      </c>
      <c r="K41" s="97"/>
    </row>
    <row r="42" spans="1:11" ht="14.4" x14ac:dyDescent="0.3">
      <c r="A42" s="752" t="s">
        <v>52</v>
      </c>
      <c r="B42" s="1161" t="s">
        <v>52</v>
      </c>
      <c r="C42" s="1162">
        <v>6.3</v>
      </c>
      <c r="D42" s="1150">
        <f t="shared" si="5"/>
        <v>6.3</v>
      </c>
      <c r="E42" s="510">
        <f t="shared" si="6"/>
        <v>6.3</v>
      </c>
      <c r="F42" s="514">
        <f t="shared" si="1"/>
        <v>1.1337908496731997</v>
      </c>
      <c r="G42" s="514">
        <f t="shared" si="7"/>
        <v>-1.1337908496731997</v>
      </c>
      <c r="H42" s="704">
        <f t="shared" si="8"/>
        <v>30.861605792666598</v>
      </c>
      <c r="I42" s="512">
        <f>'MASTER CHART'!$V$7</f>
        <v>0.3</v>
      </c>
      <c r="J42" s="513">
        <f t="shared" si="9"/>
        <v>9.2584817377999791</v>
      </c>
      <c r="K42" s="97"/>
    </row>
    <row r="43" spans="1:11" ht="14.4" x14ac:dyDescent="0.3">
      <c r="A43" s="751" t="s">
        <v>150</v>
      </c>
      <c r="B43" s="1161" t="s">
        <v>150</v>
      </c>
      <c r="C43" s="1162">
        <v>2.86</v>
      </c>
      <c r="D43" s="1150">
        <f t="shared" si="5"/>
        <v>2.86</v>
      </c>
      <c r="E43" s="510">
        <f t="shared" si="6"/>
        <v>2.86</v>
      </c>
      <c r="F43" s="514">
        <f t="shared" si="1"/>
        <v>-2.3062091503268003</v>
      </c>
      <c r="G43" s="514">
        <f t="shared" si="7"/>
        <v>2.3062091503268003</v>
      </c>
      <c r="H43" s="704">
        <f t="shared" si="8"/>
        <v>-56.301059484299245</v>
      </c>
      <c r="I43" s="512">
        <f>'MASTER CHART'!$V$7</f>
        <v>0.3</v>
      </c>
      <c r="J43" s="513">
        <f t="shared" si="9"/>
        <v>-16.890317845289772</v>
      </c>
      <c r="K43" s="97"/>
    </row>
    <row r="44" spans="1:11" ht="14.4" x14ac:dyDescent="0.3">
      <c r="A44" s="752" t="s">
        <v>151</v>
      </c>
      <c r="B44" s="1161" t="s">
        <v>151</v>
      </c>
      <c r="C44" s="1162">
        <v>7.04</v>
      </c>
      <c r="D44" s="1150">
        <f t="shared" si="5"/>
        <v>7.04</v>
      </c>
      <c r="E44" s="510">
        <f t="shared" si="6"/>
        <v>7.04</v>
      </c>
      <c r="F44" s="514">
        <f t="shared" si="1"/>
        <v>1.8737908496731999</v>
      </c>
      <c r="G44" s="514">
        <f t="shared" si="7"/>
        <v>-1.8737908496731999</v>
      </c>
      <c r="H44" s="704">
        <f t="shared" si="8"/>
        <v>51.004287569606255</v>
      </c>
      <c r="I44" s="512">
        <f>'MASTER CHART'!$V$7</f>
        <v>0.3</v>
      </c>
      <c r="J44" s="513">
        <f t="shared" si="9"/>
        <v>15.301286270881876</v>
      </c>
      <c r="K44" s="97"/>
    </row>
    <row r="45" spans="1:11" ht="14.4" x14ac:dyDescent="0.3">
      <c r="A45" s="751" t="s">
        <v>152</v>
      </c>
      <c r="B45" s="1161" t="s">
        <v>152</v>
      </c>
      <c r="C45" s="1162">
        <v>2.73</v>
      </c>
      <c r="D45" s="1150">
        <f t="shared" si="5"/>
        <v>2.73</v>
      </c>
      <c r="E45" s="510">
        <f t="shared" si="6"/>
        <v>2.73</v>
      </c>
      <c r="F45" s="514">
        <f t="shared" si="1"/>
        <v>-2.4362091503268002</v>
      </c>
      <c r="G45" s="514">
        <f t="shared" si="7"/>
        <v>2.4362091503268002</v>
      </c>
      <c r="H45" s="704">
        <f t="shared" si="8"/>
        <v>-59.474725555271924</v>
      </c>
      <c r="I45" s="512">
        <f>'MASTER CHART'!$V$7</f>
        <v>0.3</v>
      </c>
      <c r="J45" s="513">
        <f t="shared" si="9"/>
        <v>-17.842417666581575</v>
      </c>
      <c r="K45" s="97"/>
    </row>
    <row r="46" spans="1:11" ht="14.4" x14ac:dyDescent="0.3">
      <c r="A46" s="752" t="s">
        <v>53</v>
      </c>
      <c r="B46" s="1161" t="s">
        <v>53</v>
      </c>
      <c r="C46" s="1162">
        <v>6.53</v>
      </c>
      <c r="D46" s="1150">
        <f t="shared" si="5"/>
        <v>6.53</v>
      </c>
      <c r="E46" s="510">
        <f t="shared" si="6"/>
        <v>6.53</v>
      </c>
      <c r="F46" s="514">
        <f t="shared" si="1"/>
        <v>1.3637908496732001</v>
      </c>
      <c r="G46" s="514">
        <f t="shared" si="7"/>
        <v>-1.3637908496732001</v>
      </c>
      <c r="H46" s="704">
        <f t="shared" si="8"/>
        <v>37.122169047661366</v>
      </c>
      <c r="I46" s="512">
        <f>'MASTER CHART'!$V$7</f>
        <v>0.3</v>
      </c>
      <c r="J46" s="513">
        <f t="shared" si="9"/>
        <v>11.13665071429841</v>
      </c>
      <c r="K46" s="97"/>
    </row>
    <row r="47" spans="1:11" ht="14.4" x14ac:dyDescent="0.3">
      <c r="A47" s="751" t="s">
        <v>54</v>
      </c>
      <c r="B47" s="1161" t="s">
        <v>54</v>
      </c>
      <c r="C47" s="1162">
        <v>7.25</v>
      </c>
      <c r="D47" s="1150">
        <f t="shared" si="5"/>
        <v>7.25</v>
      </c>
      <c r="E47" s="510">
        <f t="shared" si="6"/>
        <v>7.25</v>
      </c>
      <c r="F47" s="514">
        <f t="shared" si="1"/>
        <v>2.0837908496731998</v>
      </c>
      <c r="G47" s="514">
        <f t="shared" si="7"/>
        <v>-2.0837908496731998</v>
      </c>
      <c r="H47" s="704">
        <f t="shared" si="8"/>
        <v>56.720454019818852</v>
      </c>
      <c r="I47" s="512">
        <f>'MASTER CHART'!$V$7</f>
        <v>0.3</v>
      </c>
      <c r="J47" s="513">
        <f t="shared" si="9"/>
        <v>17.016136205945656</v>
      </c>
      <c r="K47" s="97"/>
    </row>
    <row r="48" spans="1:11" x14ac:dyDescent="0.35">
      <c r="A48" s="752" t="s">
        <v>345</v>
      </c>
      <c r="D48" s="1150" t="str">
        <f t="shared" si="5"/>
        <v>use median</v>
      </c>
      <c r="E48" s="510">
        <f t="shared" si="6"/>
        <v>5.1662091503268002</v>
      </c>
      <c r="F48" s="514">
        <f t="shared" si="1"/>
        <v>0</v>
      </c>
      <c r="G48" s="514">
        <f t="shared" si="7"/>
        <v>0</v>
      </c>
      <c r="H48" s="704">
        <f t="shared" si="8"/>
        <v>0</v>
      </c>
      <c r="I48" s="512">
        <f>'MASTER CHART'!$V$7</f>
        <v>0.3</v>
      </c>
      <c r="J48" s="513">
        <f t="shared" si="9"/>
        <v>0</v>
      </c>
      <c r="K48" s="97"/>
    </row>
    <row r="49" spans="1:45" x14ac:dyDescent="0.35">
      <c r="A49" s="751" t="s">
        <v>233</v>
      </c>
      <c r="D49" s="1150" t="str">
        <f t="shared" si="5"/>
        <v>use median</v>
      </c>
      <c r="E49" s="510">
        <f t="shared" si="6"/>
        <v>5.1662091503268002</v>
      </c>
      <c r="F49" s="514">
        <f t="shared" si="1"/>
        <v>0</v>
      </c>
      <c r="G49" s="514">
        <f t="shared" si="7"/>
        <v>0</v>
      </c>
      <c r="H49" s="704">
        <f t="shared" si="8"/>
        <v>0</v>
      </c>
      <c r="I49" s="512">
        <f>'MASTER CHART'!$V$7</f>
        <v>0.3</v>
      </c>
      <c r="J49" s="513">
        <f t="shared" si="9"/>
        <v>0</v>
      </c>
      <c r="K49" s="97"/>
    </row>
    <row r="50" spans="1:45" ht="14.4" x14ac:dyDescent="0.3">
      <c r="A50" s="752" t="s">
        <v>55</v>
      </c>
      <c r="B50" s="1161" t="s">
        <v>55</v>
      </c>
      <c r="C50" s="1162">
        <v>8.74</v>
      </c>
      <c r="D50" s="1150">
        <f t="shared" si="5"/>
        <v>8.74</v>
      </c>
      <c r="E50" s="510">
        <f t="shared" si="6"/>
        <v>8.74</v>
      </c>
      <c r="F50" s="514">
        <f t="shared" si="1"/>
        <v>3.5737908496732</v>
      </c>
      <c r="G50" s="514">
        <f t="shared" si="7"/>
        <v>-3.5737908496732</v>
      </c>
      <c r="H50" s="704">
        <f t="shared" si="8"/>
        <v>97.27801597608925</v>
      </c>
      <c r="I50" s="512">
        <f>'MASTER CHART'!$V$7</f>
        <v>0.3</v>
      </c>
      <c r="J50" s="513">
        <f t="shared" si="9"/>
        <v>29.183404792826774</v>
      </c>
      <c r="K50" s="97"/>
    </row>
    <row r="51" spans="1:45" ht="14.4" x14ac:dyDescent="0.3">
      <c r="A51" s="752" t="s">
        <v>115</v>
      </c>
      <c r="B51" s="1161" t="s">
        <v>115</v>
      </c>
      <c r="C51" s="1162">
        <v>5.71</v>
      </c>
      <c r="D51" s="1150">
        <f t="shared" si="5"/>
        <v>5.71</v>
      </c>
      <c r="E51" s="510">
        <f t="shared" si="6"/>
        <v>5.71</v>
      </c>
      <c r="F51" s="514">
        <f t="shared" si="1"/>
        <v>0.54379084967319979</v>
      </c>
      <c r="G51" s="514">
        <f t="shared" si="7"/>
        <v>-0.54379084967319979</v>
      </c>
      <c r="H51" s="704">
        <f t="shared" si="8"/>
        <v>14.801900051593098</v>
      </c>
      <c r="I51" s="512">
        <f>'MASTER CHART'!$V$7</f>
        <v>0.3</v>
      </c>
      <c r="J51" s="513">
        <f t="shared" si="9"/>
        <v>4.4405700154779293</v>
      </c>
      <c r="K51" s="97"/>
    </row>
    <row r="52" spans="1:45" ht="14.4" x14ac:dyDescent="0.3">
      <c r="A52" s="751" t="s">
        <v>116</v>
      </c>
      <c r="B52" s="1161" t="s">
        <v>519</v>
      </c>
      <c r="C52" s="1162">
        <v>4.3</v>
      </c>
      <c r="D52" s="1150">
        <f t="shared" si="5"/>
        <v>4.3</v>
      </c>
      <c r="E52" s="510">
        <f t="shared" si="6"/>
        <v>4.3</v>
      </c>
      <c r="F52" s="514">
        <f t="shared" si="1"/>
        <v>-0.86620915032680035</v>
      </c>
      <c r="G52" s="514">
        <f t="shared" si="7"/>
        <v>0.86620915032680035</v>
      </c>
      <c r="H52" s="704">
        <f t="shared" si="8"/>
        <v>-21.146604544294163</v>
      </c>
      <c r="I52" s="512">
        <f>'MASTER CHART'!$V$7</f>
        <v>0.3</v>
      </c>
      <c r="J52" s="513">
        <f t="shared" si="9"/>
        <v>-6.3439813632882487</v>
      </c>
      <c r="K52" s="97"/>
    </row>
    <row r="53" spans="1:45" ht="14.4" x14ac:dyDescent="0.3">
      <c r="A53" s="752" t="s">
        <v>56</v>
      </c>
      <c r="B53" s="1161" t="s">
        <v>56</v>
      </c>
      <c r="C53" s="1162">
        <v>4.5599999999999996</v>
      </c>
      <c r="D53" s="1150">
        <f t="shared" si="5"/>
        <v>4.5599999999999996</v>
      </c>
      <c r="E53" s="510">
        <f t="shared" si="6"/>
        <v>4.5599999999999996</v>
      </c>
      <c r="F53" s="514">
        <f t="shared" si="1"/>
        <v>-0.60620915032680056</v>
      </c>
      <c r="G53" s="514">
        <f t="shared" si="7"/>
        <v>0.60620915032680056</v>
      </c>
      <c r="H53" s="704">
        <f t="shared" si="8"/>
        <v>-14.799272402348803</v>
      </c>
      <c r="I53" s="512">
        <f>'MASTER CHART'!$V$7</f>
        <v>0.3</v>
      </c>
      <c r="J53" s="513">
        <f t="shared" si="9"/>
        <v>-4.4397817207046408</v>
      </c>
      <c r="K53" s="193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</row>
    <row r="54" spans="1:45" s="144" customFormat="1" ht="14.4" x14ac:dyDescent="0.3">
      <c r="A54" s="751" t="s">
        <v>57</v>
      </c>
      <c r="B54" s="1161" t="s">
        <v>57</v>
      </c>
      <c r="C54" s="1162">
        <v>4.4400000000000004</v>
      </c>
      <c r="D54" s="1150">
        <f t="shared" si="5"/>
        <v>4.4400000000000004</v>
      </c>
      <c r="E54" s="510">
        <f t="shared" si="6"/>
        <v>4.4400000000000004</v>
      </c>
      <c r="F54" s="514">
        <f t="shared" si="1"/>
        <v>-0.72620915032679978</v>
      </c>
      <c r="G54" s="514">
        <f t="shared" si="7"/>
        <v>0.72620915032679978</v>
      </c>
      <c r="H54" s="704">
        <f t="shared" si="8"/>
        <v>-17.728810314015874</v>
      </c>
      <c r="I54" s="512">
        <f>'MASTER CHART'!$V$7</f>
        <v>0.3</v>
      </c>
      <c r="J54" s="513">
        <f t="shared" si="9"/>
        <v>-5.318643094204762</v>
      </c>
      <c r="K54" s="189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</row>
    <row r="55" spans="1:45" s="144" customFormat="1" ht="14.4" x14ac:dyDescent="0.3">
      <c r="A55" s="752" t="s">
        <v>58</v>
      </c>
      <c r="B55" s="1161" t="s">
        <v>58</v>
      </c>
      <c r="C55" s="1162">
        <v>3.73</v>
      </c>
      <c r="D55" s="1150">
        <f t="shared" si="5"/>
        <v>3.73</v>
      </c>
      <c r="E55" s="510">
        <f t="shared" si="6"/>
        <v>3.73</v>
      </c>
      <c r="F55" s="514">
        <f t="shared" si="1"/>
        <v>-1.4362091503268002</v>
      </c>
      <c r="G55" s="514">
        <f t="shared" ref="G55:G84" si="10">(F55*-1)</f>
        <v>1.4362091503268002</v>
      </c>
      <c r="H55" s="704">
        <f t="shared" si="8"/>
        <v>-35.06190962471284</v>
      </c>
      <c r="I55" s="512">
        <f>'MASTER CHART'!$V$7</f>
        <v>0.3</v>
      </c>
      <c r="J55" s="513">
        <f t="shared" si="9"/>
        <v>-10.518572887413852</v>
      </c>
      <c r="K55" s="192"/>
      <c r="L55" s="168"/>
      <c r="M55" s="165"/>
      <c r="N55" s="165"/>
      <c r="O55" s="169"/>
      <c r="P55" s="165"/>
      <c r="Q55" s="169"/>
      <c r="R55" s="165"/>
      <c r="S55" s="170"/>
      <c r="T55" s="171"/>
      <c r="U55" s="172"/>
      <c r="V55" s="171"/>
      <c r="W55" s="165"/>
      <c r="X55" s="165"/>
      <c r="Y55" s="165"/>
      <c r="Z55" s="165"/>
      <c r="AA55" s="165"/>
      <c r="AB55" s="165"/>
      <c r="AC55" s="165"/>
      <c r="AD55" s="165"/>
      <c r="AE55" s="173"/>
      <c r="AF55" s="165"/>
      <c r="AG55" s="165"/>
      <c r="AH55" s="165"/>
      <c r="AI55" s="165"/>
      <c r="AJ55" s="165"/>
      <c r="AK55" s="165"/>
      <c r="AL55" s="165"/>
      <c r="AM55" s="166"/>
      <c r="AN55" s="174"/>
      <c r="AO55" s="174"/>
      <c r="AP55" s="174"/>
      <c r="AQ55" s="174"/>
      <c r="AR55" s="174"/>
      <c r="AS55" s="174"/>
    </row>
    <row r="56" spans="1:45" ht="14.4" x14ac:dyDescent="0.3">
      <c r="A56" s="751" t="s">
        <v>153</v>
      </c>
      <c r="B56" s="1161" t="s">
        <v>153</v>
      </c>
      <c r="C56" s="1162">
        <v>1.85</v>
      </c>
      <c r="D56" s="1150">
        <f t="shared" si="5"/>
        <v>1.85</v>
      </c>
      <c r="E56" s="510">
        <f t="shared" si="6"/>
        <v>1.85</v>
      </c>
      <c r="F56" s="514">
        <f t="shared" si="1"/>
        <v>-3.3162091503268001</v>
      </c>
      <c r="G56" s="514">
        <f t="shared" si="10"/>
        <v>3.3162091503268001</v>
      </c>
      <c r="H56" s="704">
        <f t="shared" si="8"/>
        <v>-80.958003574163911</v>
      </c>
      <c r="I56" s="512">
        <f>'MASTER CHART'!$V$7</f>
        <v>0.3</v>
      </c>
      <c r="J56" s="513">
        <f t="shared" si="9"/>
        <v>-24.287401072249171</v>
      </c>
      <c r="K56" s="193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</row>
    <row r="57" spans="1:45" ht="14.4" x14ac:dyDescent="0.3">
      <c r="A57" s="751" t="s">
        <v>154</v>
      </c>
      <c r="B57" s="1161" t="s">
        <v>154</v>
      </c>
      <c r="C57" s="1162">
        <v>8.07</v>
      </c>
      <c r="D57" s="1150">
        <f t="shared" si="5"/>
        <v>8.07</v>
      </c>
      <c r="E57" s="510">
        <f t="shared" si="6"/>
        <v>8.07</v>
      </c>
      <c r="F57" s="514">
        <f t="shared" si="1"/>
        <v>2.9037908496732001</v>
      </c>
      <c r="G57" s="514">
        <f t="shared" si="10"/>
        <v>-2.9037908496732001</v>
      </c>
      <c r="H57" s="704">
        <f t="shared" si="8"/>
        <v>79.040723015887124</v>
      </c>
      <c r="I57" s="512">
        <f>'MASTER CHART'!$V$7</f>
        <v>0.3</v>
      </c>
      <c r="J57" s="513">
        <f t="shared" si="9"/>
        <v>23.712216904766137</v>
      </c>
      <c r="K57" s="193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</row>
    <row r="58" spans="1:45" ht="14.4" x14ac:dyDescent="0.3">
      <c r="A58" s="752" t="s">
        <v>155</v>
      </c>
      <c r="B58" s="1161" t="s">
        <v>155</v>
      </c>
      <c r="C58" s="1162">
        <v>1.51</v>
      </c>
      <c r="D58" s="1150">
        <f t="shared" si="5"/>
        <v>1.51</v>
      </c>
      <c r="E58" s="510">
        <f t="shared" si="6"/>
        <v>1.51</v>
      </c>
      <c r="F58" s="514">
        <f t="shared" si="1"/>
        <v>-3.6562091503268004</v>
      </c>
      <c r="G58" s="514">
        <f t="shared" si="10"/>
        <v>3.6562091503268004</v>
      </c>
      <c r="H58" s="704">
        <f t="shared" si="8"/>
        <v>-89.25836099055401</v>
      </c>
      <c r="I58" s="512">
        <f>'MASTER CHART'!$V$7</f>
        <v>0.3</v>
      </c>
      <c r="J58" s="513">
        <f t="shared" si="9"/>
        <v>-26.777508297166204</v>
      </c>
      <c r="K58" s="97"/>
    </row>
    <row r="59" spans="1:45" ht="14.4" x14ac:dyDescent="0.3">
      <c r="A59" s="752" t="s">
        <v>156</v>
      </c>
      <c r="B59" s="1161" t="s">
        <v>156</v>
      </c>
      <c r="C59" s="1162">
        <v>4.41</v>
      </c>
      <c r="D59" s="1150">
        <f t="shared" si="5"/>
        <v>4.41</v>
      </c>
      <c r="E59" s="510">
        <f t="shared" si="6"/>
        <v>4.41</v>
      </c>
      <c r="F59" s="514">
        <f t="shared" si="1"/>
        <v>-0.75620915032680003</v>
      </c>
      <c r="G59" s="514">
        <f t="shared" si="10"/>
        <v>0.75620915032680003</v>
      </c>
      <c r="H59" s="704">
        <f t="shared" si="8"/>
        <v>-18.461194791932655</v>
      </c>
      <c r="I59" s="512">
        <f>'MASTER CHART'!$V$7</f>
        <v>0.3</v>
      </c>
      <c r="J59" s="513">
        <f t="shared" si="9"/>
        <v>-5.5383584375797961</v>
      </c>
      <c r="K59" s="97"/>
    </row>
    <row r="60" spans="1:45" ht="14.4" x14ac:dyDescent="0.3">
      <c r="A60" s="751" t="s">
        <v>157</v>
      </c>
      <c r="B60" s="1161" t="s">
        <v>157</v>
      </c>
      <c r="C60" s="1162">
        <v>8.08</v>
      </c>
      <c r="D60" s="1150">
        <f t="shared" si="5"/>
        <v>8.08</v>
      </c>
      <c r="E60" s="510">
        <f t="shared" si="6"/>
        <v>8.08</v>
      </c>
      <c r="F60" s="514">
        <f t="shared" si="1"/>
        <v>2.9137908496731999</v>
      </c>
      <c r="G60" s="514">
        <f t="shared" si="10"/>
        <v>-2.9137908496731999</v>
      </c>
      <c r="H60" s="704">
        <f t="shared" si="8"/>
        <v>79.312921418278208</v>
      </c>
      <c r="I60" s="512">
        <f>'MASTER CHART'!$V$7</f>
        <v>0.3</v>
      </c>
      <c r="J60" s="513">
        <f t="shared" si="9"/>
        <v>23.793876425483461</v>
      </c>
      <c r="K60" s="97"/>
    </row>
    <row r="61" spans="1:45" ht="14.4" x14ac:dyDescent="0.3">
      <c r="A61" s="752" t="s">
        <v>59</v>
      </c>
      <c r="B61" s="1161" t="s">
        <v>59</v>
      </c>
      <c r="C61" s="1162">
        <v>8.11</v>
      </c>
      <c r="D61" s="1150">
        <f t="shared" si="5"/>
        <v>8.11</v>
      </c>
      <c r="E61" s="510">
        <f t="shared" si="6"/>
        <v>8.11</v>
      </c>
      <c r="F61" s="514">
        <f t="shared" si="1"/>
        <v>2.9437908496731993</v>
      </c>
      <c r="G61" s="514">
        <f t="shared" si="10"/>
        <v>-2.9437908496731993</v>
      </c>
      <c r="H61" s="704">
        <f t="shared" si="8"/>
        <v>80.129516625451416</v>
      </c>
      <c r="I61" s="512">
        <f>'MASTER CHART'!$V$7</f>
        <v>0.3</v>
      </c>
      <c r="J61" s="513">
        <f t="shared" si="9"/>
        <v>24.038854987635425</v>
      </c>
      <c r="K61" s="97"/>
    </row>
    <row r="62" spans="1:45" x14ac:dyDescent="0.35">
      <c r="A62" s="752" t="s">
        <v>158</v>
      </c>
      <c r="D62" s="1150" t="str">
        <f t="shared" si="5"/>
        <v>use median</v>
      </c>
      <c r="E62" s="510">
        <f t="shared" si="6"/>
        <v>5.1662091503268002</v>
      </c>
      <c r="F62" s="514">
        <f t="shared" si="1"/>
        <v>0</v>
      </c>
      <c r="G62" s="514">
        <f t="shared" si="10"/>
        <v>0</v>
      </c>
      <c r="H62" s="704">
        <f t="shared" si="8"/>
        <v>0</v>
      </c>
      <c r="I62" s="512">
        <f>'MASTER CHART'!$V$7</f>
        <v>0.3</v>
      </c>
      <c r="J62" s="513">
        <f t="shared" si="9"/>
        <v>0</v>
      </c>
      <c r="K62" s="97"/>
    </row>
    <row r="63" spans="1:45" ht="14.4" x14ac:dyDescent="0.3">
      <c r="A63" s="752" t="s">
        <v>159</v>
      </c>
      <c r="B63" s="1161" t="s">
        <v>159</v>
      </c>
      <c r="C63" s="1162">
        <v>3.12</v>
      </c>
      <c r="D63" s="1150">
        <f t="shared" si="5"/>
        <v>3.12</v>
      </c>
      <c r="E63" s="510">
        <f t="shared" si="6"/>
        <v>3.12</v>
      </c>
      <c r="F63" s="514">
        <f t="shared" si="1"/>
        <v>-2.0462091503268001</v>
      </c>
      <c r="G63" s="514">
        <f t="shared" si="10"/>
        <v>2.0462091503268001</v>
      </c>
      <c r="H63" s="704">
        <f t="shared" si="8"/>
        <v>-49.953727342353879</v>
      </c>
      <c r="I63" s="512">
        <f>'MASTER CHART'!$V$7</f>
        <v>0.3</v>
      </c>
      <c r="J63" s="513">
        <f t="shared" si="9"/>
        <v>-14.986118202706162</v>
      </c>
      <c r="K63" s="97"/>
    </row>
    <row r="64" spans="1:45" ht="14.4" x14ac:dyDescent="0.3">
      <c r="A64" s="752" t="s">
        <v>160</v>
      </c>
      <c r="B64" s="1161" t="s">
        <v>160</v>
      </c>
      <c r="C64" s="1162">
        <v>5.59</v>
      </c>
      <c r="D64" s="1150">
        <f t="shared" si="5"/>
        <v>5.59</v>
      </c>
      <c r="E64" s="510">
        <f t="shared" si="6"/>
        <v>5.59</v>
      </c>
      <c r="F64" s="514">
        <f t="shared" si="1"/>
        <v>0.42379084967319969</v>
      </c>
      <c r="G64" s="514">
        <f t="shared" si="10"/>
        <v>-0.42379084967319969</v>
      </c>
      <c r="H64" s="704">
        <f t="shared" si="8"/>
        <v>11.535519222900177</v>
      </c>
      <c r="I64" s="512">
        <f>'MASTER CHART'!$V$7</f>
        <v>0.3</v>
      </c>
      <c r="J64" s="513">
        <f t="shared" si="9"/>
        <v>3.4606557668700533</v>
      </c>
      <c r="K64" s="97"/>
    </row>
    <row r="65" spans="1:22" ht="14.4" x14ac:dyDescent="0.3">
      <c r="A65" s="751" t="s">
        <v>60</v>
      </c>
      <c r="B65" s="1161" t="s">
        <v>60</v>
      </c>
      <c r="C65" s="1162">
        <v>8.31</v>
      </c>
      <c r="D65" s="1150">
        <f t="shared" si="5"/>
        <v>8.31</v>
      </c>
      <c r="E65" s="510">
        <f t="shared" si="6"/>
        <v>8.31</v>
      </c>
      <c r="F65" s="514">
        <f t="shared" si="1"/>
        <v>3.1437908496732003</v>
      </c>
      <c r="G65" s="514">
        <f t="shared" si="10"/>
        <v>-3.1437908496732003</v>
      </c>
      <c r="H65" s="704">
        <f t="shared" si="8"/>
        <v>85.573484673272972</v>
      </c>
      <c r="I65" s="512">
        <f>'MASTER CHART'!$V$7</f>
        <v>0.3</v>
      </c>
      <c r="J65" s="513">
        <f t="shared" si="9"/>
        <v>25.67204540198189</v>
      </c>
      <c r="K65" s="97"/>
    </row>
    <row r="66" spans="1:22" ht="14.4" x14ac:dyDescent="0.3">
      <c r="A66" s="752" t="s">
        <v>161</v>
      </c>
      <c r="B66" s="1161" t="s">
        <v>161</v>
      </c>
      <c r="C66" s="1162">
        <v>3.99</v>
      </c>
      <c r="D66" s="1150">
        <f t="shared" si="5"/>
        <v>3.99</v>
      </c>
      <c r="E66" s="510">
        <f t="shared" si="6"/>
        <v>3.99</v>
      </c>
      <c r="F66" s="514">
        <f t="shared" si="1"/>
        <v>-1.1762091503268</v>
      </c>
      <c r="G66" s="514">
        <f t="shared" si="10"/>
        <v>1.1762091503268</v>
      </c>
      <c r="H66" s="704">
        <f t="shared" si="8"/>
        <v>-28.714577482767467</v>
      </c>
      <c r="I66" s="512">
        <f>'MASTER CHART'!$V$7</f>
        <v>0.3</v>
      </c>
      <c r="J66" s="513">
        <f t="shared" si="9"/>
        <v>-8.6143732448302401</v>
      </c>
      <c r="K66" s="97"/>
    </row>
    <row r="67" spans="1:22" ht="14.4" x14ac:dyDescent="0.3">
      <c r="A67" s="751" t="s">
        <v>162</v>
      </c>
      <c r="B67" s="1161"/>
      <c r="C67" s="1162"/>
      <c r="D67" s="1150" t="str">
        <f t="shared" si="5"/>
        <v>use median</v>
      </c>
      <c r="E67" s="510">
        <f t="shared" si="6"/>
        <v>5.1662091503268002</v>
      </c>
      <c r="F67" s="514">
        <f t="shared" si="1"/>
        <v>0</v>
      </c>
      <c r="G67" s="514">
        <f t="shared" si="10"/>
        <v>0</v>
      </c>
      <c r="H67" s="704">
        <f t="shared" si="8"/>
        <v>0</v>
      </c>
      <c r="I67" s="512">
        <f>'MASTER CHART'!$V$7</f>
        <v>0.3</v>
      </c>
      <c r="J67" s="513">
        <f t="shared" si="9"/>
        <v>0</v>
      </c>
      <c r="K67" s="97"/>
    </row>
    <row r="68" spans="1:22" ht="14.4" x14ac:dyDescent="0.3">
      <c r="A68" s="752" t="s">
        <v>61</v>
      </c>
      <c r="B68" s="1161" t="s">
        <v>61</v>
      </c>
      <c r="C68" s="1162">
        <v>7.13</v>
      </c>
      <c r="D68" s="1150">
        <f t="shared" si="5"/>
        <v>7.13</v>
      </c>
      <c r="E68" s="510">
        <f t="shared" si="6"/>
        <v>7.13</v>
      </c>
      <c r="F68" s="514">
        <f t="shared" ref="F68:F131" si="11">E68-$D$182</f>
        <v>1.9637908496731997</v>
      </c>
      <c r="G68" s="514">
        <f t="shared" si="10"/>
        <v>-1.9637908496731997</v>
      </c>
      <c r="H68" s="704">
        <f t="shared" ref="H68:H99" si="12">(IF(F68&lt;0,F68/$G$184*-100,F68/$F$183*100))</f>
        <v>53.454073191125943</v>
      </c>
      <c r="I68" s="512">
        <f>'MASTER CHART'!$V$7</f>
        <v>0.3</v>
      </c>
      <c r="J68" s="513">
        <f t="shared" ref="J68:J99" si="13">(H68*I68)</f>
        <v>16.036221957337784</v>
      </c>
      <c r="K68" s="97"/>
    </row>
    <row r="69" spans="1:22" ht="14.4" x14ac:dyDescent="0.3">
      <c r="A69" s="752" t="s">
        <v>117</v>
      </c>
      <c r="B69" s="1161" t="s">
        <v>117</v>
      </c>
      <c r="C69" s="1162">
        <v>5.43</v>
      </c>
      <c r="D69" s="1150">
        <f t="shared" ref="D69:D132" si="14">IF(C69&gt;0,C69,"use median")</f>
        <v>5.43</v>
      </c>
      <c r="E69" s="510">
        <f t="shared" si="6"/>
        <v>5.43</v>
      </c>
      <c r="F69" s="514">
        <f t="shared" si="11"/>
        <v>0.26379084967319955</v>
      </c>
      <c r="G69" s="514">
        <f t="shared" si="10"/>
        <v>-0.26379084967319955</v>
      </c>
      <c r="H69" s="704">
        <f t="shared" si="12"/>
        <v>7.1803447846429505</v>
      </c>
      <c r="I69" s="512">
        <f>'MASTER CHART'!$V$7</f>
        <v>0.3</v>
      </c>
      <c r="J69" s="513">
        <f t="shared" si="13"/>
        <v>2.154103435392885</v>
      </c>
      <c r="K69" s="97"/>
    </row>
    <row r="70" spans="1:22" ht="14.4" x14ac:dyDescent="0.3">
      <c r="A70" s="751" t="s">
        <v>62</v>
      </c>
      <c r="B70" s="1161" t="s">
        <v>62</v>
      </c>
      <c r="C70" s="1162">
        <v>3.2</v>
      </c>
      <c r="D70" s="1150">
        <f t="shared" si="14"/>
        <v>3.2</v>
      </c>
      <c r="E70" s="510">
        <f t="shared" si="6"/>
        <v>3.2</v>
      </c>
      <c r="F70" s="514">
        <f t="shared" si="11"/>
        <v>-1.9662091503268</v>
      </c>
      <c r="G70" s="514">
        <f t="shared" si="10"/>
        <v>1.9662091503268</v>
      </c>
      <c r="H70" s="704">
        <f t="shared" si="12"/>
        <v>-48.000702067909153</v>
      </c>
      <c r="I70" s="512">
        <f>'MASTER CHART'!$V$7</f>
        <v>0.3</v>
      </c>
      <c r="J70" s="513">
        <f t="shared" si="13"/>
        <v>-14.400210620372745</v>
      </c>
      <c r="K70" s="97"/>
    </row>
    <row r="71" spans="1:22" ht="14.4" x14ac:dyDescent="0.3">
      <c r="A71" s="752" t="s">
        <v>163</v>
      </c>
      <c r="B71" s="1161" t="s">
        <v>163</v>
      </c>
      <c r="C71" s="1162">
        <v>1.72</v>
      </c>
      <c r="D71" s="1150">
        <f t="shared" si="14"/>
        <v>1.72</v>
      </c>
      <c r="E71" s="510">
        <f t="shared" si="6"/>
        <v>1.72</v>
      </c>
      <c r="F71" s="514">
        <f t="shared" si="11"/>
        <v>-3.4462091503268004</v>
      </c>
      <c r="G71" s="514">
        <f t="shared" si="10"/>
        <v>3.4462091503268004</v>
      </c>
      <c r="H71" s="704">
        <f t="shared" si="12"/>
        <v>-84.131669645136611</v>
      </c>
      <c r="I71" s="512">
        <f>'MASTER CHART'!$V$7</f>
        <v>0.3</v>
      </c>
      <c r="J71" s="513">
        <f t="shared" si="13"/>
        <v>-25.239500893540981</v>
      </c>
      <c r="K71" s="97"/>
    </row>
    <row r="72" spans="1:22" ht="14.4" x14ac:dyDescent="0.3">
      <c r="A72" s="752" t="s">
        <v>164</v>
      </c>
      <c r="B72" s="1161" t="s">
        <v>164</v>
      </c>
      <c r="C72" s="1162">
        <v>3.52</v>
      </c>
      <c r="D72" s="1150">
        <f t="shared" si="14"/>
        <v>3.52</v>
      </c>
      <c r="E72" s="510">
        <f t="shared" si="6"/>
        <v>3.52</v>
      </c>
      <c r="F72" s="514">
        <f t="shared" si="11"/>
        <v>-1.6462091503268002</v>
      </c>
      <c r="G72" s="514">
        <f t="shared" si="10"/>
        <v>1.6462091503268002</v>
      </c>
      <c r="H72" s="704">
        <f t="shared" si="12"/>
        <v>-40.188600970130246</v>
      </c>
      <c r="I72" s="512">
        <f>'MASTER CHART'!$V$7</f>
        <v>0.3</v>
      </c>
      <c r="J72" s="513">
        <f t="shared" si="13"/>
        <v>-12.056580291039074</v>
      </c>
      <c r="K72" s="97"/>
    </row>
    <row r="73" spans="1:22" x14ac:dyDescent="0.35">
      <c r="A73" s="751" t="s">
        <v>118</v>
      </c>
      <c r="D73" s="1150" t="str">
        <f t="shared" si="14"/>
        <v>use median</v>
      </c>
      <c r="E73" s="510">
        <f t="shared" si="6"/>
        <v>5.1662091503268002</v>
      </c>
      <c r="F73" s="514">
        <f t="shared" si="11"/>
        <v>0</v>
      </c>
      <c r="G73" s="514">
        <f t="shared" si="10"/>
        <v>0</v>
      </c>
      <c r="H73" s="704">
        <f t="shared" si="12"/>
        <v>0</v>
      </c>
      <c r="I73" s="512">
        <f>'MASTER CHART'!$V$7</f>
        <v>0.3</v>
      </c>
      <c r="J73" s="513">
        <f t="shared" si="13"/>
        <v>0</v>
      </c>
      <c r="K73" s="97"/>
    </row>
    <row r="74" spans="1:22" ht="14.4" x14ac:dyDescent="0.3">
      <c r="A74" s="752" t="s">
        <v>63</v>
      </c>
      <c r="B74" s="1161" t="s">
        <v>63</v>
      </c>
      <c r="C74" s="1162">
        <v>3.09</v>
      </c>
      <c r="D74" s="1150">
        <f t="shared" si="14"/>
        <v>3.09</v>
      </c>
      <c r="E74" s="510">
        <f t="shared" si="6"/>
        <v>3.09</v>
      </c>
      <c r="F74" s="514">
        <f t="shared" si="11"/>
        <v>-2.0762091503268003</v>
      </c>
      <c r="G74" s="514">
        <f t="shared" si="10"/>
        <v>2.0762091503268003</v>
      </c>
      <c r="H74" s="704">
        <f t="shared" si="12"/>
        <v>-50.686111820270654</v>
      </c>
      <c r="I74" s="512">
        <f>'MASTER CHART'!$V$7</f>
        <v>0.3</v>
      </c>
      <c r="J74" s="513">
        <f t="shared" si="13"/>
        <v>-15.205833546081195</v>
      </c>
      <c r="K74" s="97"/>
    </row>
    <row r="75" spans="1:22" ht="14.4" x14ac:dyDescent="0.3">
      <c r="A75" s="751" t="s">
        <v>165</v>
      </c>
      <c r="B75" s="1161" t="s">
        <v>165</v>
      </c>
      <c r="C75" s="1162">
        <v>8.4600000000000009</v>
      </c>
      <c r="D75" s="1150">
        <f t="shared" si="14"/>
        <v>8.4600000000000009</v>
      </c>
      <c r="E75" s="510">
        <f t="shared" si="6"/>
        <v>8.4600000000000009</v>
      </c>
      <c r="F75" s="514">
        <f t="shared" si="11"/>
        <v>3.2937908496732007</v>
      </c>
      <c r="G75" s="514">
        <f t="shared" si="10"/>
        <v>-3.2937908496732007</v>
      </c>
      <c r="H75" s="704">
        <f t="shared" si="12"/>
        <v>89.656460709139125</v>
      </c>
      <c r="I75" s="512">
        <f>'MASTER CHART'!$V$7</f>
        <v>0.3</v>
      </c>
      <c r="J75" s="513">
        <f t="shared" si="13"/>
        <v>26.896938212741738</v>
      </c>
      <c r="K75" s="97"/>
    </row>
    <row r="76" spans="1:22" ht="14.4" x14ac:dyDescent="0.3">
      <c r="A76" s="752" t="s">
        <v>65</v>
      </c>
      <c r="B76" s="1161" t="s">
        <v>65</v>
      </c>
      <c r="C76" s="1162">
        <v>6.72</v>
      </c>
      <c r="D76" s="1150">
        <f t="shared" si="14"/>
        <v>6.72</v>
      </c>
      <c r="E76" s="510">
        <f t="shared" si="6"/>
        <v>6.72</v>
      </c>
      <c r="F76" s="514">
        <f t="shared" si="11"/>
        <v>1.5537908496731996</v>
      </c>
      <c r="G76" s="514">
        <f t="shared" si="10"/>
        <v>-1.5537908496731996</v>
      </c>
      <c r="H76" s="704">
        <f t="shared" si="12"/>
        <v>42.293938693091803</v>
      </c>
      <c r="I76" s="512">
        <f>'MASTER CHART'!$V$7</f>
        <v>0.3</v>
      </c>
      <c r="J76" s="513">
        <f t="shared" si="13"/>
        <v>12.688181607927541</v>
      </c>
      <c r="K76" s="97"/>
    </row>
    <row r="77" spans="1:22" ht="14.4" x14ac:dyDescent="0.3">
      <c r="A77" s="751" t="s">
        <v>166</v>
      </c>
      <c r="B77" s="1161" t="s">
        <v>166</v>
      </c>
      <c r="C77" s="1162">
        <v>8.83</v>
      </c>
      <c r="D77" s="1150">
        <f t="shared" si="14"/>
        <v>8.83</v>
      </c>
      <c r="E77" s="510">
        <f t="shared" ref="E77:E140" si="15">IF(D77="use median",$D$182,D77)</f>
        <v>8.83</v>
      </c>
      <c r="F77" s="514">
        <f t="shared" si="11"/>
        <v>3.6637908496731999</v>
      </c>
      <c r="G77" s="514">
        <f t="shared" si="10"/>
        <v>-3.6637908496731999</v>
      </c>
      <c r="H77" s="704">
        <f t="shared" si="12"/>
        <v>99.727801597608931</v>
      </c>
      <c r="I77" s="512">
        <f>'MASTER CHART'!$V$7</f>
        <v>0.3</v>
      </c>
      <c r="J77" s="513">
        <f t="shared" si="13"/>
        <v>29.918340479282676</v>
      </c>
      <c r="K77" s="97"/>
    </row>
    <row r="78" spans="1:22" ht="14.4" x14ac:dyDescent="0.3">
      <c r="A78" s="752" t="s">
        <v>66</v>
      </c>
      <c r="B78" s="1161" t="s">
        <v>66</v>
      </c>
      <c r="C78" s="1162">
        <v>2.69</v>
      </c>
      <c r="D78" s="1150">
        <f t="shared" si="14"/>
        <v>2.69</v>
      </c>
      <c r="E78" s="510">
        <f t="shared" si="15"/>
        <v>2.69</v>
      </c>
      <c r="F78" s="514">
        <f t="shared" si="11"/>
        <v>-2.4762091503268002</v>
      </c>
      <c r="G78" s="514">
        <f t="shared" si="10"/>
        <v>2.4762091503268002</v>
      </c>
      <c r="H78" s="704">
        <f t="shared" si="12"/>
        <v>-60.45123819249428</v>
      </c>
      <c r="I78" s="512">
        <f>'MASTER CHART'!$V$7</f>
        <v>0.3</v>
      </c>
      <c r="J78" s="513">
        <f t="shared" si="13"/>
        <v>-18.135371457748285</v>
      </c>
      <c r="K78" s="97"/>
    </row>
    <row r="79" spans="1:22" ht="14.4" x14ac:dyDescent="0.3">
      <c r="A79" s="751" t="s">
        <v>67</v>
      </c>
      <c r="B79" s="1161" t="s">
        <v>67</v>
      </c>
      <c r="C79" s="1162">
        <v>3.86</v>
      </c>
      <c r="D79" s="1150">
        <f t="shared" si="14"/>
        <v>3.86</v>
      </c>
      <c r="E79" s="510">
        <f t="shared" si="15"/>
        <v>3.86</v>
      </c>
      <c r="F79" s="514">
        <f t="shared" si="11"/>
        <v>-1.3062091503268003</v>
      </c>
      <c r="G79" s="514">
        <f t="shared" si="10"/>
        <v>1.3062091503268003</v>
      </c>
      <c r="H79" s="704">
        <f t="shared" si="12"/>
        <v>-31.888243553740161</v>
      </c>
      <c r="I79" s="512">
        <f>'MASTER CHART'!$V$7</f>
        <v>0.3</v>
      </c>
      <c r="J79" s="513">
        <f t="shared" si="13"/>
        <v>-9.5664730661220485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8" customHeight="1" x14ac:dyDescent="0.3">
      <c r="A80" s="752" t="s">
        <v>222</v>
      </c>
      <c r="B80" s="1161" t="s">
        <v>520</v>
      </c>
      <c r="C80" s="1162">
        <v>4.99</v>
      </c>
      <c r="D80" s="1150">
        <f t="shared" si="14"/>
        <v>4.99</v>
      </c>
      <c r="E80" s="510">
        <f t="shared" si="15"/>
        <v>4.99</v>
      </c>
      <c r="F80" s="514">
        <f t="shared" si="11"/>
        <v>-0.17620915032679996</v>
      </c>
      <c r="G80" s="514">
        <f t="shared" si="10"/>
        <v>0.17620915032679996</v>
      </c>
      <c r="H80" s="704">
        <f t="shared" si="12"/>
        <v>-4.301761552208383</v>
      </c>
      <c r="I80" s="512">
        <f>'MASTER CHART'!$V$7</f>
        <v>0.3</v>
      </c>
      <c r="J80" s="513">
        <f t="shared" si="13"/>
        <v>-1.2905284656625149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s="114" customFormat="1" ht="14.4" x14ac:dyDescent="0.3">
      <c r="A81" s="751" t="s">
        <v>167</v>
      </c>
      <c r="B81" s="1164"/>
      <c r="C81" s="1164"/>
      <c r="D81" s="1150" t="str">
        <f t="shared" si="14"/>
        <v>use median</v>
      </c>
      <c r="E81" s="510">
        <f t="shared" si="15"/>
        <v>5.1662091503268002</v>
      </c>
      <c r="F81" s="514">
        <f t="shared" si="11"/>
        <v>0</v>
      </c>
      <c r="G81" s="514">
        <f t="shared" si="10"/>
        <v>0</v>
      </c>
      <c r="H81" s="704">
        <f t="shared" si="12"/>
        <v>0</v>
      </c>
      <c r="I81" s="512">
        <f>'MASTER CHART'!$V$7</f>
        <v>0.3</v>
      </c>
      <c r="J81" s="513">
        <f t="shared" si="13"/>
        <v>0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4.4" x14ac:dyDescent="0.3">
      <c r="A82" s="752" t="s">
        <v>68</v>
      </c>
      <c r="B82" s="1161" t="s">
        <v>68</v>
      </c>
      <c r="C82" s="1162">
        <v>7.92</v>
      </c>
      <c r="D82" s="1150">
        <f t="shared" si="14"/>
        <v>7.92</v>
      </c>
      <c r="E82" s="510">
        <f t="shared" si="15"/>
        <v>7.92</v>
      </c>
      <c r="F82" s="514">
        <f t="shared" si="11"/>
        <v>2.7537908496731998</v>
      </c>
      <c r="G82" s="514">
        <f t="shared" si="10"/>
        <v>-2.7537908496731998</v>
      </c>
      <c r="H82" s="704">
        <f t="shared" si="12"/>
        <v>74.957746980020971</v>
      </c>
      <c r="I82" s="512">
        <f>'MASTER CHART'!$V$7</f>
        <v>0.3</v>
      </c>
      <c r="J82" s="513">
        <f t="shared" si="13"/>
        <v>22.48732409400629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s="109" customFormat="1" ht="14.4" x14ac:dyDescent="0.3">
      <c r="A83" s="751" t="s">
        <v>69</v>
      </c>
      <c r="B83" s="1161" t="s">
        <v>69</v>
      </c>
      <c r="C83" s="1162">
        <v>7.4</v>
      </c>
      <c r="D83" s="1150">
        <f t="shared" si="14"/>
        <v>7.4</v>
      </c>
      <c r="E83" s="510">
        <f t="shared" si="15"/>
        <v>7.4</v>
      </c>
      <c r="F83" s="514">
        <f t="shared" si="11"/>
        <v>2.2337908496732002</v>
      </c>
      <c r="G83" s="514">
        <f t="shared" si="10"/>
        <v>-2.2337908496732002</v>
      </c>
      <c r="H83" s="704">
        <f t="shared" si="12"/>
        <v>60.803430055685013</v>
      </c>
      <c r="I83" s="512">
        <f>'MASTER CHART'!$V$7</f>
        <v>0.3</v>
      </c>
      <c r="J83" s="513">
        <f t="shared" si="13"/>
        <v>18.241029016705504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4.4" x14ac:dyDescent="0.3">
      <c r="A84" s="752" t="s">
        <v>70</v>
      </c>
      <c r="B84" s="1161" t="s">
        <v>70</v>
      </c>
      <c r="C84" s="1162">
        <v>7.11</v>
      </c>
      <c r="D84" s="1150">
        <f t="shared" si="14"/>
        <v>7.11</v>
      </c>
      <c r="E84" s="510">
        <f t="shared" si="15"/>
        <v>7.11</v>
      </c>
      <c r="F84" s="514">
        <f t="shared" si="11"/>
        <v>1.9437908496732001</v>
      </c>
      <c r="G84" s="514">
        <f t="shared" si="10"/>
        <v>-1.9437908496732001</v>
      </c>
      <c r="H84" s="704">
        <f t="shared" si="12"/>
        <v>52.909676386343797</v>
      </c>
      <c r="I84" s="512">
        <f>'MASTER CHART'!$V$7</f>
        <v>0.3</v>
      </c>
      <c r="J84" s="513">
        <f t="shared" si="13"/>
        <v>15.872902915903138</v>
      </c>
      <c r="K84" s="97"/>
    </row>
    <row r="85" spans="1:22" ht="14.4" x14ac:dyDescent="0.3">
      <c r="A85" s="751" t="s">
        <v>71</v>
      </c>
      <c r="B85" s="1161" t="s">
        <v>71</v>
      </c>
      <c r="C85" s="1162">
        <v>4.5199999999999996</v>
      </c>
      <c r="D85" s="1150">
        <f t="shared" si="14"/>
        <v>4.5199999999999996</v>
      </c>
      <c r="E85" s="510">
        <f t="shared" si="15"/>
        <v>4.5199999999999996</v>
      </c>
      <c r="F85" s="514">
        <f t="shared" si="11"/>
        <v>-0.6462091503268006</v>
      </c>
      <c r="G85" s="514">
        <f t="shared" ref="G85:G148" si="16">(F85*-1)</f>
        <v>0.6462091503268006</v>
      </c>
      <c r="H85" s="704">
        <f t="shared" si="12"/>
        <v>-15.775785039571169</v>
      </c>
      <c r="I85" s="512">
        <f>'MASTER CHART'!$V$7</f>
        <v>0.3</v>
      </c>
      <c r="J85" s="513">
        <f t="shared" si="13"/>
        <v>-4.7327355118713506</v>
      </c>
      <c r="K85" s="97"/>
    </row>
    <row r="86" spans="1:22" ht="14.4" x14ac:dyDescent="0.3">
      <c r="A86" s="752" t="s">
        <v>72</v>
      </c>
      <c r="B86" s="1161" t="s">
        <v>72</v>
      </c>
      <c r="C86" s="1162">
        <v>8.3699999999999992</v>
      </c>
      <c r="D86" s="1150">
        <f t="shared" si="14"/>
        <v>8.3699999999999992</v>
      </c>
      <c r="E86" s="510">
        <f t="shared" si="15"/>
        <v>8.3699999999999992</v>
      </c>
      <c r="F86" s="514">
        <f t="shared" si="11"/>
        <v>3.203790849673199</v>
      </c>
      <c r="G86" s="514">
        <f t="shared" si="16"/>
        <v>-3.203790849673199</v>
      </c>
      <c r="H86" s="704">
        <f t="shared" si="12"/>
        <v>87.206675087619388</v>
      </c>
      <c r="I86" s="512">
        <f>'MASTER CHART'!$V$7</f>
        <v>0.3</v>
      </c>
      <c r="J86" s="513">
        <f t="shared" si="13"/>
        <v>26.162002526285814</v>
      </c>
      <c r="K86" s="97"/>
    </row>
    <row r="87" spans="1:22" ht="14.4" x14ac:dyDescent="0.3">
      <c r="A87" s="751" t="s">
        <v>73</v>
      </c>
      <c r="B87" s="1161" t="s">
        <v>73</v>
      </c>
      <c r="C87" s="1162">
        <v>5.0599999999999996</v>
      </c>
      <c r="D87" s="1150">
        <f t="shared" si="14"/>
        <v>5.0599999999999996</v>
      </c>
      <c r="E87" s="510">
        <f t="shared" si="15"/>
        <v>5.0599999999999996</v>
      </c>
      <c r="F87" s="514">
        <f t="shared" si="11"/>
        <v>-0.10620915032680056</v>
      </c>
      <c r="G87" s="514">
        <f t="shared" si="16"/>
        <v>0.10620915032680056</v>
      </c>
      <c r="H87" s="704">
        <f t="shared" si="12"/>
        <v>-2.5928644370692617</v>
      </c>
      <c r="I87" s="512">
        <f>'MASTER CHART'!$V$7</f>
        <v>0.3</v>
      </c>
      <c r="J87" s="513">
        <f t="shared" si="13"/>
        <v>-0.77785933112077854</v>
      </c>
      <c r="K87" s="97"/>
    </row>
    <row r="88" spans="1:22" ht="14.4" x14ac:dyDescent="0.3">
      <c r="A88" s="752" t="s">
        <v>168</v>
      </c>
      <c r="B88" s="1161" t="s">
        <v>168</v>
      </c>
      <c r="C88" s="1162">
        <v>6.57</v>
      </c>
      <c r="D88" s="1150">
        <f t="shared" si="14"/>
        <v>6.57</v>
      </c>
      <c r="E88" s="510">
        <f t="shared" si="15"/>
        <v>6.57</v>
      </c>
      <c r="F88" s="514">
        <f t="shared" si="11"/>
        <v>1.4037908496732001</v>
      </c>
      <c r="G88" s="514">
        <f t="shared" si="16"/>
        <v>-1.4037908496732001</v>
      </c>
      <c r="H88" s="704">
        <f t="shared" si="12"/>
        <v>38.210962657225672</v>
      </c>
      <c r="I88" s="512">
        <f>'MASTER CHART'!$V$7</f>
        <v>0.3</v>
      </c>
      <c r="J88" s="513">
        <f t="shared" si="13"/>
        <v>11.463288797167701</v>
      </c>
      <c r="K88" s="97"/>
    </row>
    <row r="89" spans="1:22" ht="14.4" x14ac:dyDescent="0.3">
      <c r="A89" s="751" t="s">
        <v>169</v>
      </c>
      <c r="B89" s="1161" t="s">
        <v>169</v>
      </c>
      <c r="C89" s="1162">
        <v>2.99</v>
      </c>
      <c r="D89" s="1150">
        <f t="shared" si="14"/>
        <v>2.99</v>
      </c>
      <c r="E89" s="510">
        <f t="shared" si="15"/>
        <v>2.99</v>
      </c>
      <c r="F89" s="514">
        <f t="shared" si="11"/>
        <v>-2.1762091503268</v>
      </c>
      <c r="G89" s="514">
        <f t="shared" si="16"/>
        <v>2.1762091503268</v>
      </c>
      <c r="H89" s="704">
        <f t="shared" si="12"/>
        <v>-53.127393413326551</v>
      </c>
      <c r="I89" s="512">
        <f>'MASTER CHART'!$V$7</f>
        <v>0.3</v>
      </c>
      <c r="J89" s="513">
        <f t="shared" si="13"/>
        <v>-15.938218023997965</v>
      </c>
      <c r="K89" s="97"/>
    </row>
    <row r="90" spans="1:22" ht="14.4" x14ac:dyDescent="0.3">
      <c r="A90" s="751" t="s">
        <v>74</v>
      </c>
      <c r="B90" s="1161" t="s">
        <v>74</v>
      </c>
      <c r="C90" s="1162">
        <v>6.54</v>
      </c>
      <c r="D90" s="1150">
        <f t="shared" si="14"/>
        <v>6.54</v>
      </c>
      <c r="E90" s="510">
        <f t="shared" si="15"/>
        <v>6.54</v>
      </c>
      <c r="F90" s="514">
        <f t="shared" si="11"/>
        <v>1.3737908496731999</v>
      </c>
      <c r="G90" s="514">
        <f t="shared" si="16"/>
        <v>-1.3737908496731999</v>
      </c>
      <c r="H90" s="704">
        <f t="shared" si="12"/>
        <v>37.394367450052442</v>
      </c>
      <c r="I90" s="512">
        <f>'MASTER CHART'!$V$7</f>
        <v>0.3</v>
      </c>
      <c r="J90" s="513">
        <f t="shared" si="13"/>
        <v>11.218310235015732</v>
      </c>
      <c r="K90" s="97"/>
    </row>
    <row r="91" spans="1:22" ht="14.4" x14ac:dyDescent="0.3">
      <c r="A91" s="752" t="s">
        <v>170</v>
      </c>
      <c r="B91" s="1161" t="s">
        <v>170</v>
      </c>
      <c r="C91" s="1162">
        <v>3.99</v>
      </c>
      <c r="D91" s="1150">
        <f t="shared" si="14"/>
        <v>3.99</v>
      </c>
      <c r="E91" s="510">
        <f t="shared" si="15"/>
        <v>3.99</v>
      </c>
      <c r="F91" s="514">
        <f t="shared" si="11"/>
        <v>-1.1762091503268</v>
      </c>
      <c r="G91" s="514">
        <f t="shared" si="16"/>
        <v>1.1762091503268</v>
      </c>
      <c r="H91" s="704">
        <f t="shared" si="12"/>
        <v>-28.714577482767467</v>
      </c>
      <c r="I91" s="512">
        <f>'MASTER CHART'!$V$7</f>
        <v>0.3</v>
      </c>
      <c r="J91" s="513">
        <f t="shared" si="13"/>
        <v>-8.6143732448302401</v>
      </c>
      <c r="K91" s="97"/>
    </row>
    <row r="92" spans="1:22" ht="14.4" x14ac:dyDescent="0.3">
      <c r="A92" s="752" t="s">
        <v>225</v>
      </c>
      <c r="B92" s="1161" t="s">
        <v>380</v>
      </c>
      <c r="C92" s="1162">
        <v>2.4500000000000002</v>
      </c>
      <c r="D92" s="1150">
        <f t="shared" si="14"/>
        <v>2.4500000000000002</v>
      </c>
      <c r="E92" s="510">
        <f t="shared" si="15"/>
        <v>2.4500000000000002</v>
      </c>
      <c r="F92" s="514">
        <f t="shared" si="11"/>
        <v>-2.7162091503268</v>
      </c>
      <c r="G92" s="514">
        <f t="shared" si="16"/>
        <v>2.7162091503268</v>
      </c>
      <c r="H92" s="704">
        <f t="shared" si="12"/>
        <v>-66.310314015828467</v>
      </c>
      <c r="I92" s="512">
        <f>'MASTER CHART'!$V$7</f>
        <v>0.3</v>
      </c>
      <c r="J92" s="513">
        <f t="shared" si="13"/>
        <v>-19.89309420474854</v>
      </c>
      <c r="K92" s="97"/>
    </row>
    <row r="93" spans="1:22" ht="14.4" x14ac:dyDescent="0.3">
      <c r="A93" s="751" t="s">
        <v>171</v>
      </c>
      <c r="B93" s="1161" t="s">
        <v>171</v>
      </c>
      <c r="C93" s="1162">
        <v>7.08</v>
      </c>
      <c r="D93" s="1150">
        <f t="shared" si="14"/>
        <v>7.08</v>
      </c>
      <c r="E93" s="510">
        <f t="shared" si="15"/>
        <v>7.08</v>
      </c>
      <c r="F93" s="514">
        <f t="shared" si="11"/>
        <v>1.9137908496731999</v>
      </c>
      <c r="G93" s="514">
        <f t="shared" si="16"/>
        <v>-1.9137908496731999</v>
      </c>
      <c r="H93" s="704">
        <f t="shared" si="12"/>
        <v>52.093081179170561</v>
      </c>
      <c r="I93" s="512">
        <f>'MASTER CHART'!$V$7</f>
        <v>0.3</v>
      </c>
      <c r="J93" s="513">
        <f t="shared" si="13"/>
        <v>15.627924353751167</v>
      </c>
      <c r="K93" s="97"/>
    </row>
    <row r="94" spans="1:22" ht="14.4" x14ac:dyDescent="0.3">
      <c r="A94" s="752" t="s">
        <v>75</v>
      </c>
      <c r="B94" s="1161" t="s">
        <v>75</v>
      </c>
      <c r="C94" s="1162">
        <v>5.93</v>
      </c>
      <c r="D94" s="1150">
        <f t="shared" si="14"/>
        <v>5.93</v>
      </c>
      <c r="E94" s="510">
        <f t="shared" si="15"/>
        <v>5.93</v>
      </c>
      <c r="F94" s="514">
        <f t="shared" si="11"/>
        <v>0.76379084967319955</v>
      </c>
      <c r="G94" s="514">
        <f t="shared" si="16"/>
        <v>-0.76379084967319955</v>
      </c>
      <c r="H94" s="704">
        <f t="shared" si="12"/>
        <v>20.790264904196771</v>
      </c>
      <c r="I94" s="512">
        <f>'MASTER CHART'!$V$7</f>
        <v>0.3</v>
      </c>
      <c r="J94" s="513">
        <f t="shared" si="13"/>
        <v>6.2370794712590314</v>
      </c>
      <c r="K94" s="97"/>
    </row>
    <row r="95" spans="1:22" ht="14.4" x14ac:dyDescent="0.3">
      <c r="A95" s="752" t="s">
        <v>172</v>
      </c>
      <c r="B95" s="1161" t="s">
        <v>172</v>
      </c>
      <c r="C95" s="1162">
        <v>1.97</v>
      </c>
      <c r="D95" s="1150">
        <f t="shared" si="14"/>
        <v>1.97</v>
      </c>
      <c r="E95" s="510">
        <f t="shared" si="15"/>
        <v>1.97</v>
      </c>
      <c r="F95" s="514">
        <f t="shared" si="11"/>
        <v>-3.1962091503268004</v>
      </c>
      <c r="G95" s="514">
        <f t="shared" si="16"/>
        <v>3.1962091503268004</v>
      </c>
      <c r="H95" s="704">
        <f t="shared" si="12"/>
        <v>-78.028465662496842</v>
      </c>
      <c r="I95" s="512">
        <f>'MASTER CHART'!$V$7</f>
        <v>0.3</v>
      </c>
      <c r="J95" s="513">
        <f t="shared" si="13"/>
        <v>-23.408539698749053</v>
      </c>
    </row>
    <row r="96" spans="1:22" x14ac:dyDescent="0.35">
      <c r="A96" s="751" t="s">
        <v>76</v>
      </c>
      <c r="D96" s="1150" t="str">
        <f t="shared" si="14"/>
        <v>use median</v>
      </c>
      <c r="E96" s="510">
        <f t="shared" si="15"/>
        <v>5.1662091503268002</v>
      </c>
      <c r="F96" s="514">
        <f t="shared" si="11"/>
        <v>0</v>
      </c>
      <c r="G96" s="514">
        <f t="shared" si="16"/>
        <v>0</v>
      </c>
      <c r="H96" s="704">
        <f t="shared" si="12"/>
        <v>0</v>
      </c>
      <c r="I96" s="512">
        <f>'MASTER CHART'!$V$7</f>
        <v>0.3</v>
      </c>
      <c r="J96" s="513">
        <f t="shared" si="13"/>
        <v>0</v>
      </c>
    </row>
    <row r="97" spans="1:10" ht="14.4" x14ac:dyDescent="0.3">
      <c r="A97" s="752" t="s">
        <v>173</v>
      </c>
      <c r="B97" s="1161" t="s">
        <v>173</v>
      </c>
      <c r="C97" s="1162">
        <v>7.1</v>
      </c>
      <c r="D97" s="1150">
        <f t="shared" si="14"/>
        <v>7.1</v>
      </c>
      <c r="E97" s="510">
        <f t="shared" si="15"/>
        <v>7.1</v>
      </c>
      <c r="F97" s="514">
        <f t="shared" si="11"/>
        <v>1.9337908496731995</v>
      </c>
      <c r="G97" s="514">
        <f t="shared" si="16"/>
        <v>-1.9337908496731995</v>
      </c>
      <c r="H97" s="704">
        <f t="shared" si="12"/>
        <v>52.637477983952706</v>
      </c>
      <c r="I97" s="512">
        <f>'MASTER CHART'!$V$7</f>
        <v>0.3</v>
      </c>
      <c r="J97" s="513">
        <f t="shared" si="13"/>
        <v>15.791243395185811</v>
      </c>
    </row>
    <row r="98" spans="1:10" ht="14.4" x14ac:dyDescent="0.3">
      <c r="A98" s="751" t="s">
        <v>174</v>
      </c>
      <c r="B98" s="1161" t="s">
        <v>174</v>
      </c>
      <c r="C98" s="1162">
        <v>8.36</v>
      </c>
      <c r="D98" s="1150">
        <f t="shared" si="14"/>
        <v>8.36</v>
      </c>
      <c r="E98" s="510">
        <f t="shared" si="15"/>
        <v>8.36</v>
      </c>
      <c r="F98" s="514">
        <f t="shared" si="11"/>
        <v>3.1937908496731993</v>
      </c>
      <c r="G98" s="514">
        <f t="shared" si="16"/>
        <v>-3.1937908496731993</v>
      </c>
      <c r="H98" s="704">
        <f t="shared" si="12"/>
        <v>86.934476685228319</v>
      </c>
      <c r="I98" s="512">
        <f>'MASTER CHART'!$V$7</f>
        <v>0.3</v>
      </c>
      <c r="J98" s="513">
        <f t="shared" si="13"/>
        <v>26.080343005568494</v>
      </c>
    </row>
    <row r="99" spans="1:10" ht="14.4" x14ac:dyDescent="0.3">
      <c r="A99" s="752" t="s">
        <v>175</v>
      </c>
      <c r="B99" s="1161" t="s">
        <v>175</v>
      </c>
      <c r="C99" s="1162">
        <v>7.58</v>
      </c>
      <c r="D99" s="1150">
        <f t="shared" si="14"/>
        <v>7.58</v>
      </c>
      <c r="E99" s="510">
        <f t="shared" si="15"/>
        <v>7.58</v>
      </c>
      <c r="F99" s="514">
        <f t="shared" si="11"/>
        <v>2.4137908496731999</v>
      </c>
      <c r="G99" s="514">
        <f t="shared" si="16"/>
        <v>-2.4137908496731999</v>
      </c>
      <c r="H99" s="704">
        <f t="shared" si="12"/>
        <v>65.703001298724388</v>
      </c>
      <c r="I99" s="512">
        <f>'MASTER CHART'!$V$7</f>
        <v>0.3</v>
      </c>
      <c r="J99" s="513">
        <f t="shared" si="13"/>
        <v>19.710900389617315</v>
      </c>
    </row>
    <row r="100" spans="1:10" ht="14.4" x14ac:dyDescent="0.3">
      <c r="A100" s="751" t="s">
        <v>176</v>
      </c>
      <c r="B100" s="1161" t="s">
        <v>176</v>
      </c>
      <c r="C100" s="1162">
        <v>1.69</v>
      </c>
      <c r="D100" s="1150">
        <f t="shared" si="14"/>
        <v>1.69</v>
      </c>
      <c r="E100" s="510">
        <f t="shared" si="15"/>
        <v>1.69</v>
      </c>
      <c r="F100" s="514">
        <f t="shared" si="11"/>
        <v>-3.4762091503268002</v>
      </c>
      <c r="G100" s="514">
        <f t="shared" si="16"/>
        <v>3.4762091503268002</v>
      </c>
      <c r="H100" s="704">
        <f t="shared" ref="H100:H131" si="17">(IF(F100&lt;0,F100/$G$184*-100,F100/$F$183*100))</f>
        <v>-84.864054123053378</v>
      </c>
      <c r="I100" s="512">
        <f>'MASTER CHART'!$V$7</f>
        <v>0.3</v>
      </c>
      <c r="J100" s="513">
        <f t="shared" ref="J100:J131" si="18">(H100*I100)</f>
        <v>-25.459216236916014</v>
      </c>
    </row>
    <row r="101" spans="1:10" ht="14.4" x14ac:dyDescent="0.3">
      <c r="A101" s="752" t="s">
        <v>177</v>
      </c>
      <c r="B101" s="1161" t="s">
        <v>177</v>
      </c>
      <c r="C101" s="1162">
        <v>1.62</v>
      </c>
      <c r="D101" s="1150">
        <f t="shared" si="14"/>
        <v>1.62</v>
      </c>
      <c r="E101" s="510">
        <f t="shared" si="15"/>
        <v>1.62</v>
      </c>
      <c r="F101" s="514">
        <f t="shared" si="11"/>
        <v>-3.5462091503268001</v>
      </c>
      <c r="G101" s="514">
        <f t="shared" si="16"/>
        <v>3.5462091503268001</v>
      </c>
      <c r="H101" s="704">
        <f t="shared" si="17"/>
        <v>-86.572951238192502</v>
      </c>
      <c r="I101" s="512">
        <f>'MASTER CHART'!$V$7</f>
        <v>0.3</v>
      </c>
      <c r="J101" s="513">
        <f t="shared" si="18"/>
        <v>-25.971885371457748</v>
      </c>
    </row>
    <row r="102" spans="1:10" ht="14.4" x14ac:dyDescent="0.3">
      <c r="A102" s="751" t="s">
        <v>77</v>
      </c>
      <c r="B102" s="1161" t="s">
        <v>77</v>
      </c>
      <c r="C102" s="1162">
        <v>6.22</v>
      </c>
      <c r="D102" s="1150">
        <f t="shared" si="14"/>
        <v>6.22</v>
      </c>
      <c r="E102" s="510">
        <f t="shared" si="15"/>
        <v>6.22</v>
      </c>
      <c r="F102" s="514">
        <f t="shared" si="11"/>
        <v>1.0537908496731996</v>
      </c>
      <c r="G102" s="514">
        <f t="shared" si="16"/>
        <v>-1.0537908496731996</v>
      </c>
      <c r="H102" s="704">
        <f t="shared" si="17"/>
        <v>28.684018573537983</v>
      </c>
      <c r="I102" s="512">
        <f>'MASTER CHART'!$V$7</f>
        <v>0.3</v>
      </c>
      <c r="J102" s="513">
        <f t="shared" si="18"/>
        <v>8.6052055720613954</v>
      </c>
    </row>
    <row r="103" spans="1:10" ht="14.4" x14ac:dyDescent="0.3">
      <c r="A103" s="751" t="s">
        <v>178</v>
      </c>
      <c r="B103" s="1161" t="s">
        <v>178</v>
      </c>
      <c r="C103" s="1162">
        <v>2.14</v>
      </c>
      <c r="D103" s="1150">
        <f t="shared" si="14"/>
        <v>2.14</v>
      </c>
      <c r="E103" s="510">
        <f t="shared" si="15"/>
        <v>2.14</v>
      </c>
      <c r="F103" s="514">
        <f t="shared" si="11"/>
        <v>-3.0262091503268</v>
      </c>
      <c r="G103" s="514">
        <f t="shared" si="16"/>
        <v>3.0262091503268</v>
      </c>
      <c r="H103" s="704">
        <f t="shared" si="17"/>
        <v>-73.878286954301785</v>
      </c>
      <c r="I103" s="512">
        <f>'MASTER CHART'!$V$7</f>
        <v>0.3</v>
      </c>
      <c r="J103" s="513">
        <f t="shared" si="18"/>
        <v>-22.163486086290536</v>
      </c>
    </row>
    <row r="104" spans="1:10" ht="14.4" x14ac:dyDescent="0.3">
      <c r="A104" s="752" t="s">
        <v>179</v>
      </c>
      <c r="B104" s="1161" t="s">
        <v>179</v>
      </c>
      <c r="C104" s="1162">
        <v>7.69</v>
      </c>
      <c r="D104" s="1150">
        <f t="shared" si="14"/>
        <v>7.69</v>
      </c>
      <c r="E104" s="510">
        <f t="shared" si="15"/>
        <v>7.69</v>
      </c>
      <c r="F104" s="514">
        <f t="shared" si="11"/>
        <v>2.5237908496732002</v>
      </c>
      <c r="G104" s="514">
        <f t="shared" si="16"/>
        <v>-2.5237908496732002</v>
      </c>
      <c r="H104" s="704">
        <f t="shared" si="17"/>
        <v>68.697183725026235</v>
      </c>
      <c r="I104" s="512">
        <f>'MASTER CHART'!$V$7</f>
        <v>0.3</v>
      </c>
      <c r="J104" s="513">
        <f t="shared" si="18"/>
        <v>20.609155117507871</v>
      </c>
    </row>
    <row r="105" spans="1:10" x14ac:dyDescent="0.35">
      <c r="A105" s="751" t="s">
        <v>180</v>
      </c>
      <c r="D105" s="1150" t="str">
        <f t="shared" si="14"/>
        <v>use median</v>
      </c>
      <c r="E105" s="510">
        <f t="shared" si="15"/>
        <v>5.1662091503268002</v>
      </c>
      <c r="F105" s="514">
        <f t="shared" si="11"/>
        <v>0</v>
      </c>
      <c r="G105" s="514">
        <f t="shared" si="16"/>
        <v>0</v>
      </c>
      <c r="H105" s="704">
        <f t="shared" si="17"/>
        <v>0</v>
      </c>
      <c r="I105" s="512">
        <f>'MASTER CHART'!$V$7</f>
        <v>0.3</v>
      </c>
      <c r="J105" s="513">
        <f t="shared" si="18"/>
        <v>0</v>
      </c>
    </row>
    <row r="106" spans="1:10" ht="14.4" x14ac:dyDescent="0.3">
      <c r="A106" s="752" t="s">
        <v>181</v>
      </c>
      <c r="B106" s="1161" t="s">
        <v>181</v>
      </c>
      <c r="C106" s="1162">
        <v>2.12</v>
      </c>
      <c r="D106" s="1150">
        <f t="shared" si="14"/>
        <v>2.12</v>
      </c>
      <c r="E106" s="510">
        <f t="shared" si="15"/>
        <v>2.12</v>
      </c>
      <c r="F106" s="514">
        <f t="shared" si="11"/>
        <v>-3.0462091503268001</v>
      </c>
      <c r="G106" s="514">
        <f t="shared" si="16"/>
        <v>3.0462091503268001</v>
      </c>
      <c r="H106" s="704">
        <f t="shared" si="17"/>
        <v>-74.366543272912963</v>
      </c>
      <c r="I106" s="512">
        <f>'MASTER CHART'!$V$7</f>
        <v>0.3</v>
      </c>
      <c r="J106" s="513">
        <f t="shared" si="18"/>
        <v>-22.309962981873888</v>
      </c>
    </row>
    <row r="107" spans="1:10" ht="14.4" x14ac:dyDescent="0.3">
      <c r="A107" s="751" t="s">
        <v>121</v>
      </c>
      <c r="B107" s="1161" t="s">
        <v>121</v>
      </c>
      <c r="C107" s="1162">
        <v>5.55</v>
      </c>
      <c r="D107" s="1150">
        <f t="shared" si="14"/>
        <v>5.55</v>
      </c>
      <c r="E107" s="510">
        <f t="shared" si="15"/>
        <v>5.55</v>
      </c>
      <c r="F107" s="514">
        <f t="shared" si="11"/>
        <v>0.38379084967319965</v>
      </c>
      <c r="G107" s="514">
        <f t="shared" si="16"/>
        <v>-0.38379084967319965</v>
      </c>
      <c r="H107" s="704">
        <f t="shared" si="17"/>
        <v>10.44672561333587</v>
      </c>
      <c r="I107" s="512">
        <f>'MASTER CHART'!$V$7</f>
        <v>0.3</v>
      </c>
      <c r="J107" s="513">
        <f t="shared" si="18"/>
        <v>3.134017684000761</v>
      </c>
    </row>
    <row r="108" spans="1:10" ht="14.4" x14ac:dyDescent="0.3">
      <c r="A108" s="751" t="s">
        <v>78</v>
      </c>
      <c r="B108" s="1161" t="s">
        <v>78</v>
      </c>
      <c r="C108" s="1162">
        <v>4.87</v>
      </c>
      <c r="D108" s="1150">
        <f t="shared" si="14"/>
        <v>4.87</v>
      </c>
      <c r="E108" s="510">
        <f t="shared" si="15"/>
        <v>4.87</v>
      </c>
      <c r="F108" s="514">
        <f t="shared" si="11"/>
        <v>-0.29620915032680006</v>
      </c>
      <c r="G108" s="514">
        <f t="shared" si="16"/>
        <v>0.29620915032680006</v>
      </c>
      <c r="H108" s="704">
        <f t="shared" si="17"/>
        <v>-7.2312994638754766</v>
      </c>
      <c r="I108" s="512">
        <f>'MASTER CHART'!$V$7</f>
        <v>0.3</v>
      </c>
      <c r="J108" s="513">
        <f t="shared" si="18"/>
        <v>-2.1693898391626427</v>
      </c>
    </row>
    <row r="109" spans="1:10" ht="14.4" x14ac:dyDescent="0.3">
      <c r="A109" s="751" t="s">
        <v>182</v>
      </c>
      <c r="B109" s="1161" t="s">
        <v>182</v>
      </c>
      <c r="C109" s="1162">
        <v>4.95</v>
      </c>
      <c r="D109" s="1150">
        <f t="shared" si="14"/>
        <v>4.95</v>
      </c>
      <c r="E109" s="510">
        <f t="shared" si="15"/>
        <v>4.95</v>
      </c>
      <c r="F109" s="514">
        <f t="shared" si="11"/>
        <v>-0.21620915032679999</v>
      </c>
      <c r="G109" s="514">
        <f t="shared" si="16"/>
        <v>0.21620915032679999</v>
      </c>
      <c r="H109" s="704">
        <f t="shared" si="17"/>
        <v>-5.2782741894307472</v>
      </c>
      <c r="I109" s="512">
        <f>'MASTER CHART'!$V$7</f>
        <v>0.3</v>
      </c>
      <c r="J109" s="513">
        <f t="shared" si="18"/>
        <v>-1.5834822568292242</v>
      </c>
    </row>
    <row r="110" spans="1:10" ht="14.4" x14ac:dyDescent="0.3">
      <c r="A110" s="752" t="s">
        <v>183</v>
      </c>
      <c r="B110" s="1161" t="s">
        <v>183</v>
      </c>
      <c r="C110" s="1162">
        <v>6.05</v>
      </c>
      <c r="D110" s="1150">
        <f t="shared" si="14"/>
        <v>6.05</v>
      </c>
      <c r="E110" s="510">
        <f t="shared" si="15"/>
        <v>6.05</v>
      </c>
      <c r="F110" s="514">
        <f t="shared" si="11"/>
        <v>0.88379084967319965</v>
      </c>
      <c r="G110" s="514">
        <f t="shared" si="16"/>
        <v>-0.88379084967319965</v>
      </c>
      <c r="H110" s="704">
        <f t="shared" si="17"/>
        <v>24.056645732889688</v>
      </c>
      <c r="I110" s="512">
        <f>'MASTER CHART'!$V$7</f>
        <v>0.3</v>
      </c>
      <c r="J110" s="513">
        <f t="shared" si="18"/>
        <v>7.2169937198669061</v>
      </c>
    </row>
    <row r="111" spans="1:10" ht="14.4" x14ac:dyDescent="0.3">
      <c r="A111" s="752" t="s">
        <v>79</v>
      </c>
      <c r="B111" s="1161" t="s">
        <v>79</v>
      </c>
      <c r="C111" s="1162">
        <v>4.5999999999999996</v>
      </c>
      <c r="D111" s="1150">
        <f t="shared" si="14"/>
        <v>4.5999999999999996</v>
      </c>
      <c r="E111" s="510">
        <f t="shared" si="15"/>
        <v>4.5999999999999996</v>
      </c>
      <c r="F111" s="514">
        <f t="shared" si="11"/>
        <v>-0.56620915032680053</v>
      </c>
      <c r="G111" s="514">
        <f t="shared" si="16"/>
        <v>0.56620915032680053</v>
      </c>
      <c r="H111" s="704">
        <f t="shared" si="17"/>
        <v>-13.822759765126442</v>
      </c>
      <c r="I111" s="512">
        <f>'MASTER CHART'!$V$7</f>
        <v>0.3</v>
      </c>
      <c r="J111" s="513">
        <f t="shared" si="18"/>
        <v>-4.146827929537932</v>
      </c>
    </row>
    <row r="112" spans="1:10" ht="14.4" x14ac:dyDescent="0.3">
      <c r="A112" s="751" t="s">
        <v>184</v>
      </c>
      <c r="B112" s="1161" t="s">
        <v>184</v>
      </c>
      <c r="C112" s="1162">
        <v>1.75</v>
      </c>
      <c r="D112" s="1150">
        <f t="shared" si="14"/>
        <v>1.75</v>
      </c>
      <c r="E112" s="510">
        <f t="shared" si="15"/>
        <v>1.75</v>
      </c>
      <c r="F112" s="514">
        <f t="shared" si="11"/>
        <v>-3.4162091503268002</v>
      </c>
      <c r="G112" s="514">
        <f t="shared" si="16"/>
        <v>3.4162091503268002</v>
      </c>
      <c r="H112" s="704">
        <f t="shared" si="17"/>
        <v>-83.39928516721983</v>
      </c>
      <c r="I112" s="512">
        <f>'MASTER CHART'!$V$7</f>
        <v>0.3</v>
      </c>
      <c r="J112" s="513">
        <f t="shared" si="18"/>
        <v>-25.019785550165949</v>
      </c>
    </row>
    <row r="113" spans="1:10" ht="14.4" x14ac:dyDescent="0.3">
      <c r="A113" s="752" t="s">
        <v>185</v>
      </c>
      <c r="B113" s="1161" t="s">
        <v>185</v>
      </c>
      <c r="C113" s="1162">
        <v>2.54</v>
      </c>
      <c r="D113" s="1150">
        <f t="shared" si="14"/>
        <v>2.54</v>
      </c>
      <c r="E113" s="510">
        <f t="shared" si="15"/>
        <v>2.54</v>
      </c>
      <c r="F113" s="514">
        <f t="shared" si="11"/>
        <v>-2.6262091503268001</v>
      </c>
      <c r="G113" s="514">
        <f t="shared" si="16"/>
        <v>2.6262091503268001</v>
      </c>
      <c r="H113" s="704">
        <f t="shared" si="17"/>
        <v>-64.113160582078137</v>
      </c>
      <c r="I113" s="512">
        <f>'MASTER CHART'!$V$7</f>
        <v>0.3</v>
      </c>
      <c r="J113" s="513">
        <f t="shared" si="18"/>
        <v>-19.233948174623439</v>
      </c>
    </row>
    <row r="114" spans="1:10" ht="14.4" x14ac:dyDescent="0.3">
      <c r="A114" s="751" t="s">
        <v>186</v>
      </c>
      <c r="B114" s="1161" t="s">
        <v>186</v>
      </c>
      <c r="C114" s="1162">
        <v>3.64</v>
      </c>
      <c r="D114" s="1150">
        <f t="shared" si="14"/>
        <v>3.64</v>
      </c>
      <c r="E114" s="510">
        <f t="shared" si="15"/>
        <v>3.64</v>
      </c>
      <c r="F114" s="514">
        <f t="shared" si="11"/>
        <v>-1.5262091503268</v>
      </c>
      <c r="G114" s="514">
        <f t="shared" si="16"/>
        <v>1.5262091503268</v>
      </c>
      <c r="H114" s="704">
        <f t="shared" si="17"/>
        <v>-37.259063058463155</v>
      </c>
      <c r="I114" s="512">
        <f>'MASTER CHART'!$V$7</f>
        <v>0.3</v>
      </c>
      <c r="J114" s="513">
        <f t="shared" si="18"/>
        <v>-11.177718917538947</v>
      </c>
    </row>
    <row r="115" spans="1:10" ht="14.4" x14ac:dyDescent="0.3">
      <c r="A115" s="751" t="s">
        <v>187</v>
      </c>
      <c r="B115" s="1161" t="s">
        <v>187</v>
      </c>
      <c r="C115" s="1162">
        <v>2.5</v>
      </c>
      <c r="D115" s="1150">
        <f t="shared" si="14"/>
        <v>2.5</v>
      </c>
      <c r="E115" s="510">
        <f t="shared" si="15"/>
        <v>2.5</v>
      </c>
      <c r="F115" s="514">
        <f t="shared" si="11"/>
        <v>-2.6662091503268002</v>
      </c>
      <c r="G115" s="514">
        <f t="shared" si="16"/>
        <v>2.6662091503268002</v>
      </c>
      <c r="H115" s="704">
        <f t="shared" si="17"/>
        <v>-65.089673219300508</v>
      </c>
      <c r="I115" s="512">
        <f>'MASTER CHART'!$V$7</f>
        <v>0.3</v>
      </c>
      <c r="J115" s="513">
        <f t="shared" si="18"/>
        <v>-19.526901965790152</v>
      </c>
    </row>
    <row r="116" spans="1:10" x14ac:dyDescent="0.35">
      <c r="A116" s="753" t="s">
        <v>188</v>
      </c>
      <c r="D116" s="1150" t="str">
        <f t="shared" si="14"/>
        <v>use median</v>
      </c>
      <c r="E116" s="510">
        <f t="shared" si="15"/>
        <v>5.1662091503268002</v>
      </c>
      <c r="F116" s="514">
        <f t="shared" si="11"/>
        <v>0</v>
      </c>
      <c r="G116" s="514">
        <f t="shared" si="16"/>
        <v>0</v>
      </c>
      <c r="H116" s="704">
        <f t="shared" si="17"/>
        <v>0</v>
      </c>
      <c r="I116" s="512">
        <f>'MASTER CHART'!$V$7</f>
        <v>0.3</v>
      </c>
      <c r="J116" s="513">
        <f t="shared" si="18"/>
        <v>0</v>
      </c>
    </row>
    <row r="117" spans="1:10" ht="14.4" x14ac:dyDescent="0.3">
      <c r="A117" s="751" t="s">
        <v>80</v>
      </c>
      <c r="B117" s="1161" t="s">
        <v>80</v>
      </c>
      <c r="C117" s="1162">
        <v>8.43</v>
      </c>
      <c r="D117" s="1150">
        <f t="shared" si="14"/>
        <v>8.43</v>
      </c>
      <c r="E117" s="510">
        <f t="shared" si="15"/>
        <v>8.43</v>
      </c>
      <c r="F117" s="514">
        <f t="shared" si="11"/>
        <v>3.2637908496731995</v>
      </c>
      <c r="G117" s="514">
        <f t="shared" si="16"/>
        <v>-3.2637908496731995</v>
      </c>
      <c r="H117" s="704">
        <f t="shared" si="17"/>
        <v>88.839865501965861</v>
      </c>
      <c r="I117" s="512">
        <f>'MASTER CHART'!$V$7</f>
        <v>0.3</v>
      </c>
      <c r="J117" s="513">
        <f t="shared" si="18"/>
        <v>26.651959650589756</v>
      </c>
    </row>
    <row r="118" spans="1:10" x14ac:dyDescent="0.35">
      <c r="A118" s="751" t="s">
        <v>189</v>
      </c>
      <c r="D118" s="1150" t="str">
        <f t="shared" si="14"/>
        <v>use median</v>
      </c>
      <c r="E118" s="510">
        <f t="shared" si="15"/>
        <v>5.1662091503268002</v>
      </c>
      <c r="F118" s="514">
        <f t="shared" si="11"/>
        <v>0</v>
      </c>
      <c r="G118" s="514">
        <f t="shared" si="16"/>
        <v>0</v>
      </c>
      <c r="H118" s="704">
        <f t="shared" si="17"/>
        <v>0</v>
      </c>
      <c r="I118" s="512">
        <f>'MASTER CHART'!$V$7</f>
        <v>0.3</v>
      </c>
      <c r="J118" s="513">
        <f t="shared" si="18"/>
        <v>0</v>
      </c>
    </row>
    <row r="119" spans="1:10" ht="14.4" x14ac:dyDescent="0.3">
      <c r="A119" s="752" t="s">
        <v>81</v>
      </c>
      <c r="B119" s="1161" t="s">
        <v>81</v>
      </c>
      <c r="C119" s="1162">
        <v>8.2899999999999991</v>
      </c>
      <c r="D119" s="1150">
        <f t="shared" si="14"/>
        <v>8.2899999999999991</v>
      </c>
      <c r="E119" s="510">
        <f t="shared" si="15"/>
        <v>8.2899999999999991</v>
      </c>
      <c r="F119" s="514">
        <f t="shared" si="11"/>
        <v>3.123790849673199</v>
      </c>
      <c r="G119" s="514">
        <f t="shared" si="16"/>
        <v>-3.123790849673199</v>
      </c>
      <c r="H119" s="704">
        <f t="shared" si="17"/>
        <v>85.029087868490777</v>
      </c>
      <c r="I119" s="512">
        <f>'MASTER CHART'!$V$7</f>
        <v>0.3</v>
      </c>
      <c r="J119" s="513">
        <f t="shared" si="18"/>
        <v>25.508726360547232</v>
      </c>
    </row>
    <row r="120" spans="1:10" ht="14.4" x14ac:dyDescent="0.3">
      <c r="A120" s="751" t="s">
        <v>36</v>
      </c>
      <c r="B120" s="1161" t="s">
        <v>36</v>
      </c>
      <c r="C120" s="1162">
        <v>2.88</v>
      </c>
      <c r="D120" s="1150">
        <f t="shared" si="14"/>
        <v>2.88</v>
      </c>
      <c r="E120" s="510">
        <f t="shared" si="15"/>
        <v>2.88</v>
      </c>
      <c r="F120" s="514">
        <f t="shared" si="11"/>
        <v>-2.2862091503268003</v>
      </c>
      <c r="G120" s="514">
        <f t="shared" si="16"/>
        <v>2.2862091503268003</v>
      </c>
      <c r="H120" s="704">
        <f t="shared" si="17"/>
        <v>-55.812803165688067</v>
      </c>
      <c r="I120" s="512">
        <f>'MASTER CHART'!$V$7</f>
        <v>0.3</v>
      </c>
      <c r="J120" s="513">
        <f t="shared" si="18"/>
        <v>-16.743840949706421</v>
      </c>
    </row>
    <row r="121" spans="1:10" ht="14.4" x14ac:dyDescent="0.3">
      <c r="A121" s="752" t="s">
        <v>190</v>
      </c>
      <c r="B121" s="1161" t="s">
        <v>190</v>
      </c>
      <c r="C121" s="1162">
        <v>1.07</v>
      </c>
      <c r="D121" s="1150">
        <f t="shared" si="14"/>
        <v>1.07</v>
      </c>
      <c r="E121" s="510">
        <f t="shared" si="15"/>
        <v>1.07</v>
      </c>
      <c r="F121" s="514">
        <f t="shared" si="11"/>
        <v>-4.0962091503267999</v>
      </c>
      <c r="G121" s="514">
        <f t="shared" si="16"/>
        <v>4.0962091503267999</v>
      </c>
      <c r="H121" s="704">
        <f t="shared" si="17"/>
        <v>-100</v>
      </c>
      <c r="I121" s="512">
        <f>'MASTER CHART'!$V$7</f>
        <v>0.3</v>
      </c>
      <c r="J121" s="513">
        <f t="shared" si="18"/>
        <v>-30</v>
      </c>
    </row>
    <row r="122" spans="1:10" ht="14.4" x14ac:dyDescent="0.3">
      <c r="A122" s="751" t="s">
        <v>191</v>
      </c>
      <c r="B122" s="1161" t="s">
        <v>191</v>
      </c>
      <c r="C122" s="1162">
        <v>2.72</v>
      </c>
      <c r="D122" s="1150">
        <f t="shared" si="14"/>
        <v>2.72</v>
      </c>
      <c r="E122" s="510">
        <f t="shared" si="15"/>
        <v>2.72</v>
      </c>
      <c r="F122" s="514">
        <f t="shared" si="11"/>
        <v>-2.4462091503268</v>
      </c>
      <c r="G122" s="514">
        <f t="shared" si="16"/>
        <v>2.4462091503268</v>
      </c>
      <c r="H122" s="704">
        <f t="shared" si="17"/>
        <v>-59.718853714577513</v>
      </c>
      <c r="I122" s="512">
        <f>'MASTER CHART'!$V$7</f>
        <v>0.3</v>
      </c>
      <c r="J122" s="513">
        <f t="shared" si="18"/>
        <v>-17.915656114373252</v>
      </c>
    </row>
    <row r="123" spans="1:10" ht="14.4" x14ac:dyDescent="0.3">
      <c r="A123" s="751" t="s">
        <v>192</v>
      </c>
      <c r="B123" s="1161" t="s">
        <v>192</v>
      </c>
      <c r="C123" s="1162">
        <v>8.42</v>
      </c>
      <c r="D123" s="1150">
        <f t="shared" si="14"/>
        <v>8.42</v>
      </c>
      <c r="E123" s="510">
        <f t="shared" si="15"/>
        <v>8.42</v>
      </c>
      <c r="F123" s="514">
        <f t="shared" si="11"/>
        <v>3.2537908496731998</v>
      </c>
      <c r="G123" s="514">
        <f t="shared" si="16"/>
        <v>-3.2537908496731998</v>
      </c>
      <c r="H123" s="704">
        <f t="shared" si="17"/>
        <v>88.567667099574805</v>
      </c>
      <c r="I123" s="512">
        <f>'MASTER CHART'!$V$7</f>
        <v>0.3</v>
      </c>
      <c r="J123" s="513">
        <f t="shared" si="18"/>
        <v>26.570300129872439</v>
      </c>
    </row>
    <row r="124" spans="1:10" ht="14.4" x14ac:dyDescent="0.3">
      <c r="A124" s="751" t="s">
        <v>38</v>
      </c>
      <c r="B124" s="1161" t="s">
        <v>38</v>
      </c>
      <c r="C124" s="1162">
        <v>6.27</v>
      </c>
      <c r="D124" s="1150">
        <f t="shared" si="14"/>
        <v>6.27</v>
      </c>
      <c r="E124" s="510">
        <f t="shared" si="15"/>
        <v>6.27</v>
      </c>
      <c r="F124" s="514">
        <f t="shared" si="11"/>
        <v>1.1037908496731994</v>
      </c>
      <c r="G124" s="514">
        <f t="shared" si="16"/>
        <v>-1.1037908496731994</v>
      </c>
      <c r="H124" s="704">
        <f t="shared" si="17"/>
        <v>30.045010585493365</v>
      </c>
      <c r="I124" s="512">
        <f>'MASTER CHART'!$V$7</f>
        <v>0.3</v>
      </c>
      <c r="J124" s="513">
        <f t="shared" si="18"/>
        <v>9.01350317564801</v>
      </c>
    </row>
    <row r="125" spans="1:10" ht="14.4" x14ac:dyDescent="0.3">
      <c r="A125" s="752" t="s">
        <v>82</v>
      </c>
      <c r="B125" s="1161" t="s">
        <v>82</v>
      </c>
      <c r="C125" s="1162">
        <v>2.35</v>
      </c>
      <c r="D125" s="1150">
        <f t="shared" si="14"/>
        <v>2.35</v>
      </c>
      <c r="E125" s="510">
        <f t="shared" si="15"/>
        <v>2.35</v>
      </c>
      <c r="F125" s="514">
        <f t="shared" si="11"/>
        <v>-2.8162091503268001</v>
      </c>
      <c r="G125" s="514">
        <f t="shared" si="16"/>
        <v>2.8162091503268001</v>
      </c>
      <c r="H125" s="704">
        <f t="shared" si="17"/>
        <v>-68.751595608884372</v>
      </c>
      <c r="I125" s="512">
        <f>'MASTER CHART'!$V$7</f>
        <v>0.3</v>
      </c>
      <c r="J125" s="513">
        <f t="shared" si="18"/>
        <v>-20.62547868266531</v>
      </c>
    </row>
    <row r="126" spans="1:10" ht="14.4" x14ac:dyDescent="0.3">
      <c r="A126" s="751" t="s">
        <v>83</v>
      </c>
      <c r="B126" s="1161" t="s">
        <v>83</v>
      </c>
      <c r="C126" s="1162">
        <v>4.87</v>
      </c>
      <c r="D126" s="1150">
        <f t="shared" si="14"/>
        <v>4.87</v>
      </c>
      <c r="E126" s="510">
        <f t="shared" si="15"/>
        <v>4.87</v>
      </c>
      <c r="F126" s="514">
        <f t="shared" si="11"/>
        <v>-0.29620915032680006</v>
      </c>
      <c r="G126" s="514">
        <f t="shared" si="16"/>
        <v>0.29620915032680006</v>
      </c>
      <c r="H126" s="704">
        <f t="shared" si="17"/>
        <v>-7.2312994638754766</v>
      </c>
      <c r="I126" s="512">
        <f>'MASTER CHART'!$V$7</f>
        <v>0.3</v>
      </c>
      <c r="J126" s="513">
        <f t="shared" si="18"/>
        <v>-2.1693898391626427</v>
      </c>
    </row>
    <row r="127" spans="1:10" x14ac:dyDescent="0.35">
      <c r="A127" s="752" t="s">
        <v>193</v>
      </c>
      <c r="D127" s="1150" t="str">
        <f t="shared" si="14"/>
        <v>use median</v>
      </c>
      <c r="E127" s="510">
        <f t="shared" si="15"/>
        <v>5.1662091503268002</v>
      </c>
      <c r="F127" s="514">
        <f t="shared" si="11"/>
        <v>0</v>
      </c>
      <c r="G127" s="514">
        <f t="shared" si="16"/>
        <v>0</v>
      </c>
      <c r="H127" s="704">
        <f t="shared" si="17"/>
        <v>0</v>
      </c>
      <c r="I127" s="512">
        <f>'MASTER CHART'!$V$7</f>
        <v>0.3</v>
      </c>
      <c r="J127" s="513">
        <f t="shared" si="18"/>
        <v>0</v>
      </c>
    </row>
    <row r="128" spans="1:10" ht="14.4" x14ac:dyDescent="0.3">
      <c r="A128" s="751" t="s">
        <v>84</v>
      </c>
      <c r="B128" s="1161" t="s">
        <v>84</v>
      </c>
      <c r="C128" s="1162">
        <v>4.08</v>
      </c>
      <c r="D128" s="1150">
        <f t="shared" si="14"/>
        <v>4.08</v>
      </c>
      <c r="E128" s="510">
        <f t="shared" si="15"/>
        <v>4.08</v>
      </c>
      <c r="F128" s="514">
        <f t="shared" si="11"/>
        <v>-1.0862091503268001</v>
      </c>
      <c r="G128" s="514">
        <f t="shared" si="16"/>
        <v>1.0862091503268001</v>
      </c>
      <c r="H128" s="704">
        <f t="shared" si="17"/>
        <v>-26.517424049017158</v>
      </c>
      <c r="I128" s="512">
        <f>'MASTER CHART'!$V$7</f>
        <v>0.3</v>
      </c>
      <c r="J128" s="513">
        <f t="shared" si="18"/>
        <v>-7.9552272147051468</v>
      </c>
    </row>
    <row r="129" spans="1:10" ht="14.4" x14ac:dyDescent="0.3">
      <c r="A129" s="752" t="s">
        <v>85</v>
      </c>
      <c r="B129" s="1161" t="s">
        <v>85</v>
      </c>
      <c r="C129" s="1162">
        <v>4.42</v>
      </c>
      <c r="D129" s="1150">
        <f t="shared" si="14"/>
        <v>4.42</v>
      </c>
      <c r="E129" s="510">
        <f t="shared" si="15"/>
        <v>4.42</v>
      </c>
      <c r="F129" s="514">
        <f t="shared" si="11"/>
        <v>-0.74620915032680024</v>
      </c>
      <c r="G129" s="514">
        <f t="shared" si="16"/>
        <v>0.74620915032680024</v>
      </c>
      <c r="H129" s="704">
        <f t="shared" si="17"/>
        <v>-18.21706663262707</v>
      </c>
      <c r="I129" s="512">
        <f>'MASTER CHART'!$V$7</f>
        <v>0.3</v>
      </c>
      <c r="J129" s="513">
        <f t="shared" si="18"/>
        <v>-5.4651199897881204</v>
      </c>
    </row>
    <row r="130" spans="1:10" ht="14.4" x14ac:dyDescent="0.3">
      <c r="A130" s="751" t="s">
        <v>86</v>
      </c>
      <c r="B130" s="1161" t="s">
        <v>86</v>
      </c>
      <c r="C130" s="1162">
        <v>4.28</v>
      </c>
      <c r="D130" s="1150">
        <f t="shared" si="14"/>
        <v>4.28</v>
      </c>
      <c r="E130" s="510">
        <f t="shared" si="15"/>
        <v>4.28</v>
      </c>
      <c r="F130" s="514">
        <f t="shared" si="11"/>
        <v>-0.88620915032679992</v>
      </c>
      <c r="G130" s="514">
        <f t="shared" si="16"/>
        <v>0.88620915032679992</v>
      </c>
      <c r="H130" s="704">
        <f t="shared" si="17"/>
        <v>-21.634860862905334</v>
      </c>
      <c r="I130" s="512">
        <f>'MASTER CHART'!$V$7</f>
        <v>0.3</v>
      </c>
      <c r="J130" s="513">
        <f t="shared" si="18"/>
        <v>-6.4904582588716</v>
      </c>
    </row>
    <row r="131" spans="1:10" ht="14.4" x14ac:dyDescent="0.3">
      <c r="A131" s="751" t="s">
        <v>87</v>
      </c>
      <c r="B131" s="1161" t="s">
        <v>87</v>
      </c>
      <c r="C131" s="1162">
        <v>6.65</v>
      </c>
      <c r="D131" s="1150">
        <f t="shared" si="14"/>
        <v>6.65</v>
      </c>
      <c r="E131" s="510">
        <f t="shared" si="15"/>
        <v>6.65</v>
      </c>
      <c r="F131" s="514">
        <f t="shared" si="11"/>
        <v>1.4837908496732002</v>
      </c>
      <c r="G131" s="514">
        <f t="shared" si="16"/>
        <v>-1.4837908496732002</v>
      </c>
      <c r="H131" s="704">
        <f t="shared" si="17"/>
        <v>40.388549876354283</v>
      </c>
      <c r="I131" s="512">
        <f>'MASTER CHART'!$V$7</f>
        <v>0.3</v>
      </c>
      <c r="J131" s="513">
        <f t="shared" si="18"/>
        <v>12.116564962906285</v>
      </c>
    </row>
    <row r="132" spans="1:10" ht="14.4" x14ac:dyDescent="0.3">
      <c r="A132" s="752" t="s">
        <v>88</v>
      </c>
      <c r="B132" s="1161" t="s">
        <v>88</v>
      </c>
      <c r="C132" s="1162">
        <v>6.94</v>
      </c>
      <c r="D132" s="1150">
        <f t="shared" si="14"/>
        <v>6.94</v>
      </c>
      <c r="E132" s="510">
        <f t="shared" si="15"/>
        <v>6.94</v>
      </c>
      <c r="F132" s="514">
        <f t="shared" ref="F132:F163" si="19">E132-$D$182</f>
        <v>1.7737908496732002</v>
      </c>
      <c r="G132" s="514">
        <f t="shared" si="16"/>
        <v>-1.7737908496732002</v>
      </c>
      <c r="H132" s="704">
        <f t="shared" ref="H132:H163" si="20">(IF(F132&lt;0,F132/$G$184*-100,F132/$F$183*100))</f>
        <v>48.282303545695505</v>
      </c>
      <c r="I132" s="512">
        <f>'MASTER CHART'!$V$7</f>
        <v>0.3</v>
      </c>
      <c r="J132" s="513">
        <f t="shared" ref="J132:J163" si="21">(H132*I132)</f>
        <v>14.484691063708651</v>
      </c>
    </row>
    <row r="133" spans="1:10" s="1154" customFormat="1" ht="14.4" x14ac:dyDescent="0.3">
      <c r="A133" s="1158" t="s">
        <v>228</v>
      </c>
      <c r="B133" s="1165"/>
      <c r="C133" s="1165"/>
      <c r="D133" s="1150" t="str">
        <f t="shared" ref="D133:D177" si="22">IF(C133&gt;0,C133,"use median")</f>
        <v>use median</v>
      </c>
      <c r="E133" s="510">
        <f t="shared" si="15"/>
        <v>5.1662091503268002</v>
      </c>
      <c r="F133" s="514">
        <f t="shared" si="19"/>
        <v>0</v>
      </c>
      <c r="G133" s="1155">
        <f t="shared" si="16"/>
        <v>0</v>
      </c>
      <c r="H133" s="1156">
        <f t="shared" si="20"/>
        <v>0</v>
      </c>
      <c r="I133" s="1157">
        <f>'MASTER CHART'!$V$7</f>
        <v>0.3</v>
      </c>
      <c r="J133" s="701">
        <f t="shared" si="21"/>
        <v>0</v>
      </c>
    </row>
    <row r="134" spans="1:10" ht="14.4" x14ac:dyDescent="0.3">
      <c r="A134" s="751" t="s">
        <v>89</v>
      </c>
      <c r="B134" s="1161" t="s">
        <v>89</v>
      </c>
      <c r="C134" s="1162">
        <v>6.9</v>
      </c>
      <c r="D134" s="1150">
        <f t="shared" si="22"/>
        <v>6.9</v>
      </c>
      <c r="E134" s="510">
        <f t="shared" si="15"/>
        <v>6.9</v>
      </c>
      <c r="F134" s="514">
        <f t="shared" si="19"/>
        <v>1.7337908496732002</v>
      </c>
      <c r="G134" s="514">
        <f t="shared" si="16"/>
        <v>-1.7337908496732002</v>
      </c>
      <c r="H134" s="704">
        <f t="shared" si="20"/>
        <v>47.193509936131193</v>
      </c>
      <c r="I134" s="512">
        <f>'MASTER CHART'!$V$7</f>
        <v>0.3</v>
      </c>
      <c r="J134" s="513">
        <f t="shared" si="21"/>
        <v>14.158052980839358</v>
      </c>
    </row>
    <row r="135" spans="1:10" ht="14.4" x14ac:dyDescent="0.3">
      <c r="A135" s="752" t="s">
        <v>194</v>
      </c>
      <c r="B135" s="1161" t="s">
        <v>521</v>
      </c>
      <c r="C135" s="1162">
        <v>8.84</v>
      </c>
      <c r="D135" s="1150">
        <f t="shared" si="22"/>
        <v>8.84</v>
      </c>
      <c r="E135" s="510">
        <f t="shared" si="15"/>
        <v>8.84</v>
      </c>
      <c r="F135" s="514">
        <f t="shared" si="19"/>
        <v>3.6737908496731997</v>
      </c>
      <c r="G135" s="514">
        <f t="shared" si="16"/>
        <v>-3.6737908496731997</v>
      </c>
      <c r="H135" s="704">
        <f t="shared" si="20"/>
        <v>100</v>
      </c>
      <c r="I135" s="512">
        <f>'MASTER CHART'!$V$7</f>
        <v>0.3</v>
      </c>
      <c r="J135" s="513">
        <f t="shared" si="21"/>
        <v>30</v>
      </c>
    </row>
    <row r="136" spans="1:10" x14ac:dyDescent="0.35">
      <c r="A136" s="753" t="s">
        <v>195</v>
      </c>
      <c r="D136" s="1150" t="str">
        <f t="shared" si="22"/>
        <v>use median</v>
      </c>
      <c r="E136" s="510">
        <f t="shared" si="15"/>
        <v>5.1662091503268002</v>
      </c>
      <c r="F136" s="514">
        <f t="shared" si="19"/>
        <v>0</v>
      </c>
      <c r="G136" s="514">
        <f t="shared" si="16"/>
        <v>0</v>
      </c>
      <c r="H136" s="704">
        <f t="shared" si="20"/>
        <v>0</v>
      </c>
      <c r="I136" s="512">
        <f>'MASTER CHART'!$V$7</f>
        <v>0.3</v>
      </c>
      <c r="J136" s="513">
        <f t="shared" si="21"/>
        <v>0</v>
      </c>
    </row>
    <row r="137" spans="1:10" ht="14.4" x14ac:dyDescent="0.3">
      <c r="A137" s="752" t="s">
        <v>90</v>
      </c>
      <c r="B137" s="1161" t="s">
        <v>90</v>
      </c>
      <c r="C137" s="1162">
        <v>6.26</v>
      </c>
      <c r="D137" s="1150">
        <f t="shared" si="22"/>
        <v>6.26</v>
      </c>
      <c r="E137" s="510">
        <f t="shared" si="15"/>
        <v>6.26</v>
      </c>
      <c r="F137" s="514">
        <f t="shared" si="19"/>
        <v>1.0937908496731996</v>
      </c>
      <c r="G137" s="514">
        <f t="shared" si="16"/>
        <v>-1.0937908496731996</v>
      </c>
      <c r="H137" s="704">
        <f t="shared" si="20"/>
        <v>29.772812183102292</v>
      </c>
      <c r="I137" s="512">
        <f>'MASTER CHART'!$V$7</f>
        <v>0.3</v>
      </c>
      <c r="J137" s="513">
        <f t="shared" si="21"/>
        <v>8.9318436549306881</v>
      </c>
    </row>
    <row r="138" spans="1:10" ht="14.4" x14ac:dyDescent="0.3">
      <c r="A138" s="751" t="s">
        <v>196</v>
      </c>
      <c r="B138" s="1161" t="s">
        <v>196</v>
      </c>
      <c r="C138" s="1162">
        <v>6.95</v>
      </c>
      <c r="D138" s="1150">
        <f t="shared" si="22"/>
        <v>6.95</v>
      </c>
      <c r="E138" s="510">
        <f t="shared" si="15"/>
        <v>6.95</v>
      </c>
      <c r="F138" s="514">
        <f t="shared" si="19"/>
        <v>1.7837908496732</v>
      </c>
      <c r="G138" s="514">
        <f t="shared" si="16"/>
        <v>-1.7837908496732</v>
      </c>
      <c r="H138" s="704">
        <f t="shared" si="20"/>
        <v>48.554501948086575</v>
      </c>
      <c r="I138" s="512">
        <f>'MASTER CHART'!$V$7</f>
        <v>0.3</v>
      </c>
      <c r="J138" s="513">
        <f t="shared" si="21"/>
        <v>14.566350584425972</v>
      </c>
    </row>
    <row r="139" spans="1:10" ht="14.4" x14ac:dyDescent="0.3">
      <c r="A139" s="752" t="s">
        <v>197</v>
      </c>
      <c r="B139" s="1161" t="s">
        <v>197</v>
      </c>
      <c r="C139" s="1162">
        <v>2.13</v>
      </c>
      <c r="D139" s="1150">
        <f t="shared" si="22"/>
        <v>2.13</v>
      </c>
      <c r="E139" s="510">
        <f t="shared" si="15"/>
        <v>2.13</v>
      </c>
      <c r="F139" s="514">
        <f t="shared" si="19"/>
        <v>-3.0362091503268003</v>
      </c>
      <c r="G139" s="514">
        <f t="shared" si="16"/>
        <v>3.0362091503268003</v>
      </c>
      <c r="H139" s="704">
        <f t="shared" si="20"/>
        <v>-74.122415113607374</v>
      </c>
      <c r="I139" s="512">
        <f>'MASTER CHART'!$V$7</f>
        <v>0.3</v>
      </c>
      <c r="J139" s="513">
        <f t="shared" si="21"/>
        <v>-22.23672453408221</v>
      </c>
    </row>
    <row r="140" spans="1:10" ht="14.4" x14ac:dyDescent="0.3">
      <c r="A140" s="752" t="s">
        <v>198</v>
      </c>
      <c r="B140" s="264" t="s">
        <v>469</v>
      </c>
      <c r="C140" s="1148">
        <v>7.21</v>
      </c>
      <c r="D140" s="1150">
        <f t="shared" si="22"/>
        <v>7.21</v>
      </c>
      <c r="E140" s="510">
        <f t="shared" si="15"/>
        <v>7.21</v>
      </c>
      <c r="F140" s="514">
        <f t="shared" si="19"/>
        <v>2.0437908496731998</v>
      </c>
      <c r="G140" s="514">
        <f t="shared" si="16"/>
        <v>-2.0437908496731998</v>
      </c>
      <c r="H140" s="704">
        <f t="shared" si="20"/>
        <v>55.631660410254554</v>
      </c>
      <c r="I140" s="512">
        <f>'MASTER CHART'!$V$7</f>
        <v>0.3</v>
      </c>
      <c r="J140" s="513">
        <f t="shared" si="21"/>
        <v>16.689498123076365</v>
      </c>
    </row>
    <row r="141" spans="1:10" ht="14.4" x14ac:dyDescent="0.3">
      <c r="A141" s="751" t="s">
        <v>199</v>
      </c>
      <c r="B141" s="264" t="s">
        <v>470</v>
      </c>
      <c r="C141" s="1148">
        <v>4.8499999999999996</v>
      </c>
      <c r="D141" s="1150">
        <f t="shared" si="22"/>
        <v>4.8499999999999996</v>
      </c>
      <c r="E141" s="510">
        <f t="shared" ref="E141:E177" si="23">IF(D141="use median",$D$182,D141)</f>
        <v>4.8499999999999996</v>
      </c>
      <c r="F141" s="514">
        <f t="shared" si="19"/>
        <v>-0.31620915032680053</v>
      </c>
      <c r="G141" s="514">
        <f t="shared" si="16"/>
        <v>0.31620915032680053</v>
      </c>
      <c r="H141" s="704">
        <f t="shared" si="20"/>
        <v>-7.719555782486669</v>
      </c>
      <c r="I141" s="512">
        <f>'MASTER CHART'!$V$7</f>
        <v>0.3</v>
      </c>
      <c r="J141" s="513">
        <f t="shared" si="21"/>
        <v>-2.3158667347460007</v>
      </c>
    </row>
    <row r="142" spans="1:10" ht="17.350000000000001" customHeight="1" x14ac:dyDescent="0.3">
      <c r="A142" s="752" t="s">
        <v>235</v>
      </c>
      <c r="B142" s="1161" t="s">
        <v>471</v>
      </c>
      <c r="C142" s="1162">
        <v>5.32</v>
      </c>
      <c r="D142" s="1150">
        <f t="shared" si="22"/>
        <v>5.32</v>
      </c>
      <c r="E142" s="510">
        <f t="shared" si="23"/>
        <v>5.32</v>
      </c>
      <c r="F142" s="514">
        <f t="shared" si="19"/>
        <v>0.15379084967320011</v>
      </c>
      <c r="G142" s="514">
        <f t="shared" si="16"/>
        <v>-0.15379084967320011</v>
      </c>
      <c r="H142" s="704">
        <f t="shared" si="20"/>
        <v>4.186162358341126</v>
      </c>
      <c r="I142" s="512">
        <f>'MASTER CHART'!$V$7</f>
        <v>0.3</v>
      </c>
      <c r="J142" s="513">
        <f t="shared" si="21"/>
        <v>1.2558487075023377</v>
      </c>
    </row>
    <row r="143" spans="1:10" ht="14.4" x14ac:dyDescent="0.3">
      <c r="A143" s="751" t="s">
        <v>92</v>
      </c>
      <c r="B143" s="1161" t="s">
        <v>92</v>
      </c>
      <c r="C143" s="1162">
        <v>6.9</v>
      </c>
      <c r="D143" s="1150">
        <f t="shared" si="22"/>
        <v>6.9</v>
      </c>
      <c r="E143" s="510">
        <f t="shared" si="23"/>
        <v>6.9</v>
      </c>
      <c r="F143" s="514">
        <f t="shared" si="19"/>
        <v>1.7337908496732002</v>
      </c>
      <c r="G143" s="514">
        <f t="shared" si="16"/>
        <v>-1.7337908496732002</v>
      </c>
      <c r="H143" s="704">
        <f t="shared" si="20"/>
        <v>47.193509936131193</v>
      </c>
      <c r="I143" s="512">
        <f>'MASTER CHART'!$V$7</f>
        <v>0.3</v>
      </c>
      <c r="J143" s="513">
        <f t="shared" si="21"/>
        <v>14.158052980839358</v>
      </c>
    </row>
    <row r="144" spans="1:10" ht="14.4" x14ac:dyDescent="0.3">
      <c r="A144" s="752" t="s">
        <v>201</v>
      </c>
      <c r="B144" s="1161" t="s">
        <v>201</v>
      </c>
      <c r="C144" s="1162">
        <v>2.5299999999999998</v>
      </c>
      <c r="D144" s="1150">
        <f t="shared" si="22"/>
        <v>2.5299999999999998</v>
      </c>
      <c r="E144" s="510">
        <f t="shared" si="23"/>
        <v>2.5299999999999998</v>
      </c>
      <c r="F144" s="514">
        <f t="shared" si="19"/>
        <v>-2.6362091503268004</v>
      </c>
      <c r="G144" s="514">
        <f t="shared" si="16"/>
        <v>2.6362091503268004</v>
      </c>
      <c r="H144" s="704">
        <f t="shared" si="20"/>
        <v>-64.357288741383741</v>
      </c>
      <c r="I144" s="512">
        <f>'MASTER CHART'!$V$7</f>
        <v>0.3</v>
      </c>
      <c r="J144" s="513">
        <f t="shared" si="21"/>
        <v>-19.30718662241512</v>
      </c>
    </row>
    <row r="145" spans="1:10" ht="14.4" x14ac:dyDescent="0.3">
      <c r="A145" s="751" t="s">
        <v>202</v>
      </c>
      <c r="B145" s="1161" t="s">
        <v>202</v>
      </c>
      <c r="C145" s="1162">
        <v>6.58</v>
      </c>
      <c r="D145" s="1150">
        <f t="shared" si="22"/>
        <v>6.58</v>
      </c>
      <c r="E145" s="510">
        <f t="shared" si="23"/>
        <v>6.58</v>
      </c>
      <c r="F145" s="514">
        <f t="shared" si="19"/>
        <v>1.4137908496731999</v>
      </c>
      <c r="G145" s="514">
        <f t="shared" si="16"/>
        <v>-1.4137908496731999</v>
      </c>
      <c r="H145" s="704">
        <f t="shared" si="20"/>
        <v>38.483161059616741</v>
      </c>
      <c r="I145" s="512">
        <f>'MASTER CHART'!$V$7</f>
        <v>0.3</v>
      </c>
      <c r="J145" s="513">
        <f t="shared" si="21"/>
        <v>11.544948317885021</v>
      </c>
    </row>
    <row r="146" spans="1:10" ht="14.4" x14ac:dyDescent="0.3">
      <c r="A146" s="752" t="s">
        <v>93</v>
      </c>
      <c r="B146" s="1161" t="s">
        <v>93</v>
      </c>
      <c r="C146" s="1162">
        <v>7.95</v>
      </c>
      <c r="D146" s="1150">
        <f t="shared" si="22"/>
        <v>7.95</v>
      </c>
      <c r="E146" s="510">
        <f t="shared" si="23"/>
        <v>7.95</v>
      </c>
      <c r="F146" s="514">
        <f t="shared" si="19"/>
        <v>2.7837908496732</v>
      </c>
      <c r="G146" s="514">
        <f t="shared" si="16"/>
        <v>-2.7837908496732</v>
      </c>
      <c r="H146" s="704">
        <f t="shared" si="20"/>
        <v>75.774342187194208</v>
      </c>
      <c r="I146" s="512">
        <f>'MASTER CHART'!$V$7</f>
        <v>0.3</v>
      </c>
      <c r="J146" s="513">
        <f t="shared" si="21"/>
        <v>22.732302656158261</v>
      </c>
    </row>
    <row r="147" spans="1:10" ht="14.4" x14ac:dyDescent="0.3">
      <c r="A147" s="751" t="s">
        <v>94</v>
      </c>
      <c r="B147" s="1161" t="s">
        <v>94</v>
      </c>
      <c r="C147" s="1162">
        <v>6.96</v>
      </c>
      <c r="D147" s="1150">
        <f t="shared" si="22"/>
        <v>6.96</v>
      </c>
      <c r="E147" s="510">
        <f t="shared" si="23"/>
        <v>6.96</v>
      </c>
      <c r="F147" s="514">
        <f t="shared" si="19"/>
        <v>1.7937908496731998</v>
      </c>
      <c r="G147" s="514">
        <f t="shared" si="16"/>
        <v>-1.7937908496731998</v>
      </c>
      <c r="H147" s="704">
        <f t="shared" si="20"/>
        <v>48.826700350477644</v>
      </c>
      <c r="I147" s="512">
        <f>'MASTER CHART'!$V$7</f>
        <v>0.3</v>
      </c>
      <c r="J147" s="513">
        <f t="shared" si="21"/>
        <v>14.648010105143292</v>
      </c>
    </row>
    <row r="148" spans="1:10" ht="14.4" x14ac:dyDescent="0.3">
      <c r="A148" s="752" t="s">
        <v>95</v>
      </c>
      <c r="B148" s="1161" t="s">
        <v>95</v>
      </c>
      <c r="C148" s="1162">
        <v>7.23</v>
      </c>
      <c r="D148" s="1150">
        <f t="shared" si="22"/>
        <v>7.23</v>
      </c>
      <c r="E148" s="510">
        <f t="shared" si="23"/>
        <v>7.23</v>
      </c>
      <c r="F148" s="514">
        <f t="shared" si="19"/>
        <v>2.0637908496732003</v>
      </c>
      <c r="G148" s="514">
        <f t="shared" si="16"/>
        <v>-2.0637908496732003</v>
      </c>
      <c r="H148" s="704">
        <f t="shared" si="20"/>
        <v>56.176057215036721</v>
      </c>
      <c r="I148" s="512">
        <f>'MASTER CHART'!$V$7</f>
        <v>0.3</v>
      </c>
      <c r="J148" s="513">
        <f t="shared" si="21"/>
        <v>16.852817164511016</v>
      </c>
    </row>
    <row r="149" spans="1:10" ht="14.4" x14ac:dyDescent="0.3">
      <c r="A149" s="751" t="s">
        <v>96</v>
      </c>
      <c r="B149" s="1161" t="s">
        <v>96</v>
      </c>
      <c r="C149" s="1162">
        <v>5.03</v>
      </c>
      <c r="D149" s="1150">
        <f t="shared" si="22"/>
        <v>5.03</v>
      </c>
      <c r="E149" s="510">
        <f t="shared" si="23"/>
        <v>5.03</v>
      </c>
      <c r="F149" s="514">
        <f t="shared" si="19"/>
        <v>-0.13620915032679992</v>
      </c>
      <c r="G149" s="514">
        <f t="shared" ref="G149:G177" si="24">(F149*-1)</f>
        <v>0.13620915032679992</v>
      </c>
      <c r="H149" s="704">
        <f t="shared" si="20"/>
        <v>-3.3252489149860183</v>
      </c>
      <c r="I149" s="512">
        <f>'MASTER CHART'!$V$7</f>
        <v>0.3</v>
      </c>
      <c r="J149" s="513">
        <f t="shared" si="21"/>
        <v>-0.99757467449580539</v>
      </c>
    </row>
    <row r="150" spans="1:10" ht="14.4" x14ac:dyDescent="0.3">
      <c r="A150" s="752" t="s">
        <v>97</v>
      </c>
      <c r="B150" s="1161" t="s">
        <v>97</v>
      </c>
      <c r="C150" s="1162">
        <v>7.62</v>
      </c>
      <c r="D150" s="1150">
        <f t="shared" si="22"/>
        <v>7.62</v>
      </c>
      <c r="E150" s="510">
        <f t="shared" si="23"/>
        <v>7.62</v>
      </c>
      <c r="F150" s="514">
        <f t="shared" si="19"/>
        <v>2.4537908496731999</v>
      </c>
      <c r="G150" s="514">
        <f t="shared" si="24"/>
        <v>-2.4537908496731999</v>
      </c>
      <c r="H150" s="704">
        <f t="shared" si="20"/>
        <v>66.791794908288693</v>
      </c>
      <c r="I150" s="512">
        <f>'MASTER CHART'!$V$7</f>
        <v>0.3</v>
      </c>
      <c r="J150" s="513">
        <f t="shared" si="21"/>
        <v>20.037538472486606</v>
      </c>
    </row>
    <row r="151" spans="1:10" ht="14.4" x14ac:dyDescent="0.3">
      <c r="A151" s="751" t="s">
        <v>203</v>
      </c>
      <c r="B151" s="1161" t="s">
        <v>203</v>
      </c>
      <c r="C151" s="1162">
        <v>3.77</v>
      </c>
      <c r="D151" s="1150">
        <f t="shared" si="22"/>
        <v>3.77</v>
      </c>
      <c r="E151" s="510">
        <f t="shared" si="23"/>
        <v>3.77</v>
      </c>
      <c r="F151" s="514">
        <f t="shared" si="19"/>
        <v>-1.3962091503268002</v>
      </c>
      <c r="G151" s="514">
        <f t="shared" si="24"/>
        <v>1.3962091503268002</v>
      </c>
      <c r="H151" s="704">
        <f t="shared" si="20"/>
        <v>-34.085396987490476</v>
      </c>
      <c r="I151" s="512">
        <f>'MASTER CHART'!$V$7</f>
        <v>0.3</v>
      </c>
      <c r="J151" s="513">
        <f t="shared" si="21"/>
        <v>-10.225619096247142</v>
      </c>
    </row>
    <row r="152" spans="1:10" ht="14.4" x14ac:dyDescent="0.3">
      <c r="A152" s="751" t="s">
        <v>204</v>
      </c>
      <c r="B152" s="1161" t="s">
        <v>204</v>
      </c>
      <c r="C152" s="1162">
        <v>2.6</v>
      </c>
      <c r="D152" s="1150">
        <f t="shared" si="22"/>
        <v>2.6</v>
      </c>
      <c r="E152" s="510">
        <f t="shared" si="23"/>
        <v>2.6</v>
      </c>
      <c r="F152" s="514">
        <f t="shared" si="19"/>
        <v>-2.5662091503268001</v>
      </c>
      <c r="G152" s="514">
        <f t="shared" si="24"/>
        <v>2.5662091503268001</v>
      </c>
      <c r="H152" s="704">
        <f t="shared" si="20"/>
        <v>-62.648391626244603</v>
      </c>
      <c r="I152" s="512">
        <f>'MASTER CHART'!$V$7</f>
        <v>0.3</v>
      </c>
      <c r="J152" s="513">
        <f t="shared" si="21"/>
        <v>-18.794517487873382</v>
      </c>
    </row>
    <row r="153" spans="1:10" ht="14.4" x14ac:dyDescent="0.3">
      <c r="A153" s="752" t="s">
        <v>205</v>
      </c>
      <c r="B153" s="1161" t="s">
        <v>205</v>
      </c>
      <c r="C153" s="1162">
        <v>5.09</v>
      </c>
      <c r="D153" s="1150">
        <f t="shared" si="22"/>
        <v>5.09</v>
      </c>
      <c r="E153" s="510">
        <f t="shared" si="23"/>
        <v>5.09</v>
      </c>
      <c r="F153" s="514">
        <f t="shared" si="19"/>
        <v>-7.6209150326800312E-2</v>
      </c>
      <c r="G153" s="514">
        <f t="shared" si="24"/>
        <v>7.6209150326800312E-2</v>
      </c>
      <c r="H153" s="704">
        <f t="shared" si="20"/>
        <v>-1.8604799591524828</v>
      </c>
      <c r="I153" s="512">
        <f>'MASTER CHART'!$V$7</f>
        <v>0.3</v>
      </c>
      <c r="J153" s="513">
        <f t="shared" si="21"/>
        <v>-0.55814398774574481</v>
      </c>
    </row>
    <row r="154" spans="1:10" ht="14.4" x14ac:dyDescent="0.3">
      <c r="A154" s="752" t="s">
        <v>206</v>
      </c>
      <c r="B154" s="1161" t="s">
        <v>206</v>
      </c>
      <c r="C154" s="1162">
        <v>8.4499999999999993</v>
      </c>
      <c r="D154" s="1150">
        <f t="shared" si="22"/>
        <v>8.4499999999999993</v>
      </c>
      <c r="E154" s="510">
        <f t="shared" si="23"/>
        <v>8.4499999999999993</v>
      </c>
      <c r="F154" s="514">
        <f t="shared" si="19"/>
        <v>3.2837908496731991</v>
      </c>
      <c r="G154" s="514">
        <f t="shared" si="24"/>
        <v>-3.2837908496731991</v>
      </c>
      <c r="H154" s="704">
        <f t="shared" si="20"/>
        <v>89.384262306748013</v>
      </c>
      <c r="I154" s="512">
        <f>'MASTER CHART'!$V$7</f>
        <v>0.3</v>
      </c>
      <c r="J154" s="513">
        <f t="shared" si="21"/>
        <v>26.815278692024403</v>
      </c>
    </row>
    <row r="155" spans="1:10" ht="14.4" x14ac:dyDescent="0.3">
      <c r="A155" s="751" t="s">
        <v>98</v>
      </c>
      <c r="B155" s="1161" t="s">
        <v>98</v>
      </c>
      <c r="C155" s="1162">
        <v>8.68</v>
      </c>
      <c r="D155" s="1150">
        <f t="shared" si="22"/>
        <v>8.68</v>
      </c>
      <c r="E155" s="510">
        <f t="shared" si="23"/>
        <v>8.68</v>
      </c>
      <c r="F155" s="514">
        <f t="shared" si="19"/>
        <v>3.5137908496731995</v>
      </c>
      <c r="G155" s="514">
        <f t="shared" si="24"/>
        <v>-3.5137908496731995</v>
      </c>
      <c r="H155" s="704">
        <f t="shared" si="20"/>
        <v>95.644825561742778</v>
      </c>
      <c r="I155" s="512">
        <f>'MASTER CHART'!$V$7</f>
        <v>0.3</v>
      </c>
      <c r="J155" s="513">
        <f t="shared" si="21"/>
        <v>28.693447668522833</v>
      </c>
    </row>
    <row r="156" spans="1:10" ht="14.4" x14ac:dyDescent="0.3">
      <c r="A156" s="752" t="s">
        <v>123</v>
      </c>
      <c r="B156" s="1161" t="s">
        <v>99</v>
      </c>
      <c r="C156" s="1162">
        <v>3.32</v>
      </c>
      <c r="D156" s="1150">
        <f t="shared" si="22"/>
        <v>3.32</v>
      </c>
      <c r="E156" s="510">
        <f t="shared" si="23"/>
        <v>3.32</v>
      </c>
      <c r="F156" s="514">
        <f t="shared" si="19"/>
        <v>-1.8462091503268003</v>
      </c>
      <c r="G156" s="514">
        <f t="shared" si="24"/>
        <v>1.8462091503268003</v>
      </c>
      <c r="H156" s="704">
        <f t="shared" si="20"/>
        <v>-45.07116415624207</v>
      </c>
      <c r="I156" s="512">
        <f>'MASTER CHART'!$V$7</f>
        <v>0.3</v>
      </c>
      <c r="J156" s="513">
        <f t="shared" si="21"/>
        <v>-13.521349246872621</v>
      </c>
    </row>
    <row r="157" spans="1:10" ht="14.4" x14ac:dyDescent="0.3">
      <c r="A157" s="751" t="s">
        <v>207</v>
      </c>
      <c r="B157" s="1161"/>
      <c r="C157" s="1162"/>
      <c r="D157" s="1150" t="str">
        <f t="shared" si="22"/>
        <v>use median</v>
      </c>
      <c r="E157" s="510">
        <f t="shared" si="23"/>
        <v>5.1662091503268002</v>
      </c>
      <c r="F157" s="514">
        <f t="shared" si="19"/>
        <v>0</v>
      </c>
      <c r="G157" s="514">
        <f t="shared" si="24"/>
        <v>0</v>
      </c>
      <c r="H157" s="704">
        <f t="shared" si="20"/>
        <v>0</v>
      </c>
      <c r="I157" s="512">
        <f>'MASTER CHART'!$V$7</f>
        <v>0.3</v>
      </c>
      <c r="J157" s="513">
        <f t="shared" si="21"/>
        <v>0</v>
      </c>
    </row>
    <row r="158" spans="1:10" ht="14.4" x14ac:dyDescent="0.3">
      <c r="A158" s="752" t="s">
        <v>100</v>
      </c>
      <c r="B158" s="1161" t="s">
        <v>100</v>
      </c>
      <c r="C158" s="1162">
        <v>5.18</v>
      </c>
      <c r="D158" s="1150">
        <f t="shared" si="22"/>
        <v>5.18</v>
      </c>
      <c r="E158" s="510">
        <f t="shared" si="23"/>
        <v>5.18</v>
      </c>
      <c r="F158" s="514">
        <f t="shared" si="19"/>
        <v>1.3790849673199546E-2</v>
      </c>
      <c r="G158" s="514">
        <f t="shared" si="24"/>
        <v>-1.3790849673199546E-2</v>
      </c>
      <c r="H158" s="704">
        <f t="shared" si="20"/>
        <v>0.37538472486604141</v>
      </c>
      <c r="I158" s="512">
        <f>'MASTER CHART'!$V$7</f>
        <v>0.3</v>
      </c>
      <c r="J158" s="513">
        <f t="shared" si="21"/>
        <v>0.11261541745981242</v>
      </c>
    </row>
    <row r="159" spans="1:10" ht="14.4" x14ac:dyDescent="0.3">
      <c r="A159" s="751" t="s">
        <v>208</v>
      </c>
      <c r="B159" s="1161" t="s">
        <v>208</v>
      </c>
      <c r="C159" s="1162">
        <v>1.86</v>
      </c>
      <c r="D159" s="1150">
        <f t="shared" si="22"/>
        <v>1.86</v>
      </c>
      <c r="E159" s="510">
        <f t="shared" si="23"/>
        <v>1.86</v>
      </c>
      <c r="F159" s="514">
        <f t="shared" si="19"/>
        <v>-3.3062091503267999</v>
      </c>
      <c r="G159" s="514">
        <f t="shared" si="24"/>
        <v>3.3062091503267999</v>
      </c>
      <c r="H159" s="704">
        <f t="shared" si="20"/>
        <v>-80.713875414858322</v>
      </c>
      <c r="I159" s="512">
        <f>'MASTER CHART'!$V$7</f>
        <v>0.3</v>
      </c>
      <c r="J159" s="513">
        <f t="shared" si="21"/>
        <v>-24.214162624457497</v>
      </c>
    </row>
    <row r="160" spans="1:10" ht="14.4" x14ac:dyDescent="0.3">
      <c r="A160" s="752" t="s">
        <v>124</v>
      </c>
      <c r="B160" s="1161" t="s">
        <v>522</v>
      </c>
      <c r="C160" s="1162">
        <v>5.76</v>
      </c>
      <c r="D160" s="1150">
        <f t="shared" si="22"/>
        <v>5.76</v>
      </c>
      <c r="E160" s="510">
        <f t="shared" si="23"/>
        <v>5.76</v>
      </c>
      <c r="F160" s="514">
        <f t="shared" si="19"/>
        <v>0.59379084967319962</v>
      </c>
      <c r="G160" s="514">
        <f t="shared" si="24"/>
        <v>-0.59379084967319962</v>
      </c>
      <c r="H160" s="704">
        <f t="shared" si="20"/>
        <v>16.162892063548473</v>
      </c>
      <c r="I160" s="512">
        <f>'MASTER CHART'!$V$7</f>
        <v>0.3</v>
      </c>
      <c r="J160" s="513">
        <f t="shared" si="21"/>
        <v>4.8488676190645412</v>
      </c>
    </row>
    <row r="161" spans="1:10" ht="14.4" x14ac:dyDescent="0.3">
      <c r="A161" s="751" t="s">
        <v>101</v>
      </c>
      <c r="B161" s="1161" t="s">
        <v>101</v>
      </c>
      <c r="C161" s="1162">
        <v>4.83</v>
      </c>
      <c r="D161" s="1150">
        <f t="shared" si="22"/>
        <v>4.83</v>
      </c>
      <c r="E161" s="510">
        <f t="shared" si="23"/>
        <v>4.83</v>
      </c>
      <c r="F161" s="514">
        <f t="shared" si="19"/>
        <v>-0.3362091503268001</v>
      </c>
      <c r="G161" s="514">
        <f t="shared" si="24"/>
        <v>0.3362091503268001</v>
      </c>
      <c r="H161" s="704">
        <f t="shared" si="20"/>
        <v>-8.20781210109784</v>
      </c>
      <c r="I161" s="512">
        <f>'MASTER CHART'!$V$7</f>
        <v>0.3</v>
      </c>
      <c r="J161" s="513">
        <f t="shared" si="21"/>
        <v>-2.462343630329352</v>
      </c>
    </row>
    <row r="162" spans="1:10" ht="14.4" x14ac:dyDescent="0.3">
      <c r="A162" s="752" t="s">
        <v>102</v>
      </c>
      <c r="B162" s="1161" t="s">
        <v>102</v>
      </c>
      <c r="C162" s="1162">
        <v>5.69</v>
      </c>
      <c r="D162" s="1150">
        <f t="shared" si="22"/>
        <v>5.69</v>
      </c>
      <c r="E162" s="510">
        <f t="shared" si="23"/>
        <v>5.69</v>
      </c>
      <c r="F162" s="514">
        <f t="shared" si="19"/>
        <v>0.52379084967320022</v>
      </c>
      <c r="G162" s="514">
        <f t="shared" si="24"/>
        <v>-0.52379084967320022</v>
      </c>
      <c r="H162" s="704">
        <f t="shared" si="20"/>
        <v>14.257503246810954</v>
      </c>
      <c r="I162" s="512">
        <f>'MASTER CHART'!$V$7</f>
        <v>0.3</v>
      </c>
      <c r="J162" s="513">
        <f t="shared" si="21"/>
        <v>4.2772509740432856</v>
      </c>
    </row>
    <row r="163" spans="1:10" x14ac:dyDescent="0.35">
      <c r="A163" s="751" t="s">
        <v>209</v>
      </c>
      <c r="D163" s="1150" t="str">
        <f t="shared" si="22"/>
        <v>use median</v>
      </c>
      <c r="E163" s="510">
        <f t="shared" si="23"/>
        <v>5.1662091503268002</v>
      </c>
      <c r="F163" s="514">
        <f t="shared" si="19"/>
        <v>0</v>
      </c>
      <c r="G163" s="514">
        <f t="shared" si="24"/>
        <v>0</v>
      </c>
      <c r="H163" s="704">
        <f t="shared" si="20"/>
        <v>0</v>
      </c>
      <c r="I163" s="512">
        <f>'MASTER CHART'!$V$7</f>
        <v>0.3</v>
      </c>
      <c r="J163" s="513">
        <f t="shared" si="21"/>
        <v>0</v>
      </c>
    </row>
    <row r="164" spans="1:10" ht="15.65" customHeight="1" x14ac:dyDescent="0.35">
      <c r="A164" s="752" t="s">
        <v>210</v>
      </c>
      <c r="D164" s="1150" t="str">
        <f t="shared" si="22"/>
        <v>use median</v>
      </c>
      <c r="E164" s="510">
        <f t="shared" si="23"/>
        <v>5.1662091503268002</v>
      </c>
      <c r="F164" s="514">
        <f>E164-$D$182</f>
        <v>0</v>
      </c>
      <c r="G164" s="514">
        <f t="shared" si="24"/>
        <v>0</v>
      </c>
      <c r="H164" s="704">
        <f t="shared" ref="H164:H177" si="25">(IF(F164&lt;0,F164/$G$184*-100,F164/$F$183*100))</f>
        <v>0</v>
      </c>
      <c r="I164" s="512">
        <f>'MASTER CHART'!$V$7</f>
        <v>0.3</v>
      </c>
      <c r="J164" s="513">
        <f t="shared" ref="J164:J177" si="26">(H164*I164)</f>
        <v>0</v>
      </c>
    </row>
    <row r="165" spans="1:10" ht="14.4" x14ac:dyDescent="0.3">
      <c r="A165" s="752" t="s">
        <v>211</v>
      </c>
      <c r="B165" s="1161" t="s">
        <v>211</v>
      </c>
      <c r="C165" s="1162">
        <v>1.94</v>
      </c>
      <c r="D165" s="1150">
        <f t="shared" si="22"/>
        <v>1.94</v>
      </c>
      <c r="E165" s="510">
        <f t="shared" si="23"/>
        <v>1.94</v>
      </c>
      <c r="F165" s="514">
        <f t="shared" ref="F165:F177" si="27">E165-$D$182</f>
        <v>-3.2262091503268002</v>
      </c>
      <c r="G165" s="514">
        <f t="shared" si="24"/>
        <v>3.2262091503268002</v>
      </c>
      <c r="H165" s="704">
        <f t="shared" si="25"/>
        <v>-78.760850140413609</v>
      </c>
      <c r="I165" s="512">
        <f>'MASTER CHART'!$V$7</f>
        <v>0.3</v>
      </c>
      <c r="J165" s="513">
        <f t="shared" si="26"/>
        <v>-23.628255042124081</v>
      </c>
    </row>
    <row r="166" spans="1:10" ht="14.4" x14ac:dyDescent="0.3">
      <c r="A166" s="751" t="s">
        <v>103</v>
      </c>
      <c r="B166" s="1161" t="s">
        <v>103</v>
      </c>
      <c r="C166" s="1162">
        <v>5.33</v>
      </c>
      <c r="D166" s="1150">
        <f t="shared" si="22"/>
        <v>5.33</v>
      </c>
      <c r="E166" s="510">
        <f t="shared" si="23"/>
        <v>5.33</v>
      </c>
      <c r="F166" s="514">
        <f t="shared" si="27"/>
        <v>0.1637908496731999</v>
      </c>
      <c r="G166" s="514">
        <f t="shared" si="24"/>
        <v>-0.1637908496731999</v>
      </c>
      <c r="H166" s="704">
        <f t="shared" si="25"/>
        <v>4.4583607607321971</v>
      </c>
      <c r="I166" s="512">
        <f>'MASTER CHART'!$V$7</f>
        <v>0.3</v>
      </c>
      <c r="J166" s="513">
        <f t="shared" si="26"/>
        <v>1.3375082282196591</v>
      </c>
    </row>
    <row r="167" spans="1:10" ht="14.4" x14ac:dyDescent="0.3">
      <c r="A167" s="752" t="s">
        <v>125</v>
      </c>
      <c r="B167" s="1161" t="s">
        <v>125</v>
      </c>
      <c r="C167" s="1162">
        <v>7.11</v>
      </c>
      <c r="D167" s="1150">
        <f t="shared" si="22"/>
        <v>7.11</v>
      </c>
      <c r="E167" s="510">
        <f t="shared" si="23"/>
        <v>7.11</v>
      </c>
      <c r="F167" s="514">
        <f t="shared" si="27"/>
        <v>1.9437908496732001</v>
      </c>
      <c r="G167" s="514">
        <f t="shared" si="24"/>
        <v>-1.9437908496732001</v>
      </c>
      <c r="H167" s="704">
        <f t="shared" si="25"/>
        <v>52.909676386343797</v>
      </c>
      <c r="I167" s="512">
        <f>'MASTER CHART'!$V$7</f>
        <v>0.3</v>
      </c>
      <c r="J167" s="513">
        <f t="shared" si="26"/>
        <v>15.872902915903138</v>
      </c>
    </row>
    <row r="168" spans="1:10" ht="14.4" x14ac:dyDescent="0.3">
      <c r="A168" s="751" t="s">
        <v>104</v>
      </c>
      <c r="B168" s="1161" t="s">
        <v>104</v>
      </c>
      <c r="C168" s="1162">
        <v>8.57</v>
      </c>
      <c r="D168" s="1150">
        <f t="shared" si="22"/>
        <v>8.57</v>
      </c>
      <c r="E168" s="510">
        <f t="shared" si="23"/>
        <v>8.57</v>
      </c>
      <c r="F168" s="514">
        <f t="shared" si="27"/>
        <v>3.4037908496732001</v>
      </c>
      <c r="G168" s="514">
        <f t="shared" si="24"/>
        <v>-3.4037908496732001</v>
      </c>
      <c r="H168" s="704">
        <f t="shared" si="25"/>
        <v>92.650643135440944</v>
      </c>
      <c r="I168" s="512">
        <f>'MASTER CHART'!$V$7</f>
        <v>0.3</v>
      </c>
      <c r="J168" s="513">
        <f t="shared" si="26"/>
        <v>27.795192940632283</v>
      </c>
    </row>
    <row r="169" spans="1:10" ht="16.2" customHeight="1" x14ac:dyDescent="0.3">
      <c r="A169" s="752" t="s">
        <v>236</v>
      </c>
      <c r="B169" s="1161" t="s">
        <v>230</v>
      </c>
      <c r="C169" s="1162">
        <v>1.65</v>
      </c>
      <c r="D169" s="1150">
        <f t="shared" si="22"/>
        <v>1.65</v>
      </c>
      <c r="E169" s="510">
        <f t="shared" si="23"/>
        <v>1.65</v>
      </c>
      <c r="F169" s="514">
        <f t="shared" si="27"/>
        <v>-3.5162091503268003</v>
      </c>
      <c r="G169" s="514">
        <f t="shared" si="24"/>
        <v>3.5162091503268003</v>
      </c>
      <c r="H169" s="704">
        <f t="shared" si="25"/>
        <v>-85.840566760275735</v>
      </c>
      <c r="I169" s="512">
        <f>'MASTER CHART'!$V$7</f>
        <v>0.3</v>
      </c>
      <c r="J169" s="513">
        <f t="shared" si="26"/>
        <v>-25.75217002808272</v>
      </c>
    </row>
    <row r="170" spans="1:10" ht="15.8" customHeight="1" x14ac:dyDescent="0.3">
      <c r="A170" s="752" t="s">
        <v>106</v>
      </c>
      <c r="B170" s="1161" t="s">
        <v>126</v>
      </c>
      <c r="C170" s="1162">
        <v>8.17</v>
      </c>
      <c r="D170" s="1150">
        <f t="shared" si="22"/>
        <v>8.17</v>
      </c>
      <c r="E170" s="510">
        <f t="shared" si="23"/>
        <v>8.17</v>
      </c>
      <c r="F170" s="514">
        <f t="shared" si="27"/>
        <v>3.0037908496731998</v>
      </c>
      <c r="G170" s="514">
        <f t="shared" si="24"/>
        <v>-3.0037908496731998</v>
      </c>
      <c r="H170" s="704">
        <f t="shared" si="25"/>
        <v>81.762707039797888</v>
      </c>
      <c r="I170" s="512">
        <f>'MASTER CHART'!$V$7</f>
        <v>0.3</v>
      </c>
      <c r="J170" s="513">
        <f t="shared" si="26"/>
        <v>24.528812111939367</v>
      </c>
    </row>
    <row r="171" spans="1:10" ht="14.4" x14ac:dyDescent="0.3">
      <c r="A171" s="751" t="s">
        <v>105</v>
      </c>
      <c r="B171" s="1161" t="s">
        <v>105</v>
      </c>
      <c r="C171" s="1162">
        <v>6.79</v>
      </c>
      <c r="D171" s="1150">
        <f t="shared" si="22"/>
        <v>6.79</v>
      </c>
      <c r="E171" s="510">
        <f t="shared" si="23"/>
        <v>6.79</v>
      </c>
      <c r="F171" s="514">
        <f t="shared" si="27"/>
        <v>1.6237908496731999</v>
      </c>
      <c r="G171" s="514">
        <f t="shared" si="24"/>
        <v>-1.6237908496731999</v>
      </c>
      <c r="H171" s="704">
        <f t="shared" si="25"/>
        <v>44.199327509829345</v>
      </c>
      <c r="I171" s="512">
        <f>'MASTER CHART'!$V$7</f>
        <v>0.3</v>
      </c>
      <c r="J171" s="513">
        <f t="shared" si="26"/>
        <v>13.259798252948803</v>
      </c>
    </row>
    <row r="172" spans="1:10" ht="14.4" x14ac:dyDescent="0.3">
      <c r="A172" s="752" t="s">
        <v>212</v>
      </c>
      <c r="B172" s="1161" t="s">
        <v>212</v>
      </c>
      <c r="C172" s="1162">
        <v>4.05</v>
      </c>
      <c r="D172" s="1150">
        <f t="shared" si="22"/>
        <v>4.05</v>
      </c>
      <c r="E172" s="510">
        <f t="shared" si="23"/>
        <v>4.05</v>
      </c>
      <c r="F172" s="514">
        <f t="shared" si="27"/>
        <v>-1.1162091503268003</v>
      </c>
      <c r="G172" s="514">
        <f t="shared" si="24"/>
        <v>1.1162091503268003</v>
      </c>
      <c r="H172" s="704">
        <f t="shared" si="25"/>
        <v>-27.249808526933933</v>
      </c>
      <c r="I172" s="512">
        <f>'MASTER CHART'!$V$7</f>
        <v>0.3</v>
      </c>
      <c r="J172" s="513">
        <f t="shared" si="26"/>
        <v>-8.1749425580801791</v>
      </c>
    </row>
    <row r="173" spans="1:10" ht="14.4" x14ac:dyDescent="0.3">
      <c r="A173" s="752" t="s">
        <v>107</v>
      </c>
      <c r="B173" s="1161" t="s">
        <v>107</v>
      </c>
      <c r="C173" s="1162">
        <v>5.27</v>
      </c>
      <c r="D173" s="1150">
        <f t="shared" si="22"/>
        <v>5.27</v>
      </c>
      <c r="E173" s="510">
        <f t="shared" si="23"/>
        <v>5.27</v>
      </c>
      <c r="F173" s="514">
        <f t="shared" si="27"/>
        <v>0.1037908496731994</v>
      </c>
      <c r="G173" s="514">
        <f t="shared" si="24"/>
        <v>-0.1037908496731994</v>
      </c>
      <c r="H173" s="704">
        <f t="shared" si="25"/>
        <v>2.825170346385725</v>
      </c>
      <c r="I173" s="512">
        <f>'MASTER CHART'!$V$7</f>
        <v>0.3</v>
      </c>
      <c r="J173" s="513">
        <f t="shared" si="26"/>
        <v>0.84755110391571742</v>
      </c>
    </row>
    <row r="174" spans="1:10" ht="14.4" x14ac:dyDescent="0.3">
      <c r="A174" s="751" t="s">
        <v>213</v>
      </c>
      <c r="B174" s="1161" t="s">
        <v>213</v>
      </c>
      <c r="C174" s="1162">
        <v>4.29</v>
      </c>
      <c r="D174" s="1150">
        <f t="shared" si="22"/>
        <v>4.29</v>
      </c>
      <c r="E174" s="510">
        <f t="shared" si="23"/>
        <v>4.29</v>
      </c>
      <c r="F174" s="514">
        <f t="shared" si="27"/>
        <v>-0.87620915032680013</v>
      </c>
      <c r="G174" s="514">
        <f t="shared" si="24"/>
        <v>0.87620915032680013</v>
      </c>
      <c r="H174" s="704">
        <f t="shared" si="25"/>
        <v>-21.390732703599745</v>
      </c>
      <c r="I174" s="512">
        <f>'MASTER CHART'!$V$7</f>
        <v>0.3</v>
      </c>
      <c r="J174" s="513">
        <f t="shared" si="26"/>
        <v>-6.4172198110799235</v>
      </c>
    </row>
    <row r="175" spans="1:10" ht="14.4" x14ac:dyDescent="0.3">
      <c r="A175" s="752" t="s">
        <v>109</v>
      </c>
      <c r="B175" s="1161" t="s">
        <v>109</v>
      </c>
      <c r="C175" s="1162">
        <v>2.02</v>
      </c>
      <c r="D175" s="1150">
        <f t="shared" si="22"/>
        <v>2.02</v>
      </c>
      <c r="E175" s="510">
        <f t="shared" si="23"/>
        <v>2.02</v>
      </c>
      <c r="F175" s="514">
        <f t="shared" si="27"/>
        <v>-3.1462091503268002</v>
      </c>
      <c r="G175" s="514">
        <f t="shared" si="24"/>
        <v>3.1462091503268002</v>
      </c>
      <c r="H175" s="704">
        <f t="shared" si="25"/>
        <v>-76.807824865968882</v>
      </c>
      <c r="I175" s="512">
        <f>'MASTER CHART'!$V$7</f>
        <v>0.3</v>
      </c>
      <c r="J175" s="513">
        <f t="shared" si="26"/>
        <v>-23.042347459790665</v>
      </c>
    </row>
    <row r="176" spans="1:10" ht="14.4" x14ac:dyDescent="0.3">
      <c r="A176" s="751" t="s">
        <v>214</v>
      </c>
      <c r="B176" s="1161" t="s">
        <v>214</v>
      </c>
      <c r="C176" s="1162">
        <v>2.2200000000000002</v>
      </c>
      <c r="D176" s="1150">
        <f t="shared" si="22"/>
        <v>2.2200000000000002</v>
      </c>
      <c r="E176" s="510">
        <f t="shared" si="23"/>
        <v>2.2200000000000002</v>
      </c>
      <c r="F176" s="514">
        <f t="shared" si="27"/>
        <v>-2.9462091503268</v>
      </c>
      <c r="G176" s="514">
        <f t="shared" si="24"/>
        <v>2.9462091503268</v>
      </c>
      <c r="H176" s="704">
        <f t="shared" si="25"/>
        <v>-71.925261679857059</v>
      </c>
      <c r="I176" s="512">
        <f>'MASTER CHART'!$V$7</f>
        <v>0.3</v>
      </c>
      <c r="J176" s="513">
        <f t="shared" si="26"/>
        <v>-21.577578503957117</v>
      </c>
    </row>
    <row r="177" spans="1:10" ht="14.95" thickBot="1" x14ac:dyDescent="0.35">
      <c r="A177" s="755" t="s">
        <v>215</v>
      </c>
      <c r="B177" s="1161" t="s">
        <v>215</v>
      </c>
      <c r="C177" s="1162">
        <v>2.78</v>
      </c>
      <c r="D177" s="1150">
        <f t="shared" si="22"/>
        <v>2.78</v>
      </c>
      <c r="E177" s="510">
        <f t="shared" si="23"/>
        <v>2.78</v>
      </c>
      <c r="F177" s="514">
        <f t="shared" si="27"/>
        <v>-2.3862091503268004</v>
      </c>
      <c r="G177" s="518">
        <f t="shared" si="24"/>
        <v>2.3862091503268004</v>
      </c>
      <c r="H177" s="705">
        <f t="shared" si="25"/>
        <v>-58.254084758743971</v>
      </c>
      <c r="I177" s="519">
        <f>'MASTER CHART'!$V$7</f>
        <v>0.3</v>
      </c>
      <c r="J177" s="520">
        <f t="shared" si="26"/>
        <v>-17.476225427623191</v>
      </c>
    </row>
    <row r="178" spans="1:10" ht="16.649999999999999" thickTop="1" x14ac:dyDescent="0.35">
      <c r="A178" s="589"/>
      <c r="D178" s="544"/>
      <c r="H178" s="624"/>
    </row>
    <row r="179" spans="1:10" x14ac:dyDescent="0.35">
      <c r="A179" s="589"/>
      <c r="D179" s="544"/>
      <c r="H179" s="624"/>
    </row>
    <row r="180" spans="1:10" x14ac:dyDescent="0.35">
      <c r="A180" s="589"/>
      <c r="D180" s="544"/>
      <c r="H180" s="624"/>
    </row>
    <row r="181" spans="1:10" ht="16.649999999999999" thickBot="1" x14ac:dyDescent="0.4">
      <c r="A181" s="589"/>
      <c r="D181" s="544"/>
      <c r="H181" s="624"/>
    </row>
    <row r="182" spans="1:10" ht="17.2" thickTop="1" thickBot="1" x14ac:dyDescent="0.35">
      <c r="A182" s="679" t="s">
        <v>341</v>
      </c>
      <c r="B182" s="1161"/>
      <c r="C182" s="1162"/>
      <c r="D182" s="1151">
        <f>AVERAGE(D4:D177)</f>
        <v>5.1662091503268002</v>
      </c>
      <c r="E182" s="346"/>
      <c r="F182" s="347"/>
      <c r="G182" s="347"/>
      <c r="H182" s="624"/>
      <c r="I182" s="65"/>
      <c r="J182" s="33"/>
    </row>
    <row r="183" spans="1:10" ht="17.2" thickTop="1" thickBot="1" x14ac:dyDescent="0.4">
      <c r="A183" s="334"/>
      <c r="D183" s="1152"/>
      <c r="E183" s="678" t="s">
        <v>350</v>
      </c>
      <c r="F183" s="349">
        <f>MAX(F4:F177)</f>
        <v>3.6737908496731997</v>
      </c>
      <c r="G183" s="335"/>
      <c r="H183" s="310"/>
      <c r="I183" s="65"/>
      <c r="J183" s="33"/>
    </row>
    <row r="184" spans="1:10" ht="17.2" thickTop="1" thickBot="1" x14ac:dyDescent="0.4">
      <c r="A184" s="334"/>
      <c r="D184" s="544"/>
      <c r="E184" s="350"/>
      <c r="F184" s="351" t="s">
        <v>349</v>
      </c>
      <c r="G184" s="352">
        <f>MAX(G4:G177)*-1</f>
        <v>-4.0962091503267999</v>
      </c>
      <c r="H184" s="310"/>
      <c r="I184" s="73"/>
      <c r="J184" s="33"/>
    </row>
    <row r="185" spans="1:10" ht="16.649999999999999" thickTop="1" x14ac:dyDescent="0.35">
      <c r="D185" s="544"/>
      <c r="F185" s="509"/>
      <c r="H185" s="310"/>
    </row>
    <row r="186" spans="1:10" ht="16.649999999999999" thickBot="1" x14ac:dyDescent="0.4">
      <c r="A186" s="130" t="s">
        <v>515</v>
      </c>
      <c r="D186" s="544"/>
      <c r="H186" s="310"/>
    </row>
    <row r="187" spans="1:10" ht="16.649999999999999" thickBot="1" x14ac:dyDescent="0.4">
      <c r="A187" s="756"/>
      <c r="D187" s="544"/>
      <c r="E187" s="477"/>
      <c r="H187" s="310"/>
    </row>
    <row r="188" spans="1:10" x14ac:dyDescent="0.35">
      <c r="A188" s="757"/>
      <c r="D188" s="544"/>
      <c r="E188" s="477"/>
      <c r="H188" s="310"/>
    </row>
    <row r="189" spans="1:10" x14ac:dyDescent="0.35">
      <c r="A189" s="757"/>
      <c r="D189" s="544"/>
      <c r="E189" s="477"/>
      <c r="H189" s="310"/>
    </row>
    <row r="190" spans="1:10" x14ac:dyDescent="0.35">
      <c r="A190" s="758"/>
      <c r="D190" s="544"/>
      <c r="E190" s="477"/>
      <c r="H190" s="310"/>
    </row>
    <row r="191" spans="1:10" x14ac:dyDescent="0.35">
      <c r="A191" s="757"/>
      <c r="D191" s="544"/>
      <c r="E191" s="477"/>
      <c r="H191" s="310"/>
    </row>
    <row r="192" spans="1:10" x14ac:dyDescent="0.35">
      <c r="A192" s="758"/>
      <c r="D192" s="544"/>
      <c r="E192" s="477"/>
      <c r="H192" s="310"/>
    </row>
    <row r="193" spans="1:8" x14ac:dyDescent="0.35">
      <c r="A193" s="758"/>
      <c r="D193" s="544"/>
      <c r="E193" s="477"/>
      <c r="H193" s="310"/>
    </row>
    <row r="194" spans="1:8" x14ac:dyDescent="0.35">
      <c r="A194" s="757"/>
      <c r="D194" s="544"/>
      <c r="E194" s="477"/>
    </row>
    <row r="195" spans="1:8" x14ac:dyDescent="0.35">
      <c r="D195" s="544"/>
      <c r="E195" s="477"/>
    </row>
    <row r="196" spans="1:8" x14ac:dyDescent="0.35">
      <c r="D196" s="544"/>
      <c r="E196" s="477"/>
    </row>
    <row r="197" spans="1:8" x14ac:dyDescent="0.35">
      <c r="D197" s="544"/>
      <c r="E197" s="477"/>
    </row>
    <row r="198" spans="1:8" x14ac:dyDescent="0.35">
      <c r="D198" s="544"/>
      <c r="E198" s="477"/>
    </row>
    <row r="199" spans="1:8" x14ac:dyDescent="0.35">
      <c r="D199" s="544"/>
      <c r="E199" s="477"/>
    </row>
    <row r="200" spans="1:8" x14ac:dyDescent="0.35">
      <c r="D200" s="544"/>
      <c r="E200" s="477"/>
    </row>
    <row r="201" spans="1:8" x14ac:dyDescent="0.35">
      <c r="D201" s="544"/>
      <c r="E201" s="31"/>
    </row>
    <row r="202" spans="1:8" x14ac:dyDescent="0.35">
      <c r="D202" s="544"/>
      <c r="E202" s="31"/>
    </row>
    <row r="203" spans="1:8" x14ac:dyDescent="0.35">
      <c r="D203" s="544"/>
      <c r="E203" s="31"/>
    </row>
    <row r="204" spans="1:8" x14ac:dyDescent="0.35">
      <c r="D204" s="544"/>
      <c r="E204" s="31"/>
    </row>
    <row r="205" spans="1:8" x14ac:dyDescent="0.35">
      <c r="D205" s="544"/>
      <c r="E205" s="31"/>
    </row>
    <row r="206" spans="1:8" x14ac:dyDescent="0.35">
      <c r="D206" s="544"/>
      <c r="E206" s="31"/>
    </row>
    <row r="207" spans="1:8" x14ac:dyDescent="0.35">
      <c r="D207" s="544"/>
      <c r="E207" s="31"/>
    </row>
    <row r="208" spans="1:8" x14ac:dyDescent="0.35">
      <c r="D208" s="544"/>
      <c r="E208" s="31"/>
    </row>
    <row r="209" spans="4:5" x14ac:dyDescent="0.35">
      <c r="D209" s="544"/>
      <c r="E209" s="31"/>
    </row>
    <row r="210" spans="4:5" x14ac:dyDescent="0.35">
      <c r="D210" s="544"/>
      <c r="E210" s="31"/>
    </row>
    <row r="211" spans="4:5" x14ac:dyDescent="0.35">
      <c r="D211" s="544"/>
      <c r="E211" s="31"/>
    </row>
    <row r="212" spans="4:5" x14ac:dyDescent="0.35">
      <c r="D212" s="544"/>
      <c r="E212" s="31"/>
    </row>
    <row r="213" spans="4:5" x14ac:dyDescent="0.35">
      <c r="D213" s="544"/>
      <c r="E213" s="31"/>
    </row>
    <row r="214" spans="4:5" x14ac:dyDescent="0.35">
      <c r="D214" s="544"/>
      <c r="E214" s="31"/>
    </row>
    <row r="215" spans="4:5" x14ac:dyDescent="0.35">
      <c r="D215" s="544"/>
      <c r="E215" s="31"/>
    </row>
    <row r="216" spans="4:5" x14ac:dyDescent="0.35">
      <c r="D216" s="544"/>
      <c r="E216" s="31"/>
    </row>
    <row r="217" spans="4:5" x14ac:dyDescent="0.35">
      <c r="D217" s="544"/>
      <c r="E217" s="31"/>
    </row>
    <row r="218" spans="4:5" x14ac:dyDescent="0.35">
      <c r="D218" s="544"/>
      <c r="E218" s="31"/>
    </row>
    <row r="219" spans="4:5" x14ac:dyDescent="0.35">
      <c r="D219" s="544"/>
      <c r="E219" s="31"/>
    </row>
    <row r="220" spans="4:5" x14ac:dyDescent="0.35">
      <c r="D220" s="544"/>
      <c r="E220" s="31"/>
    </row>
    <row r="221" spans="4:5" x14ac:dyDescent="0.35">
      <c r="D221" s="544"/>
      <c r="E221" s="31"/>
    </row>
    <row r="222" spans="4:5" x14ac:dyDescent="0.35">
      <c r="D222" s="544"/>
      <c r="E222" s="31"/>
    </row>
    <row r="223" spans="4:5" x14ac:dyDescent="0.35">
      <c r="D223" s="544"/>
      <c r="E223" s="31"/>
    </row>
    <row r="224" spans="4:5" x14ac:dyDescent="0.35">
      <c r="D224" s="544"/>
      <c r="E224" s="31"/>
    </row>
    <row r="225" spans="4:5" x14ac:dyDescent="0.35">
      <c r="D225" s="544"/>
      <c r="E225" s="31"/>
    </row>
    <row r="226" spans="4:5" x14ac:dyDescent="0.35">
      <c r="D226" s="544"/>
      <c r="E226" s="31"/>
    </row>
    <row r="227" spans="4:5" x14ac:dyDescent="0.35">
      <c r="D227" s="544"/>
      <c r="E227" s="31"/>
    </row>
    <row r="228" spans="4:5" x14ac:dyDescent="0.35">
      <c r="D228" s="544"/>
      <c r="E228" s="31"/>
    </row>
    <row r="229" spans="4:5" x14ac:dyDescent="0.35">
      <c r="D229" s="544"/>
      <c r="E229" s="31"/>
    </row>
    <row r="230" spans="4:5" x14ac:dyDescent="0.35">
      <c r="D230" s="544"/>
      <c r="E230" s="31"/>
    </row>
    <row r="231" spans="4:5" x14ac:dyDescent="0.35">
      <c r="D231" s="544"/>
      <c r="E231" s="31"/>
    </row>
    <row r="232" spans="4:5" x14ac:dyDescent="0.35">
      <c r="D232" s="544"/>
      <c r="E232" s="31"/>
    </row>
    <row r="233" spans="4:5" x14ac:dyDescent="0.35">
      <c r="D233" s="544"/>
      <c r="E233" s="31"/>
    </row>
    <row r="234" spans="4:5" x14ac:dyDescent="0.35">
      <c r="D234" s="544"/>
      <c r="E234" s="31"/>
    </row>
    <row r="235" spans="4:5" x14ac:dyDescent="0.35">
      <c r="D235" s="544"/>
      <c r="E235" s="31"/>
    </row>
    <row r="236" spans="4:5" x14ac:dyDescent="0.35">
      <c r="E236" s="31"/>
    </row>
    <row r="237" spans="4:5" x14ac:dyDescent="0.35">
      <c r="E237" s="31"/>
    </row>
    <row r="238" spans="4:5" x14ac:dyDescent="0.35">
      <c r="E238" s="31"/>
    </row>
    <row r="239" spans="4:5" x14ac:dyDescent="0.35">
      <c r="E239" s="31"/>
    </row>
    <row r="240" spans="4:5" x14ac:dyDescent="0.35">
      <c r="E240" s="31"/>
    </row>
    <row r="241" spans="5:5" x14ac:dyDescent="0.35">
      <c r="E241" s="31"/>
    </row>
  </sheetData>
  <mergeCells count="4">
    <mergeCell ref="A1:A3"/>
    <mergeCell ref="B1:C2"/>
    <mergeCell ref="E2:I2"/>
    <mergeCell ref="D1:J1"/>
  </mergeCells>
  <hyperlinks>
    <hyperlink ref="A186" r:id="rId1" xr:uid="{00000000-0004-0000-0A00-000000000000}"/>
  </hyperlinks>
  <pageMargins left="0.7" right="0.7" top="0.75" bottom="0.75" header="0.3" footer="0.3"/>
  <pageSetup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</sheetPr>
  <dimension ref="A1:AS241"/>
  <sheetViews>
    <sheetView zoomScale="120" zoomScaleNormal="12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3" sqref="B1:C1048576"/>
    </sheetView>
  </sheetViews>
  <sheetFormatPr defaultColWidth="9.19921875" defaultRowHeight="16.100000000000001" x14ac:dyDescent="0.35"/>
  <cols>
    <col min="1" max="1" width="26.09765625" style="531" customWidth="1"/>
    <col min="2" max="2" width="22.3984375" style="798" hidden="1" customWidth="1"/>
    <col min="3" max="3" width="18.796875" style="799" hidden="1" customWidth="1"/>
    <col min="4" max="4" width="14.59765625" style="804" customWidth="1"/>
    <col min="5" max="5" width="12.19921875" style="508" customWidth="1"/>
    <col min="6" max="6" width="10.19921875" style="508" customWidth="1"/>
    <col min="7" max="7" width="9.796875" style="508" hidden="1" customWidth="1"/>
    <col min="8" max="8" width="12.796875" style="706" customWidth="1"/>
    <col min="9" max="9" width="14" style="508" customWidth="1"/>
    <col min="10" max="10" width="16.19921875" style="508" customWidth="1"/>
    <col min="11" max="16384" width="9.19921875" style="508"/>
  </cols>
  <sheetData>
    <row r="1" spans="1:11" ht="26.35" customHeight="1" thickBot="1" x14ac:dyDescent="0.35">
      <c r="A1" s="1543" t="s">
        <v>0</v>
      </c>
      <c r="B1" s="1564" t="s">
        <v>417</v>
      </c>
      <c r="C1" s="1565"/>
      <c r="D1" s="1561" t="s">
        <v>523</v>
      </c>
      <c r="E1" s="1551"/>
      <c r="F1" s="1551"/>
      <c r="G1" s="1551"/>
      <c r="H1" s="1551"/>
      <c r="I1" s="1551"/>
      <c r="J1" s="1552"/>
    </row>
    <row r="2" spans="1:11" ht="46.55" customHeight="1" thickTop="1" x14ac:dyDescent="0.3">
      <c r="A2" s="1544"/>
      <c r="B2" s="1566"/>
      <c r="C2" s="1567"/>
      <c r="D2" s="862" t="s">
        <v>18</v>
      </c>
      <c r="E2" s="1555" t="s">
        <v>8</v>
      </c>
      <c r="F2" s="1556"/>
      <c r="G2" s="1556"/>
      <c r="H2" s="1556"/>
      <c r="I2" s="1377"/>
      <c r="J2" s="227" t="s">
        <v>1</v>
      </c>
    </row>
    <row r="3" spans="1:11" ht="57.75" customHeight="1" thickBot="1" x14ac:dyDescent="0.35">
      <c r="A3" s="1563"/>
      <c r="B3" s="796" t="s">
        <v>281</v>
      </c>
      <c r="C3" s="797" t="s">
        <v>445</v>
      </c>
      <c r="D3" s="802" t="s">
        <v>432</v>
      </c>
      <c r="E3" s="61" t="s">
        <v>431</v>
      </c>
      <c r="F3" s="52" t="s">
        <v>425</v>
      </c>
      <c r="G3" s="53" t="s">
        <v>10</v>
      </c>
      <c r="H3" s="702" t="s">
        <v>351</v>
      </c>
      <c r="I3" s="40" t="s">
        <v>17</v>
      </c>
      <c r="J3" s="507"/>
    </row>
    <row r="4" spans="1:11" ht="14.95" thickTop="1" x14ac:dyDescent="0.3">
      <c r="A4" s="521" t="s">
        <v>128</v>
      </c>
      <c r="B4" s="1088" t="s">
        <v>128</v>
      </c>
      <c r="C4" s="1089">
        <v>1593</v>
      </c>
      <c r="D4" s="803">
        <f>C4/1000</f>
        <v>1.593</v>
      </c>
      <c r="E4" s="510">
        <f>IF(D4=0,0,D4/$D$182)</f>
        <v>1.0661303359740235E-2</v>
      </c>
      <c r="F4" s="514">
        <f t="shared" ref="F4:F67" si="0">E4-1</f>
        <v>-0.98933869664025975</v>
      </c>
      <c r="G4" s="511">
        <f t="shared" ref="G4:G67" si="1">(F4*-1)</f>
        <v>0.98933869664025975</v>
      </c>
      <c r="H4" s="703">
        <f t="shared" ref="H4:H35" si="2">(IF(F4&lt;0,F4/$F$184*-100,F4/$F$183*100))</f>
        <v>-98.933869664025977</v>
      </c>
      <c r="I4" s="512">
        <f>'MASTER CHART'!$X$7</f>
        <v>0.1</v>
      </c>
      <c r="J4" s="513">
        <f t="shared" ref="J4:J67" si="3">(H4*I4)</f>
        <v>-9.8933869664025984</v>
      </c>
      <c r="K4" s="624"/>
    </row>
    <row r="5" spans="1:11" ht="14.4" x14ac:dyDescent="0.3">
      <c r="A5" s="522" t="s">
        <v>129</v>
      </c>
      <c r="B5" s="1088" t="s">
        <v>129</v>
      </c>
      <c r="C5" s="1089">
        <v>273</v>
      </c>
      <c r="D5" s="803">
        <f t="shared" ref="D5:D68" si="4">C5/1000</f>
        <v>0.27300000000000002</v>
      </c>
      <c r="E5" s="510">
        <f>IF(D5=0,0,D5/$D$182)</f>
        <v>1.8270783535524696E-3</v>
      </c>
      <c r="F5" s="514">
        <f t="shared" si="0"/>
        <v>-0.99817292164644755</v>
      </c>
      <c r="G5" s="514">
        <f t="shared" si="1"/>
        <v>0.99817292164644755</v>
      </c>
      <c r="H5" s="704">
        <f t="shared" si="2"/>
        <v>-99.817292164644755</v>
      </c>
      <c r="I5" s="512">
        <f>'MASTER CHART'!$X$7</f>
        <v>0.1</v>
      </c>
      <c r="J5" s="513">
        <f t="shared" si="3"/>
        <v>-9.9817292164644762</v>
      </c>
      <c r="K5" s="624"/>
    </row>
    <row r="6" spans="1:11" ht="14.4" x14ac:dyDescent="0.3">
      <c r="A6" s="523" t="s">
        <v>31</v>
      </c>
      <c r="B6" s="1087" t="s">
        <v>31</v>
      </c>
      <c r="C6" s="1090">
        <v>9007</v>
      </c>
      <c r="D6" s="803">
        <f t="shared" si="4"/>
        <v>9.0069999999999997</v>
      </c>
      <c r="E6" s="510">
        <f t="shared" ref="E6:E69" si="5">IF(D6=0,0,D6/$D$182)</f>
        <v>6.0280200477828179E-2</v>
      </c>
      <c r="F6" s="514">
        <f t="shared" si="0"/>
        <v>-0.93971979952217177</v>
      </c>
      <c r="G6" s="514">
        <f t="shared" si="1"/>
        <v>0.93971979952217177</v>
      </c>
      <c r="H6" s="704">
        <f t="shared" si="2"/>
        <v>-93.971979952217183</v>
      </c>
      <c r="I6" s="512">
        <f>'MASTER CHART'!$X$7</f>
        <v>0.1</v>
      </c>
      <c r="J6" s="513">
        <f t="shared" si="3"/>
        <v>-9.3971979952217186</v>
      </c>
      <c r="K6" s="624"/>
    </row>
    <row r="7" spans="1:11" ht="14.4" x14ac:dyDescent="0.3">
      <c r="A7" s="523" t="s">
        <v>130</v>
      </c>
      <c r="B7" s="1088" t="s">
        <v>130</v>
      </c>
      <c r="C7" s="1089"/>
      <c r="D7" s="803">
        <f t="shared" si="4"/>
        <v>0</v>
      </c>
      <c r="E7" s="510">
        <f t="shared" si="5"/>
        <v>0</v>
      </c>
      <c r="F7" s="514">
        <f t="shared" si="0"/>
        <v>-1</v>
      </c>
      <c r="G7" s="514">
        <f t="shared" si="1"/>
        <v>1</v>
      </c>
      <c r="H7" s="704">
        <f t="shared" si="2"/>
        <v>-100</v>
      </c>
      <c r="I7" s="512">
        <f>'MASTER CHART'!$X$7</f>
        <v>0.1</v>
      </c>
      <c r="J7" s="513">
        <f t="shared" si="3"/>
        <v>-10</v>
      </c>
      <c r="K7" s="624"/>
    </row>
    <row r="8" spans="1:11" ht="14.4" x14ac:dyDescent="0.3">
      <c r="A8" s="522" t="s">
        <v>131</v>
      </c>
      <c r="B8" s="1087" t="s">
        <v>131</v>
      </c>
      <c r="C8" s="1090">
        <v>729</v>
      </c>
      <c r="D8" s="803">
        <f t="shared" si="4"/>
        <v>0.72899999999999998</v>
      </c>
      <c r="E8" s="510">
        <f t="shared" si="5"/>
        <v>4.8789015375082425E-3</v>
      </c>
      <c r="F8" s="514">
        <f t="shared" si="0"/>
        <v>-0.99512109846249175</v>
      </c>
      <c r="G8" s="514">
        <f t="shared" si="1"/>
        <v>0.99512109846249175</v>
      </c>
      <c r="H8" s="704">
        <f t="shared" si="2"/>
        <v>-99.512109846249174</v>
      </c>
      <c r="I8" s="512">
        <f>'MASTER CHART'!$X$7</f>
        <v>0.1</v>
      </c>
      <c r="J8" s="513">
        <f t="shared" si="3"/>
        <v>-9.9512109846249182</v>
      </c>
      <c r="K8" s="624"/>
    </row>
    <row r="9" spans="1:11" ht="14.4" x14ac:dyDescent="0.3">
      <c r="A9" s="522" t="s">
        <v>112</v>
      </c>
      <c r="B9" s="1088" t="s">
        <v>112</v>
      </c>
      <c r="C9" s="1089">
        <v>2093</v>
      </c>
      <c r="D9" s="803">
        <f t="shared" si="4"/>
        <v>2.093</v>
      </c>
      <c r="E9" s="510">
        <f t="shared" si="5"/>
        <v>1.4007600710568934E-2</v>
      </c>
      <c r="F9" s="514">
        <f t="shared" si="0"/>
        <v>-0.98599239928943105</v>
      </c>
      <c r="G9" s="514">
        <f t="shared" si="1"/>
        <v>0.98599239928943105</v>
      </c>
      <c r="H9" s="704">
        <f t="shared" si="2"/>
        <v>-98.599239928943106</v>
      </c>
      <c r="I9" s="512">
        <f>'MASTER CHART'!$X$7</f>
        <v>0.1</v>
      </c>
      <c r="J9" s="513">
        <f t="shared" si="3"/>
        <v>-9.859923992894311</v>
      </c>
      <c r="K9" s="624"/>
    </row>
    <row r="10" spans="1:11" ht="14.4" x14ac:dyDescent="0.3">
      <c r="A10" s="523" t="s">
        <v>40</v>
      </c>
      <c r="B10" s="1087" t="s">
        <v>40</v>
      </c>
      <c r="C10" s="1090">
        <v>140033</v>
      </c>
      <c r="D10" s="803">
        <f t="shared" si="4"/>
        <v>140.03299999999999</v>
      </c>
      <c r="E10" s="510">
        <f t="shared" si="5"/>
        <v>0.93718411385719025</v>
      </c>
      <c r="F10" s="514">
        <f t="shared" si="0"/>
        <v>-6.2815886142809751E-2</v>
      </c>
      <c r="G10" s="514">
        <f t="shared" si="1"/>
        <v>6.2815886142809751E-2</v>
      </c>
      <c r="H10" s="704">
        <f t="shared" si="2"/>
        <v>-6.2815886142809756</v>
      </c>
      <c r="I10" s="512">
        <f>'MASTER CHART'!$X$7</f>
        <v>0.1</v>
      </c>
      <c r="J10" s="513">
        <f t="shared" si="3"/>
        <v>-0.62815886142809763</v>
      </c>
      <c r="K10" s="624"/>
    </row>
    <row r="11" spans="1:11" ht="14.4" x14ac:dyDescent="0.3">
      <c r="A11" s="522" t="s">
        <v>132</v>
      </c>
      <c r="B11" s="1087" t="s">
        <v>132</v>
      </c>
      <c r="C11" s="1090">
        <v>1595</v>
      </c>
      <c r="D11" s="803">
        <f t="shared" si="4"/>
        <v>1.595</v>
      </c>
      <c r="E11" s="510">
        <f t="shared" si="5"/>
        <v>1.067468854914355E-2</v>
      </c>
      <c r="F11" s="514">
        <f t="shared" si="0"/>
        <v>-0.98932531145085645</v>
      </c>
      <c r="G11" s="514">
        <f t="shared" si="1"/>
        <v>0.98932531145085645</v>
      </c>
      <c r="H11" s="704">
        <f t="shared" si="2"/>
        <v>-98.932531145085647</v>
      </c>
      <c r="I11" s="512">
        <f>'MASTER CHART'!$X$7</f>
        <v>0.1</v>
      </c>
      <c r="J11" s="513">
        <f t="shared" si="3"/>
        <v>-9.8932531145085658</v>
      </c>
      <c r="K11" s="624"/>
    </row>
    <row r="12" spans="1:11" s="147" customFormat="1" ht="14.4" x14ac:dyDescent="0.3">
      <c r="A12" s="523" t="s">
        <v>133</v>
      </c>
      <c r="B12" s="1087" t="s">
        <v>133</v>
      </c>
      <c r="C12" s="1090">
        <v>3630</v>
      </c>
      <c r="D12" s="803">
        <f t="shared" si="4"/>
        <v>3.63</v>
      </c>
      <c r="E12" s="510">
        <f t="shared" si="5"/>
        <v>2.4294118767016353E-2</v>
      </c>
      <c r="F12" s="514">
        <f t="shared" si="0"/>
        <v>-0.97570588123298363</v>
      </c>
      <c r="G12" s="514">
        <f>(F12*-1)</f>
        <v>0.97570588123298363</v>
      </c>
      <c r="H12" s="704">
        <f t="shared" si="2"/>
        <v>-97.570588123298364</v>
      </c>
      <c r="I12" s="512">
        <f>'MASTER CHART'!$X$7</f>
        <v>0.1</v>
      </c>
      <c r="J12" s="513">
        <f t="shared" si="3"/>
        <v>-9.7570588123298378</v>
      </c>
      <c r="K12" s="884"/>
    </row>
    <row r="13" spans="1:11" ht="14.4" x14ac:dyDescent="0.3">
      <c r="A13" s="522" t="s">
        <v>41</v>
      </c>
      <c r="B13" s="1088" t="s">
        <v>41</v>
      </c>
      <c r="C13" s="1089">
        <v>851184</v>
      </c>
      <c r="D13" s="803">
        <f t="shared" si="4"/>
        <v>851.18399999999997</v>
      </c>
      <c r="E13" s="510">
        <f t="shared" si="5"/>
        <v>5.6966295285355502</v>
      </c>
      <c r="F13" s="514">
        <f t="shared" si="0"/>
        <v>4.6966295285355502</v>
      </c>
      <c r="G13" s="514">
        <f t="shared" si="1"/>
        <v>-4.6966295285355502</v>
      </c>
      <c r="H13" s="704">
        <f t="shared" si="2"/>
        <v>24.003827248658528</v>
      </c>
      <c r="I13" s="512">
        <f>'MASTER CHART'!$X$7</f>
        <v>0.1</v>
      </c>
      <c r="J13" s="513">
        <f t="shared" si="3"/>
        <v>2.4003827248658531</v>
      </c>
      <c r="K13" s="624"/>
    </row>
    <row r="14" spans="1:11" ht="14.4" x14ac:dyDescent="0.3">
      <c r="A14" s="523" t="s">
        <v>42</v>
      </c>
      <c r="B14" s="1088" t="s">
        <v>42</v>
      </c>
      <c r="C14" s="1089">
        <v>52992</v>
      </c>
      <c r="D14" s="803">
        <f t="shared" si="4"/>
        <v>52.991999999999997</v>
      </c>
      <c r="E14" s="510">
        <f t="shared" si="5"/>
        <v>0.35465397843022878</v>
      </c>
      <c r="F14" s="514">
        <f t="shared" si="0"/>
        <v>-0.64534602156977128</v>
      </c>
      <c r="G14" s="514">
        <f t="shared" si="1"/>
        <v>0.64534602156977128</v>
      </c>
      <c r="H14" s="704">
        <f t="shared" si="2"/>
        <v>-64.53460215697713</v>
      </c>
      <c r="I14" s="512">
        <f>'MASTER CHART'!$X$7</f>
        <v>0.1</v>
      </c>
      <c r="J14" s="513">
        <f t="shared" si="3"/>
        <v>-6.4534602156977137</v>
      </c>
      <c r="K14" s="624"/>
    </row>
    <row r="15" spans="1:11" ht="14.4" x14ac:dyDescent="0.3">
      <c r="A15" s="522" t="s">
        <v>43</v>
      </c>
      <c r="B15" s="1088" t="s">
        <v>43</v>
      </c>
      <c r="C15" s="1089">
        <v>3567</v>
      </c>
      <c r="D15" s="803">
        <f t="shared" si="4"/>
        <v>3.5670000000000002</v>
      </c>
      <c r="E15" s="510">
        <f t="shared" si="5"/>
        <v>2.387248530081194E-2</v>
      </c>
      <c r="F15" s="514">
        <f t="shared" si="0"/>
        <v>-0.97612751469918801</v>
      </c>
      <c r="G15" s="514">
        <f t="shared" si="1"/>
        <v>0.97612751469918801</v>
      </c>
      <c r="H15" s="704">
        <f t="shared" si="2"/>
        <v>-97.612751469918805</v>
      </c>
      <c r="I15" s="512">
        <f>'MASTER CHART'!$X$7</f>
        <v>0.1</v>
      </c>
      <c r="J15" s="513">
        <f t="shared" si="3"/>
        <v>-9.7612751469918813</v>
      </c>
      <c r="K15" s="624"/>
    </row>
    <row r="16" spans="1:11" ht="14.4" x14ac:dyDescent="0.3">
      <c r="A16" s="523" t="s">
        <v>134</v>
      </c>
      <c r="B16" s="1087" t="s">
        <v>134</v>
      </c>
      <c r="C16" s="1090">
        <v>10451</v>
      </c>
      <c r="D16" s="803">
        <f t="shared" si="4"/>
        <v>10.451000000000001</v>
      </c>
      <c r="E16" s="510">
        <f t="shared" si="5"/>
        <v>6.9944307227021468E-2</v>
      </c>
      <c r="F16" s="514">
        <f t="shared" si="0"/>
        <v>-0.9300556927729785</v>
      </c>
      <c r="G16" s="514">
        <f t="shared" si="1"/>
        <v>0.9300556927729785</v>
      </c>
      <c r="H16" s="704">
        <f t="shared" si="2"/>
        <v>-93.005569277297852</v>
      </c>
      <c r="I16" s="512">
        <f>'MASTER CHART'!$X$7</f>
        <v>0.1</v>
      </c>
      <c r="J16" s="513">
        <f t="shared" si="3"/>
        <v>-9.3005569277297848</v>
      </c>
      <c r="K16" s="624"/>
    </row>
    <row r="17" spans="1:11" ht="14.4" x14ac:dyDescent="0.3">
      <c r="A17" s="522" t="s">
        <v>44</v>
      </c>
      <c r="B17" s="1087" t="s">
        <v>44</v>
      </c>
      <c r="C17" s="1090">
        <v>5560</v>
      </c>
      <c r="D17" s="803">
        <f t="shared" si="4"/>
        <v>5.56</v>
      </c>
      <c r="E17" s="510">
        <f t="shared" si="5"/>
        <v>3.7210826541215131E-2</v>
      </c>
      <c r="F17" s="514">
        <f t="shared" si="0"/>
        <v>-0.9627891734587849</v>
      </c>
      <c r="G17" s="514">
        <f t="shared" si="1"/>
        <v>0.9627891734587849</v>
      </c>
      <c r="H17" s="704">
        <f t="shared" si="2"/>
        <v>-96.278917345878483</v>
      </c>
      <c r="I17" s="512">
        <f>'MASTER CHART'!$X$7</f>
        <v>0.1</v>
      </c>
      <c r="J17" s="513">
        <f t="shared" si="3"/>
        <v>-9.6278917345878483</v>
      </c>
      <c r="K17" s="624"/>
    </row>
    <row r="18" spans="1:11" ht="14.4" x14ac:dyDescent="0.3">
      <c r="A18" s="523" t="s">
        <v>45</v>
      </c>
      <c r="B18" s="1088" t="s">
        <v>45</v>
      </c>
      <c r="C18" s="1089">
        <v>9191</v>
      </c>
      <c r="D18" s="803">
        <f t="shared" si="4"/>
        <v>9.1910000000000007</v>
      </c>
      <c r="E18" s="510">
        <f t="shared" si="5"/>
        <v>6.1511637902933146E-2</v>
      </c>
      <c r="F18" s="514">
        <f t="shared" si="0"/>
        <v>-0.93848836209706687</v>
      </c>
      <c r="G18" s="514">
        <f t="shared" si="1"/>
        <v>0.93848836209706687</v>
      </c>
      <c r="H18" s="704">
        <f t="shared" si="2"/>
        <v>-93.84883620970669</v>
      </c>
      <c r="I18" s="512">
        <f>'MASTER CHART'!$X$7</f>
        <v>0.1</v>
      </c>
      <c r="J18" s="513">
        <f t="shared" si="3"/>
        <v>-9.384883620970669</v>
      </c>
      <c r="K18" s="624"/>
    </row>
    <row r="19" spans="1:11" ht="14.4" x14ac:dyDescent="0.3">
      <c r="A19" s="522" t="s">
        <v>114</v>
      </c>
      <c r="B19" s="1088" t="s">
        <v>114</v>
      </c>
      <c r="C19" s="1089">
        <v>5601</v>
      </c>
      <c r="D19" s="803">
        <f t="shared" si="4"/>
        <v>5.601</v>
      </c>
      <c r="E19" s="510">
        <f t="shared" si="5"/>
        <v>3.7485222923983083E-2</v>
      </c>
      <c r="F19" s="514">
        <f t="shared" si="0"/>
        <v>-0.96251477707601696</v>
      </c>
      <c r="G19" s="514">
        <f t="shared" si="1"/>
        <v>0.96251477707601696</v>
      </c>
      <c r="H19" s="704">
        <f t="shared" si="2"/>
        <v>-96.251477707601694</v>
      </c>
      <c r="I19" s="512">
        <f>'MASTER CHART'!$X$7</f>
        <v>0.1</v>
      </c>
      <c r="J19" s="513">
        <f t="shared" si="3"/>
        <v>-9.6251477707601705</v>
      </c>
      <c r="K19" s="624"/>
    </row>
    <row r="20" spans="1:11" ht="14.4" x14ac:dyDescent="0.3">
      <c r="A20" s="523" t="s">
        <v>135</v>
      </c>
      <c r="B20" s="1087" t="s">
        <v>135</v>
      </c>
      <c r="C20" s="1090">
        <v>5038</v>
      </c>
      <c r="D20" s="803">
        <f t="shared" si="4"/>
        <v>5.0380000000000003</v>
      </c>
      <c r="E20" s="510">
        <f t="shared" si="5"/>
        <v>3.3717292106949973E-2</v>
      </c>
      <c r="F20" s="514">
        <f t="shared" si="0"/>
        <v>-0.96628270789305004</v>
      </c>
      <c r="G20" s="514">
        <f t="shared" si="1"/>
        <v>0.96628270789305004</v>
      </c>
      <c r="H20" s="704">
        <f t="shared" si="2"/>
        <v>-96.628270789305006</v>
      </c>
      <c r="I20" s="512">
        <f>'MASTER CHART'!$X$7</f>
        <v>0.1</v>
      </c>
      <c r="J20" s="513">
        <f t="shared" si="3"/>
        <v>-9.6628270789305013</v>
      </c>
      <c r="K20" s="624"/>
    </row>
    <row r="21" spans="1:11" ht="14.4" x14ac:dyDescent="0.3">
      <c r="A21" s="522" t="s">
        <v>136</v>
      </c>
      <c r="B21" s="1087" t="s">
        <v>136</v>
      </c>
      <c r="C21" s="1090">
        <v>2965549</v>
      </c>
      <c r="D21" s="803">
        <f t="shared" si="4"/>
        <v>2965.549</v>
      </c>
      <c r="E21" s="510">
        <f t="shared" si="5"/>
        <v>19.847217524905393</v>
      </c>
      <c r="F21" s="514">
        <f t="shared" si="0"/>
        <v>18.847217524905393</v>
      </c>
      <c r="G21" s="514">
        <f t="shared" si="1"/>
        <v>-18.847217524905393</v>
      </c>
      <c r="H21" s="704">
        <f t="shared" si="2"/>
        <v>96.325535330606002</v>
      </c>
      <c r="I21" s="512">
        <f>'MASTER CHART'!$X$7</f>
        <v>0.1</v>
      </c>
      <c r="J21" s="513">
        <f t="shared" si="3"/>
        <v>9.6325535330606016</v>
      </c>
      <c r="K21" s="624"/>
    </row>
    <row r="22" spans="1:11" ht="14.4" x14ac:dyDescent="0.3">
      <c r="A22" s="523" t="s">
        <v>137</v>
      </c>
      <c r="B22" s="1088" t="s">
        <v>137</v>
      </c>
      <c r="C22" s="1089">
        <v>5449</v>
      </c>
      <c r="D22" s="803">
        <f t="shared" si="4"/>
        <v>5.4489999999999998</v>
      </c>
      <c r="E22" s="510">
        <f t="shared" si="5"/>
        <v>3.6467948529331162E-2</v>
      </c>
      <c r="F22" s="514">
        <f t="shared" si="0"/>
        <v>-0.96353205147066889</v>
      </c>
      <c r="G22" s="514">
        <f t="shared" si="1"/>
        <v>0.96353205147066889</v>
      </c>
      <c r="H22" s="704">
        <f t="shared" si="2"/>
        <v>-96.353205147066888</v>
      </c>
      <c r="I22" s="512">
        <f>'MASTER CHART'!$X$7</f>
        <v>0.1</v>
      </c>
      <c r="J22" s="513">
        <f t="shared" si="3"/>
        <v>-9.6353205147066898</v>
      </c>
      <c r="K22" s="624"/>
    </row>
    <row r="23" spans="1:11" ht="14.4" x14ac:dyDescent="0.3">
      <c r="A23" s="522" t="s">
        <v>138</v>
      </c>
      <c r="B23" s="1088" t="s">
        <v>138</v>
      </c>
      <c r="C23" s="1089">
        <v>66</v>
      </c>
      <c r="D23" s="803">
        <f t="shared" si="4"/>
        <v>6.6000000000000003E-2</v>
      </c>
      <c r="E23" s="510">
        <f t="shared" si="5"/>
        <v>4.4171125030938825E-4</v>
      </c>
      <c r="F23" s="514">
        <f t="shared" si="0"/>
        <v>-0.99955828874969066</v>
      </c>
      <c r="G23" s="514">
        <f t="shared" si="1"/>
        <v>0.99955828874969066</v>
      </c>
      <c r="H23" s="704">
        <f t="shared" si="2"/>
        <v>-99.955828874969072</v>
      </c>
      <c r="I23" s="512">
        <f>'MASTER CHART'!$X$7</f>
        <v>0.1</v>
      </c>
      <c r="J23" s="513">
        <f t="shared" si="3"/>
        <v>-9.9955828874969086</v>
      </c>
      <c r="K23" s="624"/>
    </row>
    <row r="24" spans="1:11" ht="14.4" x14ac:dyDescent="0.3">
      <c r="A24" s="523" t="s">
        <v>139</v>
      </c>
      <c r="B24" s="1088" t="s">
        <v>139</v>
      </c>
      <c r="C24" s="1089">
        <v>4209</v>
      </c>
      <c r="D24" s="803">
        <f t="shared" si="4"/>
        <v>4.2089999999999996</v>
      </c>
      <c r="E24" s="510">
        <f t="shared" si="5"/>
        <v>2.8169131099275983E-2</v>
      </c>
      <c r="F24" s="514">
        <f t="shared" si="0"/>
        <v>-0.97183086890072401</v>
      </c>
      <c r="G24" s="514">
        <f t="shared" si="1"/>
        <v>0.97183086890072401</v>
      </c>
      <c r="H24" s="704">
        <f t="shared" si="2"/>
        <v>-97.183086890072403</v>
      </c>
      <c r="I24" s="512">
        <f>'MASTER CHART'!$X$7</f>
        <v>0.1</v>
      </c>
      <c r="J24" s="513">
        <f t="shared" si="3"/>
        <v>-9.718308689007241</v>
      </c>
      <c r="K24" s="624"/>
    </row>
    <row r="25" spans="1:11" ht="14.4" x14ac:dyDescent="0.3">
      <c r="A25" s="523" t="s">
        <v>35</v>
      </c>
      <c r="B25" s="1087" t="s">
        <v>463</v>
      </c>
      <c r="C25" s="1090">
        <v>11641</v>
      </c>
      <c r="D25" s="803">
        <f t="shared" si="4"/>
        <v>11.641</v>
      </c>
      <c r="E25" s="510">
        <f t="shared" si="5"/>
        <v>7.7908494921993768E-2</v>
      </c>
      <c r="F25" s="514">
        <f t="shared" si="0"/>
        <v>-0.92209150507800619</v>
      </c>
      <c r="G25" s="514">
        <f t="shared" si="1"/>
        <v>0.92209150507800619</v>
      </c>
      <c r="H25" s="704">
        <f t="shared" si="2"/>
        <v>-92.209150507800615</v>
      </c>
      <c r="I25" s="512">
        <f>'MASTER CHART'!$X$7</f>
        <v>0.1</v>
      </c>
      <c r="J25" s="513">
        <f t="shared" si="3"/>
        <v>-9.2209150507800626</v>
      </c>
      <c r="K25" s="624"/>
    </row>
    <row r="26" spans="1:11" ht="16.5" customHeight="1" x14ac:dyDescent="0.3">
      <c r="A26" s="522" t="s">
        <v>231</v>
      </c>
      <c r="B26" s="1088" t="s">
        <v>140</v>
      </c>
      <c r="C26" s="1089">
        <v>950</v>
      </c>
      <c r="D26" s="803">
        <f t="shared" si="4"/>
        <v>0.95</v>
      </c>
      <c r="E26" s="510">
        <f t="shared" si="5"/>
        <v>6.3579649665745277E-3</v>
      </c>
      <c r="F26" s="514">
        <f t="shared" si="0"/>
        <v>-0.99364203503342552</v>
      </c>
      <c r="G26" s="514">
        <f t="shared" si="1"/>
        <v>0.99364203503342552</v>
      </c>
      <c r="H26" s="704">
        <f t="shared" si="2"/>
        <v>-99.364203503342551</v>
      </c>
      <c r="I26" s="512">
        <f>'MASTER CHART'!$X$7</f>
        <v>0.1</v>
      </c>
      <c r="J26" s="513">
        <f t="shared" si="3"/>
        <v>-9.9364203503342559</v>
      </c>
      <c r="K26" s="624"/>
    </row>
    <row r="27" spans="1:11" ht="14.4" x14ac:dyDescent="0.3">
      <c r="A27" s="523" t="s">
        <v>141</v>
      </c>
      <c r="B27" s="1088" t="s">
        <v>141</v>
      </c>
      <c r="C27" s="1089">
        <v>368</v>
      </c>
      <c r="D27" s="803">
        <f t="shared" si="4"/>
        <v>0.36799999999999999</v>
      </c>
      <c r="E27" s="510">
        <f t="shared" si="5"/>
        <v>2.4628748502099223E-3</v>
      </c>
      <c r="F27" s="514">
        <f t="shared" si="0"/>
        <v>-0.99753712514979009</v>
      </c>
      <c r="G27" s="514">
        <f t="shared" si="1"/>
        <v>0.99753712514979009</v>
      </c>
      <c r="H27" s="704">
        <f t="shared" si="2"/>
        <v>-99.753712514979014</v>
      </c>
      <c r="I27" s="512">
        <f>'MASTER CHART'!$X$7</f>
        <v>0.1</v>
      </c>
      <c r="J27" s="513">
        <f t="shared" si="3"/>
        <v>-9.9753712514979025</v>
      </c>
      <c r="K27" s="624"/>
    </row>
    <row r="28" spans="1:11" ht="14.4" x14ac:dyDescent="0.3">
      <c r="A28" s="522" t="s">
        <v>46</v>
      </c>
      <c r="B28" s="1087" t="s">
        <v>46</v>
      </c>
      <c r="C28" s="1090">
        <v>799320</v>
      </c>
      <c r="D28" s="803">
        <f t="shared" si="4"/>
        <v>799.32</v>
      </c>
      <c r="E28" s="510">
        <f t="shared" si="5"/>
        <v>5.3495247969287911</v>
      </c>
      <c r="F28" s="514">
        <f t="shared" si="0"/>
        <v>4.3495247969287911</v>
      </c>
      <c r="G28" s="514">
        <f t="shared" si="1"/>
        <v>-4.3495247969287911</v>
      </c>
      <c r="H28" s="704">
        <f t="shared" si="2"/>
        <v>22.229822728170284</v>
      </c>
      <c r="I28" s="512">
        <f>'MASTER CHART'!$X$7</f>
        <v>0.1</v>
      </c>
      <c r="J28" s="513">
        <f t="shared" si="3"/>
        <v>2.2229822728170285</v>
      </c>
      <c r="K28" s="624"/>
    </row>
    <row r="29" spans="1:11" ht="14.4" x14ac:dyDescent="0.3">
      <c r="A29" s="522" t="s">
        <v>142</v>
      </c>
      <c r="B29" s="1088" t="s">
        <v>142</v>
      </c>
      <c r="C29" s="1089">
        <v>3347</v>
      </c>
      <c r="D29" s="803">
        <f t="shared" si="4"/>
        <v>3.347</v>
      </c>
      <c r="E29" s="510">
        <f t="shared" si="5"/>
        <v>2.240011446644731E-2</v>
      </c>
      <c r="F29" s="514">
        <f t="shared" si="0"/>
        <v>-0.9775998855335527</v>
      </c>
      <c r="G29" s="514">
        <f t="shared" si="1"/>
        <v>0.9775998855335527</v>
      </c>
      <c r="H29" s="704">
        <f t="shared" si="2"/>
        <v>-97.759988553355271</v>
      </c>
      <c r="I29" s="512">
        <f>'MASTER CHART'!$X$7</f>
        <v>0.1</v>
      </c>
      <c r="J29" s="513">
        <f t="shared" si="3"/>
        <v>-9.7759988553355281</v>
      </c>
      <c r="K29" s="624"/>
    </row>
    <row r="30" spans="1:11" ht="14.4" x14ac:dyDescent="0.3">
      <c r="A30" s="523" t="s">
        <v>143</v>
      </c>
      <c r="B30" s="1088" t="s">
        <v>143</v>
      </c>
      <c r="C30" s="1089">
        <v>3684</v>
      </c>
      <c r="D30" s="803">
        <f t="shared" si="4"/>
        <v>3.6840000000000002</v>
      </c>
      <c r="E30" s="510">
        <f t="shared" si="5"/>
        <v>2.4655518880905853E-2</v>
      </c>
      <c r="F30" s="514">
        <f t="shared" si="0"/>
        <v>-0.97534448111909411</v>
      </c>
      <c r="G30" s="514">
        <f t="shared" si="1"/>
        <v>0.97534448111909411</v>
      </c>
      <c r="H30" s="704">
        <f t="shared" si="2"/>
        <v>-97.534448111909413</v>
      </c>
      <c r="I30" s="512">
        <f>'MASTER CHART'!$X$7</f>
        <v>0.1</v>
      </c>
      <c r="J30" s="513">
        <f t="shared" si="3"/>
        <v>-9.753444811190942</v>
      </c>
      <c r="K30" s="624"/>
    </row>
    <row r="31" spans="1:11" ht="14.4" x14ac:dyDescent="0.3">
      <c r="A31" s="522" t="s">
        <v>47</v>
      </c>
      <c r="B31" s="1088" t="s">
        <v>47</v>
      </c>
      <c r="C31" s="1089">
        <v>5028</v>
      </c>
      <c r="D31" s="803">
        <f t="shared" si="4"/>
        <v>5.0279999999999996</v>
      </c>
      <c r="E31" s="510">
        <f t="shared" si="5"/>
        <v>3.3650366159933394E-2</v>
      </c>
      <c r="F31" s="514">
        <f t="shared" si="0"/>
        <v>-0.96634963384006656</v>
      </c>
      <c r="G31" s="514">
        <f t="shared" si="1"/>
        <v>0.96634963384006656</v>
      </c>
      <c r="H31" s="704">
        <f t="shared" si="2"/>
        <v>-96.634963384006653</v>
      </c>
      <c r="I31" s="512">
        <f>'MASTER CHART'!$X$7</f>
        <v>0.1</v>
      </c>
      <c r="J31" s="513">
        <f t="shared" si="3"/>
        <v>-9.663496338400666</v>
      </c>
      <c r="K31" s="624"/>
    </row>
    <row r="32" spans="1:11" ht="14.4" x14ac:dyDescent="0.3">
      <c r="A32" s="523" t="s">
        <v>144</v>
      </c>
      <c r="B32" s="1087" t="s">
        <v>144</v>
      </c>
      <c r="C32" s="1090">
        <v>1360</v>
      </c>
      <c r="D32" s="803">
        <f t="shared" si="4"/>
        <v>1.36</v>
      </c>
      <c r="E32" s="510">
        <f t="shared" si="5"/>
        <v>9.1019287942540623E-3</v>
      </c>
      <c r="F32" s="514">
        <f t="shared" si="0"/>
        <v>-0.99089807120574591</v>
      </c>
      <c r="G32" s="514">
        <f t="shared" si="1"/>
        <v>0.99089807120574591</v>
      </c>
      <c r="H32" s="704">
        <f t="shared" si="2"/>
        <v>-99.089807120574591</v>
      </c>
      <c r="I32" s="512">
        <f>'MASTER CHART'!$X$7</f>
        <v>0.1</v>
      </c>
      <c r="J32" s="513">
        <f t="shared" si="3"/>
        <v>-9.9089807120574598</v>
      </c>
      <c r="K32" s="624"/>
    </row>
    <row r="33" spans="1:11" ht="14.4" x14ac:dyDescent="0.3">
      <c r="A33" s="523" t="s">
        <v>145</v>
      </c>
      <c r="B33" s="1087" t="s">
        <v>145</v>
      </c>
      <c r="C33" s="1090">
        <v>698</v>
      </c>
      <c r="D33" s="803">
        <f t="shared" si="4"/>
        <v>0.69799999999999995</v>
      </c>
      <c r="E33" s="510">
        <f t="shared" si="5"/>
        <v>4.6714311017568635E-3</v>
      </c>
      <c r="F33" s="514">
        <f t="shared" si="0"/>
        <v>-0.99532856889824317</v>
      </c>
      <c r="G33" s="514">
        <f t="shared" si="1"/>
        <v>0.99532856889824317</v>
      </c>
      <c r="H33" s="704">
        <f t="shared" si="2"/>
        <v>-99.532856889824316</v>
      </c>
      <c r="I33" s="512">
        <f>'MASTER CHART'!$X$7</f>
        <v>0.1</v>
      </c>
      <c r="J33" s="513">
        <f t="shared" si="3"/>
        <v>-9.953285688982433</v>
      </c>
      <c r="K33" s="624"/>
    </row>
    <row r="34" spans="1:11" ht="14.4" x14ac:dyDescent="0.3">
      <c r="A34" s="522" t="s">
        <v>146</v>
      </c>
      <c r="B34" s="1088" t="s">
        <v>146</v>
      </c>
      <c r="C34" s="1089">
        <v>196</v>
      </c>
      <c r="D34" s="803">
        <f t="shared" si="4"/>
        <v>0.19600000000000001</v>
      </c>
      <c r="E34" s="510">
        <f t="shared" si="5"/>
        <v>1.31174856152485E-3</v>
      </c>
      <c r="F34" s="514">
        <f t="shared" si="0"/>
        <v>-0.99868825143847517</v>
      </c>
      <c r="G34" s="514">
        <f t="shared" si="1"/>
        <v>0.99868825143847517</v>
      </c>
      <c r="H34" s="704">
        <f t="shared" si="2"/>
        <v>-99.868825143847516</v>
      </c>
      <c r="I34" s="512">
        <f>'MASTER CHART'!$X$7</f>
        <v>0.1</v>
      </c>
      <c r="J34" s="513">
        <f t="shared" si="3"/>
        <v>-9.9868825143847531</v>
      </c>
      <c r="K34" s="624"/>
    </row>
    <row r="35" spans="1:11" ht="14.4" x14ac:dyDescent="0.3">
      <c r="A35" s="523" t="s">
        <v>48</v>
      </c>
      <c r="B35" s="1088" t="s">
        <v>48</v>
      </c>
      <c r="C35" s="1089">
        <v>1969100</v>
      </c>
      <c r="D35" s="803">
        <f t="shared" si="4"/>
        <v>1969.1</v>
      </c>
      <c r="E35" s="510">
        <f t="shared" si="5"/>
        <v>13.178388227033581</v>
      </c>
      <c r="F35" s="514">
        <f t="shared" si="0"/>
        <v>12.178388227033581</v>
      </c>
      <c r="G35" s="514">
        <f t="shared" si="1"/>
        <v>-12.178388227033581</v>
      </c>
      <c r="H35" s="704">
        <f t="shared" si="2"/>
        <v>62.242066442051538</v>
      </c>
      <c r="I35" s="512">
        <f>'MASTER CHART'!$X$7</f>
        <v>0.1</v>
      </c>
      <c r="J35" s="513">
        <f t="shared" si="3"/>
        <v>6.2242066442051538</v>
      </c>
      <c r="K35" s="624"/>
    </row>
    <row r="36" spans="1:11" ht="14.4" x14ac:dyDescent="0.3">
      <c r="A36" s="523" t="s">
        <v>147</v>
      </c>
      <c r="B36" s="1087" t="s">
        <v>147</v>
      </c>
      <c r="C36" s="1090">
        <v>2073</v>
      </c>
      <c r="D36" s="803">
        <f t="shared" si="4"/>
        <v>2.073</v>
      </c>
      <c r="E36" s="510">
        <f t="shared" si="5"/>
        <v>1.3873748816535785E-2</v>
      </c>
      <c r="F36" s="514">
        <f t="shared" si="0"/>
        <v>-0.9861262511834642</v>
      </c>
      <c r="G36" s="514">
        <f t="shared" si="1"/>
        <v>0.9861262511834642</v>
      </c>
      <c r="H36" s="704">
        <f t="shared" ref="H36:H67" si="6">(IF(F36&lt;0,F36/$F$184*-100,F36/$F$183*100))</f>
        <v>-98.612625118346415</v>
      </c>
      <c r="I36" s="512">
        <f>'MASTER CHART'!$X$7</f>
        <v>0.1</v>
      </c>
      <c r="J36" s="513">
        <f t="shared" si="3"/>
        <v>-9.8612625118346422</v>
      </c>
      <c r="K36" s="624"/>
    </row>
    <row r="37" spans="1:11" ht="14.4" x14ac:dyDescent="0.3">
      <c r="A37" s="522" t="s">
        <v>49</v>
      </c>
      <c r="B37" s="1088" t="s">
        <v>49</v>
      </c>
      <c r="C37" s="1089">
        <v>162576</v>
      </c>
      <c r="D37" s="803">
        <f t="shared" si="4"/>
        <v>162.57599999999999</v>
      </c>
      <c r="E37" s="510">
        <f t="shared" si="5"/>
        <v>1.0880552762166531</v>
      </c>
      <c r="F37" s="514">
        <f t="shared" si="0"/>
        <v>8.80552762166531E-2</v>
      </c>
      <c r="G37" s="514">
        <f t="shared" si="1"/>
        <v>-8.80552762166531E-2</v>
      </c>
      <c r="H37" s="704">
        <f t="shared" si="6"/>
        <v>0.4500384000473866</v>
      </c>
      <c r="I37" s="512">
        <f>'MASTER CHART'!$X$7</f>
        <v>0.1</v>
      </c>
      <c r="J37" s="513">
        <f t="shared" si="3"/>
        <v>4.5003840004738664E-2</v>
      </c>
      <c r="K37" s="624"/>
    </row>
    <row r="38" spans="1:11" ht="14.4" x14ac:dyDescent="0.3">
      <c r="A38" s="523" t="s">
        <v>50</v>
      </c>
      <c r="B38" s="1087" t="s">
        <v>50</v>
      </c>
      <c r="C38" s="1090">
        <v>1907766</v>
      </c>
      <c r="D38" s="803">
        <f t="shared" si="4"/>
        <v>1907.7660000000001</v>
      </c>
      <c r="E38" s="510">
        <f t="shared" si="5"/>
        <v>12.767904623602128</v>
      </c>
      <c r="F38" s="514">
        <f t="shared" si="0"/>
        <v>11.767904623602128</v>
      </c>
      <c r="G38" s="514">
        <f t="shared" si="1"/>
        <v>-11.767904623602128</v>
      </c>
      <c r="H38" s="704">
        <f t="shared" si="6"/>
        <v>60.144141228808714</v>
      </c>
      <c r="I38" s="512">
        <f>'MASTER CHART'!$X$7</f>
        <v>0.1</v>
      </c>
      <c r="J38" s="513">
        <f t="shared" si="3"/>
        <v>6.0144141228808721</v>
      </c>
      <c r="K38" s="624"/>
    </row>
    <row r="39" spans="1:11" ht="14.4" x14ac:dyDescent="0.3">
      <c r="A39" s="522" t="s">
        <v>148</v>
      </c>
      <c r="B39" s="1088" t="s">
        <v>461</v>
      </c>
      <c r="C39" s="1089">
        <v>215313</v>
      </c>
      <c r="D39" s="803">
        <f t="shared" si="4"/>
        <v>215.31299999999999</v>
      </c>
      <c r="E39" s="510">
        <f t="shared" si="5"/>
        <v>1.4410026429979592</v>
      </c>
      <c r="F39" s="514">
        <f t="shared" si="0"/>
        <v>0.44100264299795922</v>
      </c>
      <c r="G39" s="514">
        <f t="shared" si="1"/>
        <v>-0.44100264299795922</v>
      </c>
      <c r="H39" s="704">
        <f t="shared" si="6"/>
        <v>2.2539038249469021</v>
      </c>
      <c r="I39" s="512">
        <f>'MASTER CHART'!$X$7</f>
        <v>0.1</v>
      </c>
      <c r="J39" s="513">
        <f t="shared" si="3"/>
        <v>0.22539038249469023</v>
      </c>
      <c r="K39" s="624"/>
    </row>
    <row r="40" spans="1:11" ht="14.4" x14ac:dyDescent="0.3">
      <c r="A40" s="523" t="s">
        <v>51</v>
      </c>
      <c r="B40" s="1087" t="s">
        <v>51</v>
      </c>
      <c r="C40" s="1090">
        <v>216585</v>
      </c>
      <c r="D40" s="803">
        <f t="shared" si="4"/>
        <v>216.58500000000001</v>
      </c>
      <c r="E40" s="510">
        <f t="shared" si="5"/>
        <v>1.4495156234584676</v>
      </c>
      <c r="F40" s="514">
        <f t="shared" si="0"/>
        <v>0.44951562345846763</v>
      </c>
      <c r="G40" s="514">
        <f t="shared" si="1"/>
        <v>-0.44951562345846763</v>
      </c>
      <c r="H40" s="704">
        <f t="shared" si="6"/>
        <v>2.29741249666642</v>
      </c>
      <c r="I40" s="512">
        <f>'MASTER CHART'!$X$7</f>
        <v>0.1</v>
      </c>
      <c r="J40" s="513">
        <f t="shared" si="3"/>
        <v>0.229741249666642</v>
      </c>
      <c r="K40" s="624"/>
    </row>
    <row r="41" spans="1:11" ht="14.4" x14ac:dyDescent="0.3">
      <c r="A41" s="523" t="s">
        <v>149</v>
      </c>
      <c r="B41" s="1087" t="s">
        <v>149</v>
      </c>
      <c r="C41" s="1090">
        <v>20</v>
      </c>
      <c r="D41" s="803">
        <f t="shared" si="4"/>
        <v>0.02</v>
      </c>
      <c r="E41" s="510">
        <f t="shared" si="5"/>
        <v>1.3385189403314796E-4</v>
      </c>
      <c r="F41" s="514">
        <f t="shared" si="0"/>
        <v>-0.99986614810596686</v>
      </c>
      <c r="G41" s="514">
        <f t="shared" si="1"/>
        <v>0.99986614810596686</v>
      </c>
      <c r="H41" s="704">
        <f t="shared" si="6"/>
        <v>-99.986614810596691</v>
      </c>
      <c r="I41" s="512">
        <f>'MASTER CHART'!$X$7</f>
        <v>0.1</v>
      </c>
      <c r="J41" s="513">
        <f t="shared" si="3"/>
        <v>-9.9986614810596706</v>
      </c>
      <c r="K41" s="624"/>
    </row>
    <row r="42" spans="1:11" ht="14.4" x14ac:dyDescent="0.3">
      <c r="A42" s="523" t="s">
        <v>52</v>
      </c>
      <c r="B42" s="1087" t="s">
        <v>52</v>
      </c>
      <c r="C42" s="1090">
        <v>254971</v>
      </c>
      <c r="D42" s="803">
        <f t="shared" si="4"/>
        <v>254.971</v>
      </c>
      <c r="E42" s="510">
        <f t="shared" si="5"/>
        <v>1.7064175636762884</v>
      </c>
      <c r="F42" s="514">
        <f t="shared" si="0"/>
        <v>0.70641756367628838</v>
      </c>
      <c r="G42" s="514">
        <f t="shared" si="1"/>
        <v>-0.70641756367628838</v>
      </c>
      <c r="H42" s="704">
        <f t="shared" si="6"/>
        <v>3.6104029625668845</v>
      </c>
      <c r="I42" s="512">
        <f>'MASTER CHART'!$X$7</f>
        <v>0.1</v>
      </c>
      <c r="J42" s="513">
        <f t="shared" si="3"/>
        <v>0.36104029625668849</v>
      </c>
      <c r="K42" s="624"/>
    </row>
    <row r="43" spans="1:11" ht="14.4" x14ac:dyDescent="0.3">
      <c r="A43" s="522" t="s">
        <v>150</v>
      </c>
      <c r="B43" s="1088" t="s">
        <v>150</v>
      </c>
      <c r="C43" s="1089">
        <v>156</v>
      </c>
      <c r="D43" s="803">
        <f t="shared" si="4"/>
        <v>0.156</v>
      </c>
      <c r="E43" s="510">
        <f t="shared" si="5"/>
        <v>1.044044773458554E-3</v>
      </c>
      <c r="F43" s="514">
        <f t="shared" si="0"/>
        <v>-0.99895595522654146</v>
      </c>
      <c r="G43" s="514">
        <f t="shared" si="1"/>
        <v>0.99895595522654146</v>
      </c>
      <c r="H43" s="704">
        <f t="shared" si="6"/>
        <v>-99.895595522654148</v>
      </c>
      <c r="I43" s="512">
        <f>'MASTER CHART'!$X$7</f>
        <v>0.1</v>
      </c>
      <c r="J43" s="513">
        <f t="shared" si="3"/>
        <v>-9.9895595522654155</v>
      </c>
      <c r="K43" s="624"/>
    </row>
    <row r="44" spans="1:11" ht="14.4" x14ac:dyDescent="0.3">
      <c r="A44" s="523" t="s">
        <v>151</v>
      </c>
      <c r="B44" s="1087" t="s">
        <v>151</v>
      </c>
      <c r="C44" s="1090">
        <v>4241</v>
      </c>
      <c r="D44" s="803">
        <f t="shared" si="4"/>
        <v>4.2409999999999997</v>
      </c>
      <c r="E44" s="510">
        <f t="shared" si="5"/>
        <v>2.8383294129729023E-2</v>
      </c>
      <c r="F44" s="514">
        <f t="shared" si="0"/>
        <v>-0.97161670587027094</v>
      </c>
      <c r="G44" s="514">
        <f t="shared" si="1"/>
        <v>0.97161670587027094</v>
      </c>
      <c r="H44" s="704">
        <f t="shared" si="6"/>
        <v>-97.161670587027089</v>
      </c>
      <c r="I44" s="512">
        <f>'MASTER CHART'!$X$7</f>
        <v>0.1</v>
      </c>
      <c r="J44" s="513">
        <f t="shared" si="3"/>
        <v>-9.7161670587027089</v>
      </c>
      <c r="K44" s="624"/>
    </row>
    <row r="45" spans="1:11" ht="14.4" x14ac:dyDescent="0.3">
      <c r="A45" s="522" t="s">
        <v>152</v>
      </c>
      <c r="B45" s="1087" t="s">
        <v>152</v>
      </c>
      <c r="C45" s="1090">
        <v>4359</v>
      </c>
      <c r="D45" s="803">
        <f t="shared" si="4"/>
        <v>4.359</v>
      </c>
      <c r="E45" s="510">
        <f t="shared" si="5"/>
        <v>2.9173020304524597E-2</v>
      </c>
      <c r="F45" s="514">
        <f t="shared" si="0"/>
        <v>-0.97082697969547538</v>
      </c>
      <c r="G45" s="514">
        <f t="shared" si="1"/>
        <v>0.97082697969547538</v>
      </c>
      <c r="H45" s="704">
        <f t="shared" si="6"/>
        <v>-97.082697969547539</v>
      </c>
      <c r="I45" s="512">
        <f>'MASTER CHART'!$X$7</f>
        <v>0.1</v>
      </c>
      <c r="J45" s="513">
        <f t="shared" si="3"/>
        <v>-9.7082697969547542</v>
      </c>
      <c r="K45" s="624"/>
    </row>
    <row r="46" spans="1:11" ht="14.4" x14ac:dyDescent="0.3">
      <c r="A46" s="523" t="s">
        <v>53</v>
      </c>
      <c r="B46" s="1088" t="s">
        <v>53</v>
      </c>
      <c r="C46" s="1089">
        <v>1867</v>
      </c>
      <c r="D46" s="803">
        <f t="shared" si="4"/>
        <v>1.867</v>
      </c>
      <c r="E46" s="510">
        <f t="shared" si="5"/>
        <v>1.2495074307994361E-2</v>
      </c>
      <c r="F46" s="514">
        <f t="shared" si="0"/>
        <v>-0.98750492569200565</v>
      </c>
      <c r="G46" s="514">
        <f t="shared" si="1"/>
        <v>0.98750492569200565</v>
      </c>
      <c r="H46" s="704">
        <f t="shared" si="6"/>
        <v>-98.75049256920056</v>
      </c>
      <c r="I46" s="512">
        <f>'MASTER CHART'!$X$7</f>
        <v>0.1</v>
      </c>
      <c r="J46" s="513">
        <f t="shared" si="3"/>
        <v>-9.8750492569200574</v>
      </c>
      <c r="K46" s="624"/>
    </row>
    <row r="47" spans="1:11" ht="14.4" x14ac:dyDescent="0.3">
      <c r="A47" s="522" t="s">
        <v>54</v>
      </c>
      <c r="B47" s="1087" t="s">
        <v>54</v>
      </c>
      <c r="C47" s="1090">
        <v>31214</v>
      </c>
      <c r="D47" s="803">
        <f t="shared" si="4"/>
        <v>31.213999999999999</v>
      </c>
      <c r="E47" s="510">
        <f t="shared" si="5"/>
        <v>0.208902651017534</v>
      </c>
      <c r="F47" s="514">
        <f t="shared" si="0"/>
        <v>-0.79109734898246598</v>
      </c>
      <c r="G47" s="514">
        <f t="shared" si="1"/>
        <v>0.79109734898246598</v>
      </c>
      <c r="H47" s="704">
        <f t="shared" si="6"/>
        <v>-79.1097348982466</v>
      </c>
      <c r="I47" s="512">
        <f>'MASTER CHART'!$X$7</f>
        <v>0.1</v>
      </c>
      <c r="J47" s="513">
        <f t="shared" si="3"/>
        <v>-7.9109734898246602</v>
      </c>
      <c r="K47" s="624"/>
    </row>
    <row r="48" spans="1:11" ht="25.75" customHeight="1" x14ac:dyDescent="0.3">
      <c r="A48" s="523" t="s">
        <v>345</v>
      </c>
      <c r="B48" s="1088" t="s">
        <v>460</v>
      </c>
      <c r="C48" s="1089">
        <v>108</v>
      </c>
      <c r="D48" s="803">
        <f t="shared" si="4"/>
        <v>0.108</v>
      </c>
      <c r="E48" s="510">
        <f t="shared" si="5"/>
        <v>7.228002277789989E-4</v>
      </c>
      <c r="F48" s="514">
        <f t="shared" si="0"/>
        <v>-0.99927719977222096</v>
      </c>
      <c r="G48" s="514">
        <f t="shared" si="1"/>
        <v>0.99927719977222096</v>
      </c>
      <c r="H48" s="704">
        <f t="shared" si="6"/>
        <v>-99.927719977222097</v>
      </c>
      <c r="I48" s="512">
        <f>'MASTER CHART'!$X$7</f>
        <v>0.1</v>
      </c>
      <c r="J48" s="513">
        <f t="shared" si="3"/>
        <v>-9.99277199772221</v>
      </c>
      <c r="K48" s="624"/>
    </row>
    <row r="49" spans="1:45" ht="14.4" x14ac:dyDescent="0.3">
      <c r="A49" s="522" t="s">
        <v>233</v>
      </c>
      <c r="B49" s="1088" t="s">
        <v>219</v>
      </c>
      <c r="C49" s="1089">
        <v>23</v>
      </c>
      <c r="D49" s="803">
        <f t="shared" si="4"/>
        <v>2.3E-2</v>
      </c>
      <c r="E49" s="510">
        <f t="shared" si="5"/>
        <v>1.5392967813812014E-4</v>
      </c>
      <c r="F49" s="514">
        <f t="shared" si="0"/>
        <v>-0.9998460703218619</v>
      </c>
      <c r="G49" s="514">
        <f t="shared" si="1"/>
        <v>0.9998460703218619</v>
      </c>
      <c r="H49" s="704">
        <f t="shared" si="6"/>
        <v>-99.98460703218619</v>
      </c>
      <c r="I49" s="512">
        <f>'MASTER CHART'!$X$7</f>
        <v>0.1</v>
      </c>
      <c r="J49" s="513">
        <f t="shared" si="3"/>
        <v>-9.998460703218619</v>
      </c>
      <c r="K49" s="624"/>
    </row>
    <row r="50" spans="1:45" ht="14.4" x14ac:dyDescent="0.3">
      <c r="A50" s="523" t="s">
        <v>55</v>
      </c>
      <c r="B50" s="1087" t="s">
        <v>55</v>
      </c>
      <c r="C50" s="1090">
        <v>82856</v>
      </c>
      <c r="D50" s="803">
        <f t="shared" si="4"/>
        <v>82.855999999999995</v>
      </c>
      <c r="E50" s="510">
        <f t="shared" si="5"/>
        <v>0.55452162660052529</v>
      </c>
      <c r="F50" s="514">
        <f t="shared" si="0"/>
        <v>-0.44547837339947471</v>
      </c>
      <c r="G50" s="514">
        <f t="shared" si="1"/>
        <v>0.44547837339947471</v>
      </c>
      <c r="H50" s="704">
        <f t="shared" si="6"/>
        <v>-44.547837339947471</v>
      </c>
      <c r="I50" s="512">
        <f>'MASTER CHART'!$X$7</f>
        <v>0.1</v>
      </c>
      <c r="J50" s="513">
        <f t="shared" si="3"/>
        <v>-4.4547837339947476</v>
      </c>
      <c r="K50" s="624"/>
    </row>
    <row r="51" spans="1:45" ht="14.4" x14ac:dyDescent="0.3">
      <c r="A51" s="523" t="s">
        <v>115</v>
      </c>
      <c r="B51" s="1087" t="s">
        <v>115</v>
      </c>
      <c r="C51" s="1090">
        <v>1831</v>
      </c>
      <c r="D51" s="803">
        <f t="shared" si="4"/>
        <v>1.831</v>
      </c>
      <c r="E51" s="510">
        <f t="shared" si="5"/>
        <v>1.2254140898734694E-2</v>
      </c>
      <c r="F51" s="514">
        <f t="shared" si="0"/>
        <v>-0.98774585910126533</v>
      </c>
      <c r="G51" s="514">
        <f t="shared" si="1"/>
        <v>0.98774585910126533</v>
      </c>
      <c r="H51" s="704">
        <f t="shared" si="6"/>
        <v>-98.774585910126532</v>
      </c>
      <c r="I51" s="512">
        <f>'MASTER CHART'!$X$7</f>
        <v>0.1</v>
      </c>
      <c r="J51" s="513">
        <f t="shared" si="3"/>
        <v>-9.8774585910126547</v>
      </c>
      <c r="K51" s="624"/>
    </row>
    <row r="52" spans="1:45" ht="14.4" x14ac:dyDescent="0.3">
      <c r="A52" s="522" t="s">
        <v>116</v>
      </c>
      <c r="B52" s="1088" t="s">
        <v>116</v>
      </c>
      <c r="C52" s="1089">
        <v>251070</v>
      </c>
      <c r="D52" s="803">
        <f t="shared" si="4"/>
        <v>251.07</v>
      </c>
      <c r="E52" s="510">
        <f t="shared" si="5"/>
        <v>1.6803097517451229</v>
      </c>
      <c r="F52" s="514">
        <f t="shared" si="0"/>
        <v>0.68030975174512287</v>
      </c>
      <c r="G52" s="514">
        <f t="shared" si="1"/>
        <v>-0.68030975174512287</v>
      </c>
      <c r="H52" s="704">
        <f t="shared" si="6"/>
        <v>3.476969528307579</v>
      </c>
      <c r="I52" s="512">
        <f>'MASTER CHART'!$X$7</f>
        <v>0.1</v>
      </c>
      <c r="J52" s="513">
        <f t="shared" si="3"/>
        <v>0.34769695283075791</v>
      </c>
      <c r="K52" s="624"/>
    </row>
    <row r="53" spans="1:45" ht="14.4" x14ac:dyDescent="0.3">
      <c r="A53" s="523" t="s">
        <v>56</v>
      </c>
      <c r="B53" s="1088" t="s">
        <v>56</v>
      </c>
      <c r="C53" s="1089">
        <v>48361</v>
      </c>
      <c r="D53" s="803">
        <f t="shared" si="4"/>
        <v>48.360999999999997</v>
      </c>
      <c r="E53" s="510">
        <f t="shared" si="5"/>
        <v>0.32366057236685342</v>
      </c>
      <c r="F53" s="514">
        <f t="shared" si="0"/>
        <v>-0.67633942763314658</v>
      </c>
      <c r="G53" s="514">
        <f t="shared" si="1"/>
        <v>0.67633942763314658</v>
      </c>
      <c r="H53" s="704">
        <f t="shared" si="6"/>
        <v>-67.633942763314664</v>
      </c>
      <c r="I53" s="512">
        <f>'MASTER CHART'!$X$7</f>
        <v>0.1</v>
      </c>
      <c r="J53" s="513">
        <f t="shared" si="3"/>
        <v>-6.7633942763314669</v>
      </c>
      <c r="K53" s="885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3"/>
      <c r="AN53" s="283"/>
      <c r="AO53" s="283"/>
      <c r="AP53" s="283"/>
      <c r="AQ53" s="283"/>
      <c r="AR53" s="283"/>
      <c r="AS53" s="283"/>
    </row>
    <row r="54" spans="1:45" s="144" customFormat="1" ht="14.4" x14ac:dyDescent="0.3">
      <c r="A54" s="522" t="s">
        <v>57</v>
      </c>
      <c r="B54" s="1088" t="s">
        <v>57</v>
      </c>
      <c r="C54" s="1089">
        <v>36209</v>
      </c>
      <c r="D54" s="803">
        <f t="shared" si="4"/>
        <v>36.209000000000003</v>
      </c>
      <c r="E54" s="510">
        <f t="shared" si="5"/>
        <v>0.24233216155231274</v>
      </c>
      <c r="F54" s="514">
        <f t="shared" si="0"/>
        <v>-0.75766783844768726</v>
      </c>
      <c r="G54" s="514">
        <f t="shared" si="1"/>
        <v>0.75766783844768726</v>
      </c>
      <c r="H54" s="704">
        <f t="shared" si="6"/>
        <v>-75.766783844768725</v>
      </c>
      <c r="I54" s="512">
        <f>'MASTER CHART'!$X$7</f>
        <v>0.1</v>
      </c>
      <c r="J54" s="513">
        <f t="shared" si="3"/>
        <v>-7.5766783844768728</v>
      </c>
      <c r="K54" s="887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</row>
    <row r="55" spans="1:45" s="144" customFormat="1" ht="14.4" x14ac:dyDescent="0.3">
      <c r="A55" s="523" t="s">
        <v>58</v>
      </c>
      <c r="B55" s="1087" t="s">
        <v>58</v>
      </c>
      <c r="C55" s="1090">
        <v>12587</v>
      </c>
      <c r="D55" s="803">
        <f t="shared" si="4"/>
        <v>12.587</v>
      </c>
      <c r="E55" s="510">
        <f t="shared" si="5"/>
        <v>8.4239689509761656E-2</v>
      </c>
      <c r="F55" s="514">
        <f t="shared" si="0"/>
        <v>-0.91576031049023832</v>
      </c>
      <c r="G55" s="514">
        <f t="shared" si="1"/>
        <v>0.91576031049023832</v>
      </c>
      <c r="H55" s="704">
        <f t="shared" si="6"/>
        <v>-91.576031049023825</v>
      </c>
      <c r="I55" s="512">
        <f>'MASTER CHART'!$X$7</f>
        <v>0.1</v>
      </c>
      <c r="J55" s="513">
        <f t="shared" si="3"/>
        <v>-9.1576031049023836</v>
      </c>
      <c r="K55" s="889"/>
      <c r="L55" s="168"/>
      <c r="M55" s="165"/>
      <c r="N55" s="165"/>
      <c r="O55" s="169"/>
      <c r="P55" s="165"/>
      <c r="Q55" s="169"/>
      <c r="R55" s="165"/>
      <c r="S55" s="170"/>
      <c r="T55" s="171"/>
      <c r="U55" s="172"/>
      <c r="V55" s="171"/>
      <c r="W55" s="165"/>
      <c r="X55" s="165"/>
      <c r="Y55" s="165"/>
      <c r="Z55" s="165"/>
      <c r="AA55" s="165"/>
      <c r="AB55" s="165"/>
      <c r="AC55" s="165"/>
      <c r="AD55" s="165"/>
      <c r="AE55" s="173"/>
      <c r="AF55" s="165"/>
      <c r="AG55" s="165"/>
      <c r="AH55" s="165"/>
      <c r="AI55" s="165"/>
      <c r="AJ55" s="165"/>
      <c r="AK55" s="165"/>
      <c r="AL55" s="165"/>
      <c r="AM55" s="166"/>
      <c r="AN55" s="174"/>
      <c r="AO55" s="174"/>
      <c r="AP55" s="174"/>
      <c r="AQ55" s="174"/>
      <c r="AR55" s="174"/>
      <c r="AS55" s="174"/>
    </row>
    <row r="56" spans="1:45" ht="14.4" x14ac:dyDescent="0.3">
      <c r="A56" s="522" t="s">
        <v>153</v>
      </c>
      <c r="B56" s="1087" t="s">
        <v>153</v>
      </c>
      <c r="C56" s="1090">
        <v>38</v>
      </c>
      <c r="D56" s="803">
        <f t="shared" si="4"/>
        <v>3.7999999999999999E-2</v>
      </c>
      <c r="E56" s="510">
        <f t="shared" si="5"/>
        <v>2.5431859866298113E-4</v>
      </c>
      <c r="F56" s="514">
        <f t="shared" si="0"/>
        <v>-0.99974568140133702</v>
      </c>
      <c r="G56" s="514">
        <f t="shared" si="1"/>
        <v>0.99974568140133702</v>
      </c>
      <c r="H56" s="704">
        <f t="shared" si="6"/>
        <v>-99.974568140133698</v>
      </c>
      <c r="I56" s="512">
        <f>'MASTER CHART'!$X$7</f>
        <v>0.1</v>
      </c>
      <c r="J56" s="513">
        <f t="shared" si="3"/>
        <v>-9.9974568140133702</v>
      </c>
      <c r="K56" s="885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</row>
    <row r="57" spans="1:45" ht="14.4" x14ac:dyDescent="0.3">
      <c r="A57" s="522" t="s">
        <v>154</v>
      </c>
      <c r="B57" s="1087" t="s">
        <v>154</v>
      </c>
      <c r="C57" s="1090">
        <v>4114</v>
      </c>
      <c r="D57" s="803">
        <f t="shared" si="4"/>
        <v>4.1139999999999999</v>
      </c>
      <c r="E57" s="510">
        <f t="shared" si="5"/>
        <v>2.7533334602618535E-2</v>
      </c>
      <c r="F57" s="514">
        <f t="shared" si="0"/>
        <v>-0.97246666539738147</v>
      </c>
      <c r="G57" s="514">
        <f t="shared" si="1"/>
        <v>0.97246666539738147</v>
      </c>
      <c r="H57" s="704">
        <f t="shared" si="6"/>
        <v>-97.246666539738143</v>
      </c>
      <c r="I57" s="512">
        <f>'MASTER CHART'!$X$7</f>
        <v>0.1</v>
      </c>
      <c r="J57" s="513">
        <f t="shared" si="3"/>
        <v>-9.7246666539738147</v>
      </c>
      <c r="K57" s="885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3"/>
      <c r="AN57" s="283"/>
      <c r="AO57" s="283"/>
      <c r="AP57" s="283"/>
      <c r="AQ57" s="283"/>
      <c r="AR57" s="283"/>
      <c r="AS57" s="283"/>
    </row>
    <row r="58" spans="1:45" ht="14.4" x14ac:dyDescent="0.3">
      <c r="A58" s="523" t="s">
        <v>155</v>
      </c>
      <c r="B58" s="1087" t="s">
        <v>155</v>
      </c>
      <c r="C58" s="1090">
        <v>1091</v>
      </c>
      <c r="D58" s="803">
        <f t="shared" si="4"/>
        <v>1.091</v>
      </c>
      <c r="E58" s="510">
        <f t="shared" si="5"/>
        <v>7.3016208195082208E-3</v>
      </c>
      <c r="F58" s="514">
        <f t="shared" si="0"/>
        <v>-0.99269837918049175</v>
      </c>
      <c r="G58" s="514">
        <f t="shared" si="1"/>
        <v>0.99269837918049175</v>
      </c>
      <c r="H58" s="704">
        <f t="shared" si="6"/>
        <v>-99.269837918049177</v>
      </c>
      <c r="I58" s="512">
        <f>'MASTER CHART'!$X$7</f>
        <v>0.1</v>
      </c>
      <c r="J58" s="513">
        <f t="shared" si="3"/>
        <v>-9.9269837918049184</v>
      </c>
      <c r="K58" s="624"/>
    </row>
    <row r="59" spans="1:45" ht="14.4" x14ac:dyDescent="0.3">
      <c r="A59" s="523" t="s">
        <v>156</v>
      </c>
      <c r="B59" s="1087" t="s">
        <v>156</v>
      </c>
      <c r="C59" s="1090">
        <v>25</v>
      </c>
      <c r="D59" s="803">
        <f t="shared" si="4"/>
        <v>2.5000000000000001E-2</v>
      </c>
      <c r="E59" s="510">
        <f t="shared" si="5"/>
        <v>1.6731486754143496E-4</v>
      </c>
      <c r="F59" s="514">
        <f t="shared" si="0"/>
        <v>-0.9998326851324586</v>
      </c>
      <c r="G59" s="514">
        <f t="shared" si="1"/>
        <v>0.9998326851324586</v>
      </c>
      <c r="H59" s="704">
        <f t="shared" si="6"/>
        <v>-99.983268513245861</v>
      </c>
      <c r="I59" s="512">
        <f>'MASTER CHART'!$X$7</f>
        <v>0.1</v>
      </c>
      <c r="J59" s="513">
        <f t="shared" si="3"/>
        <v>-9.9983268513245864</v>
      </c>
      <c r="K59" s="624"/>
    </row>
    <row r="60" spans="1:45" ht="14.4" x14ac:dyDescent="0.3">
      <c r="A60" s="522" t="s">
        <v>157</v>
      </c>
      <c r="B60" s="1087" t="s">
        <v>157</v>
      </c>
      <c r="C60" s="1090">
        <v>35139</v>
      </c>
      <c r="D60" s="803">
        <f t="shared" si="4"/>
        <v>35.139000000000003</v>
      </c>
      <c r="E60" s="510">
        <f t="shared" si="5"/>
        <v>0.23517108522153932</v>
      </c>
      <c r="F60" s="514">
        <f t="shared" si="0"/>
        <v>-0.76482891477846071</v>
      </c>
      <c r="G60" s="514">
        <f t="shared" si="1"/>
        <v>0.76482891477846071</v>
      </c>
      <c r="H60" s="704">
        <f t="shared" si="6"/>
        <v>-76.482891477846067</v>
      </c>
      <c r="I60" s="512">
        <f>'MASTER CHART'!$X$7</f>
        <v>0.1</v>
      </c>
      <c r="J60" s="513">
        <f t="shared" si="3"/>
        <v>-7.6482891477846069</v>
      </c>
      <c r="K60" s="624"/>
    </row>
    <row r="61" spans="1:45" ht="14.4" x14ac:dyDescent="0.3">
      <c r="A61" s="523" t="s">
        <v>59</v>
      </c>
      <c r="B61" s="1087" t="s">
        <v>59</v>
      </c>
      <c r="C61" s="1090">
        <v>474961</v>
      </c>
      <c r="D61" s="803">
        <f t="shared" si="4"/>
        <v>474.96100000000001</v>
      </c>
      <c r="E61" s="510">
        <f t="shared" si="5"/>
        <v>3.1787214720938994</v>
      </c>
      <c r="F61" s="514">
        <f t="shared" si="0"/>
        <v>2.1787214720938994</v>
      </c>
      <c r="G61" s="514">
        <f t="shared" si="1"/>
        <v>-2.1787214720938994</v>
      </c>
      <c r="H61" s="704">
        <f t="shared" si="6"/>
        <v>11.13514564462397</v>
      </c>
      <c r="I61" s="512">
        <f>'MASTER CHART'!$X$7</f>
        <v>0.1</v>
      </c>
      <c r="J61" s="513">
        <f t="shared" si="3"/>
        <v>1.1135145644623969</v>
      </c>
      <c r="K61" s="624"/>
    </row>
    <row r="62" spans="1:45" ht="14.4" x14ac:dyDescent="0.3">
      <c r="A62" s="523" t="s">
        <v>158</v>
      </c>
      <c r="B62" s="1087" t="s">
        <v>158</v>
      </c>
      <c r="C62" s="1090">
        <v>271</v>
      </c>
      <c r="D62" s="803">
        <f t="shared" si="4"/>
        <v>0.27100000000000002</v>
      </c>
      <c r="E62" s="510">
        <f t="shared" si="5"/>
        <v>1.8136931641491549E-3</v>
      </c>
      <c r="F62" s="514">
        <f t="shared" si="0"/>
        <v>-0.99818630683585086</v>
      </c>
      <c r="G62" s="514">
        <f t="shared" si="1"/>
        <v>0.99818630683585086</v>
      </c>
      <c r="H62" s="704">
        <f t="shared" si="6"/>
        <v>-99.818630683585084</v>
      </c>
      <c r="I62" s="512">
        <f>'MASTER CHART'!$X$7</f>
        <v>0.1</v>
      </c>
      <c r="J62" s="513">
        <f t="shared" si="3"/>
        <v>-9.9818630683585088</v>
      </c>
      <c r="K62" s="624"/>
    </row>
    <row r="63" spans="1:45" ht="14.4" x14ac:dyDescent="0.3">
      <c r="A63" s="523" t="s">
        <v>159</v>
      </c>
      <c r="B63" s="1088" t="s">
        <v>159</v>
      </c>
      <c r="C63" s="1089">
        <v>490</v>
      </c>
      <c r="D63" s="803">
        <f t="shared" si="4"/>
        <v>0.49</v>
      </c>
      <c r="E63" s="510">
        <f t="shared" si="5"/>
        <v>3.2793714038121249E-3</v>
      </c>
      <c r="F63" s="514">
        <f t="shared" si="0"/>
        <v>-0.99672062859618793</v>
      </c>
      <c r="G63" s="514">
        <f t="shared" si="1"/>
        <v>0.99672062859618793</v>
      </c>
      <c r="H63" s="704">
        <f t="shared" si="6"/>
        <v>-99.672062859618791</v>
      </c>
      <c r="I63" s="512">
        <f>'MASTER CHART'!$X$7</f>
        <v>0.1</v>
      </c>
      <c r="J63" s="513">
        <f t="shared" si="3"/>
        <v>-9.9672062859618791</v>
      </c>
      <c r="K63" s="624"/>
    </row>
    <row r="64" spans="1:45" ht="14.4" x14ac:dyDescent="0.3">
      <c r="A64" s="523" t="s">
        <v>160</v>
      </c>
      <c r="B64" s="1088" t="s">
        <v>160</v>
      </c>
      <c r="C64" s="1089">
        <v>2879</v>
      </c>
      <c r="D64" s="803">
        <f t="shared" si="4"/>
        <v>2.879</v>
      </c>
      <c r="E64" s="510">
        <f t="shared" si="5"/>
        <v>1.9267980146071648E-2</v>
      </c>
      <c r="F64" s="514">
        <f t="shared" si="0"/>
        <v>-0.98073201985392833</v>
      </c>
      <c r="G64" s="514">
        <f t="shared" si="1"/>
        <v>0.98073201985392833</v>
      </c>
      <c r="H64" s="704">
        <f t="shared" si="6"/>
        <v>-98.073201985392828</v>
      </c>
      <c r="I64" s="512">
        <f>'MASTER CHART'!$X$7</f>
        <v>0.1</v>
      </c>
      <c r="J64" s="513">
        <f t="shared" si="3"/>
        <v>-9.8073201985392835</v>
      </c>
      <c r="K64" s="624"/>
    </row>
    <row r="65" spans="1:22" ht="14.4" x14ac:dyDescent="0.3">
      <c r="A65" s="522" t="s">
        <v>60</v>
      </c>
      <c r="B65" s="1088" t="s">
        <v>60</v>
      </c>
      <c r="C65" s="1089">
        <v>1789779</v>
      </c>
      <c r="D65" s="803">
        <f t="shared" si="4"/>
        <v>1789.779</v>
      </c>
      <c r="E65" s="510">
        <f t="shared" si="5"/>
        <v>11.978265452537675</v>
      </c>
      <c r="F65" s="514">
        <f t="shared" si="0"/>
        <v>10.978265452537675</v>
      </c>
      <c r="G65" s="514">
        <f t="shared" si="1"/>
        <v>-10.978265452537675</v>
      </c>
      <c r="H65" s="704">
        <f t="shared" si="6"/>
        <v>56.108404082448104</v>
      </c>
      <c r="I65" s="512">
        <f>'MASTER CHART'!$X$7</f>
        <v>0.1</v>
      </c>
      <c r="J65" s="513">
        <f t="shared" si="3"/>
        <v>5.6108404082448109</v>
      </c>
      <c r="K65" s="624"/>
    </row>
    <row r="66" spans="1:22" ht="14.4" x14ac:dyDescent="0.3">
      <c r="A66" s="523" t="s">
        <v>161</v>
      </c>
      <c r="B66" s="1088" t="s">
        <v>161</v>
      </c>
      <c r="C66" s="1089">
        <v>1240</v>
      </c>
      <c r="D66" s="803">
        <f t="shared" si="4"/>
        <v>1.24</v>
      </c>
      <c r="E66" s="510">
        <f t="shared" si="5"/>
        <v>8.2988174300551738E-3</v>
      </c>
      <c r="F66" s="514">
        <f t="shared" si="0"/>
        <v>-0.99170118256994477</v>
      </c>
      <c r="G66" s="514">
        <f t="shared" si="1"/>
        <v>0.99170118256994477</v>
      </c>
      <c r="H66" s="704">
        <f t="shared" si="6"/>
        <v>-99.170118256994471</v>
      </c>
      <c r="I66" s="512">
        <f>'MASTER CHART'!$X$7</f>
        <v>0.1</v>
      </c>
      <c r="J66" s="513">
        <f t="shared" si="3"/>
        <v>-9.9170118256994471</v>
      </c>
      <c r="K66" s="624"/>
    </row>
    <row r="67" spans="1:22" ht="14.4" x14ac:dyDescent="0.3">
      <c r="A67" s="522" t="s">
        <v>162</v>
      </c>
      <c r="B67" s="1087" t="s">
        <v>162</v>
      </c>
      <c r="C67" s="1090">
        <v>101</v>
      </c>
      <c r="D67" s="803">
        <f t="shared" si="4"/>
        <v>0.10100000000000001</v>
      </c>
      <c r="E67" s="510">
        <f t="shared" si="5"/>
        <v>6.7595206486739722E-4</v>
      </c>
      <c r="F67" s="514">
        <f t="shared" si="0"/>
        <v>-0.99932404793513263</v>
      </c>
      <c r="G67" s="514">
        <f t="shared" si="1"/>
        <v>0.99932404793513263</v>
      </c>
      <c r="H67" s="704">
        <f t="shared" si="6"/>
        <v>-99.932404793513257</v>
      </c>
      <c r="I67" s="512">
        <f>'MASTER CHART'!$X$7</f>
        <v>0.1</v>
      </c>
      <c r="J67" s="513">
        <f t="shared" si="3"/>
        <v>-9.9932404793513268</v>
      </c>
      <c r="K67" s="624"/>
    </row>
    <row r="68" spans="1:22" ht="14.4" x14ac:dyDescent="0.3">
      <c r="A68" s="523" t="s">
        <v>61</v>
      </c>
      <c r="B68" s="1088" t="s">
        <v>61</v>
      </c>
      <c r="C68" s="1089">
        <v>16485</v>
      </c>
      <c r="D68" s="803">
        <f t="shared" si="4"/>
        <v>16.484999999999999</v>
      </c>
      <c r="E68" s="510">
        <f t="shared" si="5"/>
        <v>0.1103274236568222</v>
      </c>
      <c r="F68" s="514">
        <f t="shared" ref="F68:F131" si="7">E68-1</f>
        <v>-0.88967257634317776</v>
      </c>
      <c r="G68" s="514">
        <f t="shared" ref="G68:G131" si="8">(F68*-1)</f>
        <v>0.88967257634317776</v>
      </c>
      <c r="H68" s="704">
        <f t="shared" ref="H68:H99" si="9">(IF(F68&lt;0,F68/$F$184*-100,F68/$F$183*100))</f>
        <v>-88.967257634317775</v>
      </c>
      <c r="I68" s="512">
        <f>'MASTER CHART'!$X$7</f>
        <v>0.1</v>
      </c>
      <c r="J68" s="513">
        <f t="shared" ref="J68:J131" si="10">(H68*I68)</f>
        <v>-8.8967257634317782</v>
      </c>
      <c r="K68" s="624"/>
    </row>
    <row r="69" spans="1:22" ht="14.4" x14ac:dyDescent="0.3">
      <c r="A69" s="523" t="s">
        <v>117</v>
      </c>
      <c r="B69" s="1087" t="s">
        <v>117</v>
      </c>
      <c r="C69" s="1090">
        <v>2336</v>
      </c>
      <c r="D69" s="803">
        <f t="shared" ref="D69:D132" si="11">C69/1000</f>
        <v>2.3359999999999999</v>
      </c>
      <c r="E69" s="510">
        <f t="shared" si="5"/>
        <v>1.5633901223071681E-2</v>
      </c>
      <c r="F69" s="514">
        <f t="shared" si="7"/>
        <v>-0.98436609877692827</v>
      </c>
      <c r="G69" s="514">
        <f t="shared" si="8"/>
        <v>0.98436609877692827</v>
      </c>
      <c r="H69" s="704">
        <f t="shared" si="9"/>
        <v>-98.436609877692831</v>
      </c>
      <c r="I69" s="512">
        <f>'MASTER CHART'!$X$7</f>
        <v>0.1</v>
      </c>
      <c r="J69" s="513">
        <f t="shared" si="10"/>
        <v>-9.8436609877692831</v>
      </c>
      <c r="K69" s="624"/>
    </row>
    <row r="70" spans="1:22" ht="14.4" x14ac:dyDescent="0.3">
      <c r="A70" s="522" t="s">
        <v>62</v>
      </c>
      <c r="B70" s="1087" t="s">
        <v>62</v>
      </c>
      <c r="C70" s="1090">
        <v>56411</v>
      </c>
      <c r="D70" s="803">
        <f t="shared" si="11"/>
        <v>56.411000000000001</v>
      </c>
      <c r="E70" s="510">
        <f t="shared" ref="E70:E133" si="12">IF(D70=0,0,D70/$D$182)</f>
        <v>0.37753595971519549</v>
      </c>
      <c r="F70" s="514">
        <f t="shared" si="7"/>
        <v>-0.62246404028480451</v>
      </c>
      <c r="G70" s="514">
        <f t="shared" si="8"/>
        <v>0.62246404028480451</v>
      </c>
      <c r="H70" s="704">
        <f t="shared" si="9"/>
        <v>-62.246404028480448</v>
      </c>
      <c r="I70" s="512">
        <f>'MASTER CHART'!$X$7</f>
        <v>0.1</v>
      </c>
      <c r="J70" s="513">
        <f t="shared" si="10"/>
        <v>-6.2246404028480455</v>
      </c>
      <c r="K70" s="624"/>
    </row>
    <row r="71" spans="1:22" ht="14.4" x14ac:dyDescent="0.3">
      <c r="A71" s="523" t="s">
        <v>163</v>
      </c>
      <c r="B71" s="1087" t="s">
        <v>163</v>
      </c>
      <c r="C71" s="1090">
        <v>153</v>
      </c>
      <c r="D71" s="803">
        <f t="shared" si="11"/>
        <v>0.153</v>
      </c>
      <c r="E71" s="510">
        <f t="shared" si="12"/>
        <v>1.0239669893535818E-3</v>
      </c>
      <c r="F71" s="514">
        <f t="shared" si="7"/>
        <v>-0.99897603301064641</v>
      </c>
      <c r="G71" s="514">
        <f t="shared" si="8"/>
        <v>0.99897603301064641</v>
      </c>
      <c r="H71" s="704">
        <f t="shared" si="9"/>
        <v>-99.897603301064635</v>
      </c>
      <c r="I71" s="512">
        <f>'MASTER CHART'!$X$7</f>
        <v>0.1</v>
      </c>
      <c r="J71" s="513">
        <f t="shared" si="10"/>
        <v>-9.9897603301064635</v>
      </c>
      <c r="K71" s="624"/>
    </row>
    <row r="72" spans="1:22" ht="14.4" x14ac:dyDescent="0.3">
      <c r="A72" s="523" t="s">
        <v>164</v>
      </c>
      <c r="B72" s="1088" t="s">
        <v>164</v>
      </c>
      <c r="C72" s="1089">
        <v>1440</v>
      </c>
      <c r="D72" s="803">
        <f t="shared" si="11"/>
        <v>1.44</v>
      </c>
      <c r="E72" s="510">
        <f t="shared" si="12"/>
        <v>9.6373363703866517E-3</v>
      </c>
      <c r="F72" s="514">
        <f t="shared" si="7"/>
        <v>-0.99036266362961334</v>
      </c>
      <c r="G72" s="514">
        <f t="shared" si="8"/>
        <v>0.99036266362961334</v>
      </c>
      <c r="H72" s="704">
        <f t="shared" si="9"/>
        <v>-99.036266362961328</v>
      </c>
      <c r="I72" s="512">
        <f>'MASTER CHART'!$X$7</f>
        <v>0.1</v>
      </c>
      <c r="J72" s="513">
        <f t="shared" si="10"/>
        <v>-9.9036266362961332</v>
      </c>
      <c r="K72" s="624"/>
    </row>
    <row r="73" spans="1:22" ht="14.4" x14ac:dyDescent="0.3">
      <c r="A73" s="522" t="s">
        <v>118</v>
      </c>
      <c r="B73" s="1088" t="s">
        <v>118</v>
      </c>
      <c r="C73" s="1089">
        <v>4082</v>
      </c>
      <c r="D73" s="803">
        <f t="shared" si="11"/>
        <v>4.0819999999999999</v>
      </c>
      <c r="E73" s="510">
        <f t="shared" si="12"/>
        <v>2.7319171572165495E-2</v>
      </c>
      <c r="F73" s="514">
        <f t="shared" si="7"/>
        <v>-0.97268082842783454</v>
      </c>
      <c r="G73" s="514">
        <f t="shared" si="8"/>
        <v>0.97268082842783454</v>
      </c>
      <c r="H73" s="704">
        <f t="shared" si="9"/>
        <v>-97.268082842783457</v>
      </c>
      <c r="I73" s="512">
        <f>'MASTER CHART'!$X$7</f>
        <v>0.1</v>
      </c>
      <c r="J73" s="513">
        <f t="shared" si="10"/>
        <v>-9.7268082842783468</v>
      </c>
      <c r="K73" s="624"/>
    </row>
    <row r="74" spans="1:22" ht="14.4" x14ac:dyDescent="0.3">
      <c r="A74" s="523" t="s">
        <v>63</v>
      </c>
      <c r="B74" s="1087" t="s">
        <v>63</v>
      </c>
      <c r="C74" s="1090">
        <v>10075</v>
      </c>
      <c r="D74" s="803">
        <f t="shared" si="11"/>
        <v>10.074999999999999</v>
      </c>
      <c r="E74" s="510">
        <f t="shared" si="12"/>
        <v>6.742789161919828E-2</v>
      </c>
      <c r="F74" s="514">
        <f t="shared" si="7"/>
        <v>-0.93257210838080173</v>
      </c>
      <c r="G74" s="514">
        <f t="shared" si="8"/>
        <v>0.93257210838080173</v>
      </c>
      <c r="H74" s="704">
        <f t="shared" si="9"/>
        <v>-93.257210838080169</v>
      </c>
      <c r="I74" s="512">
        <f>'MASTER CHART'!$X$7</f>
        <v>0.1</v>
      </c>
      <c r="J74" s="513">
        <f t="shared" si="10"/>
        <v>-9.325721083808018</v>
      </c>
      <c r="K74" s="624"/>
    </row>
    <row r="75" spans="1:22" ht="14.4" x14ac:dyDescent="0.3">
      <c r="A75" s="522" t="s">
        <v>165</v>
      </c>
      <c r="B75" s="1088" t="s">
        <v>165</v>
      </c>
      <c r="C75" s="1089">
        <v>234852</v>
      </c>
      <c r="D75" s="803">
        <f t="shared" si="11"/>
        <v>234.852</v>
      </c>
      <c r="E75" s="510">
        <f t="shared" si="12"/>
        <v>1.5717692508736432</v>
      </c>
      <c r="F75" s="514">
        <f t="shared" si="7"/>
        <v>0.57176925087364316</v>
      </c>
      <c r="G75" s="514">
        <f t="shared" si="8"/>
        <v>-0.57176925087364316</v>
      </c>
      <c r="H75" s="704">
        <f t="shared" si="9"/>
        <v>2.9222339638837331</v>
      </c>
      <c r="I75" s="512">
        <f>'MASTER CHART'!$X$7</f>
        <v>0.1</v>
      </c>
      <c r="J75" s="513">
        <f t="shared" si="10"/>
        <v>0.2922233963883733</v>
      </c>
      <c r="K75" s="624"/>
    </row>
    <row r="76" spans="1:22" ht="14.4" x14ac:dyDescent="0.3">
      <c r="A76" s="523" t="s">
        <v>65</v>
      </c>
      <c r="B76" s="1087" t="s">
        <v>65</v>
      </c>
      <c r="C76" s="1090">
        <v>46939</v>
      </c>
      <c r="D76" s="803">
        <f t="shared" si="11"/>
        <v>46.939</v>
      </c>
      <c r="E76" s="510">
        <f t="shared" si="12"/>
        <v>0.31414370270109659</v>
      </c>
      <c r="F76" s="514">
        <f t="shared" si="7"/>
        <v>-0.68585629729890341</v>
      </c>
      <c r="G76" s="514">
        <f t="shared" si="8"/>
        <v>0.68585629729890341</v>
      </c>
      <c r="H76" s="704">
        <f t="shared" si="9"/>
        <v>-68.585629729890343</v>
      </c>
      <c r="I76" s="512">
        <f>'MASTER CHART'!$X$7</f>
        <v>0.1</v>
      </c>
      <c r="J76" s="513">
        <f t="shared" si="10"/>
        <v>-6.8585629729890343</v>
      </c>
      <c r="K76" s="624"/>
    </row>
    <row r="77" spans="1:22" ht="14.4" x14ac:dyDescent="0.3">
      <c r="A77" s="522" t="s">
        <v>166</v>
      </c>
      <c r="B77" s="1088" t="s">
        <v>166</v>
      </c>
      <c r="C77" s="1089">
        <v>2954</v>
      </c>
      <c r="D77" s="803">
        <f t="shared" si="11"/>
        <v>2.9540000000000002</v>
      </c>
      <c r="E77" s="510">
        <f t="shared" si="12"/>
        <v>1.9769924748695954E-2</v>
      </c>
      <c r="F77" s="514">
        <f t="shared" si="7"/>
        <v>-0.98023007525130401</v>
      </c>
      <c r="G77" s="514">
        <f t="shared" si="8"/>
        <v>0.98023007525130401</v>
      </c>
      <c r="H77" s="704">
        <f t="shared" si="9"/>
        <v>-98.023007525130396</v>
      </c>
      <c r="I77" s="512">
        <f>'MASTER CHART'!$X$7</f>
        <v>0.1</v>
      </c>
      <c r="J77" s="513">
        <f t="shared" si="10"/>
        <v>-9.802300752513041</v>
      </c>
      <c r="K77" s="624"/>
    </row>
    <row r="78" spans="1:22" ht="14.4" x14ac:dyDescent="0.3">
      <c r="A78" s="523" t="s">
        <v>66</v>
      </c>
      <c r="B78" s="1087" t="s">
        <v>66</v>
      </c>
      <c r="C78" s="1090">
        <v>325039</v>
      </c>
      <c r="D78" s="803">
        <f t="shared" si="11"/>
        <v>325.03899999999999</v>
      </c>
      <c r="E78" s="510">
        <f t="shared" si="12"/>
        <v>2.1753542892320188</v>
      </c>
      <c r="F78" s="514">
        <f t="shared" si="7"/>
        <v>1.1753542892320188</v>
      </c>
      <c r="G78" s="514">
        <f t="shared" si="8"/>
        <v>-1.1753542892320188</v>
      </c>
      <c r="H78" s="704">
        <f t="shared" si="9"/>
        <v>6.0070740396448228</v>
      </c>
      <c r="I78" s="512">
        <f>'MASTER CHART'!$X$7</f>
        <v>0.1</v>
      </c>
      <c r="J78" s="513">
        <f t="shared" si="10"/>
        <v>0.6007074039644823</v>
      </c>
      <c r="K78" s="624"/>
    </row>
    <row r="79" spans="1:22" ht="14.4" x14ac:dyDescent="0.3">
      <c r="A79" s="522" t="s">
        <v>67</v>
      </c>
      <c r="B79" s="1088" t="s">
        <v>67</v>
      </c>
      <c r="C79" s="1089">
        <v>34238</v>
      </c>
      <c r="D79" s="803">
        <f t="shared" si="11"/>
        <v>34.238</v>
      </c>
      <c r="E79" s="510">
        <f t="shared" si="12"/>
        <v>0.22914105739534599</v>
      </c>
      <c r="F79" s="514">
        <f t="shared" si="7"/>
        <v>-0.77085894260465404</v>
      </c>
      <c r="G79" s="514">
        <f t="shared" si="8"/>
        <v>0.77085894260465404</v>
      </c>
      <c r="H79" s="704">
        <f t="shared" si="9"/>
        <v>-77.085894260465409</v>
      </c>
      <c r="I79" s="512">
        <f>'MASTER CHART'!$X$7</f>
        <v>0.1</v>
      </c>
      <c r="J79" s="513">
        <f t="shared" si="10"/>
        <v>-7.7085894260465411</v>
      </c>
      <c r="K79" s="892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8" customHeight="1" x14ac:dyDescent="0.3">
      <c r="A80" s="523" t="s">
        <v>222</v>
      </c>
      <c r="B80" s="1087" t="s">
        <v>459</v>
      </c>
      <c r="C80" s="1090">
        <v>37361</v>
      </c>
      <c r="D80" s="803">
        <f t="shared" si="11"/>
        <v>37.360999999999997</v>
      </c>
      <c r="E80" s="510">
        <f t="shared" si="12"/>
        <v>0.25004203064862202</v>
      </c>
      <c r="F80" s="514">
        <f t="shared" si="7"/>
        <v>-0.74995796935137804</v>
      </c>
      <c r="G80" s="514">
        <f t="shared" si="8"/>
        <v>0.74995796935137804</v>
      </c>
      <c r="H80" s="704">
        <f t="shared" si="9"/>
        <v>-74.995796935137804</v>
      </c>
      <c r="I80" s="512">
        <f>'MASTER CHART'!$X$7</f>
        <v>0.1</v>
      </c>
      <c r="J80" s="513">
        <f t="shared" si="10"/>
        <v>-7.4995796935137804</v>
      </c>
      <c r="K80" s="892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s="114" customFormat="1" ht="14.4" x14ac:dyDescent="0.3">
      <c r="A81" s="522" t="s">
        <v>167</v>
      </c>
      <c r="B81" s="1087" t="s">
        <v>167</v>
      </c>
      <c r="C81" s="1090">
        <v>9211</v>
      </c>
      <c r="D81" s="803">
        <f t="shared" si="11"/>
        <v>9.2110000000000003</v>
      </c>
      <c r="E81" s="510">
        <f t="shared" si="12"/>
        <v>6.1645489796966289E-2</v>
      </c>
      <c r="F81" s="514">
        <f t="shared" si="7"/>
        <v>-0.93835451020303373</v>
      </c>
      <c r="G81" s="514">
        <f t="shared" si="8"/>
        <v>0.93835451020303373</v>
      </c>
      <c r="H81" s="704">
        <f t="shared" si="9"/>
        <v>-93.835451020303367</v>
      </c>
      <c r="I81" s="512">
        <f>'MASTER CHART'!$X$7</f>
        <v>0.1</v>
      </c>
      <c r="J81" s="513">
        <f t="shared" si="10"/>
        <v>-9.3835451020303378</v>
      </c>
      <c r="K81" s="892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4.4" x14ac:dyDescent="0.3">
      <c r="A82" s="523" t="s">
        <v>68</v>
      </c>
      <c r="B82" s="1087" t="s">
        <v>68</v>
      </c>
      <c r="C82" s="1090">
        <v>418975</v>
      </c>
      <c r="D82" s="803">
        <f t="shared" si="11"/>
        <v>418.97500000000002</v>
      </c>
      <c r="E82" s="510">
        <f t="shared" si="12"/>
        <v>2.8040298651269082</v>
      </c>
      <c r="F82" s="514">
        <f t="shared" si="7"/>
        <v>1.8040298651269082</v>
      </c>
      <c r="G82" s="514">
        <f t="shared" si="8"/>
        <v>-1.8040298651269082</v>
      </c>
      <c r="H82" s="704">
        <f t="shared" si="9"/>
        <v>9.2201484002144607</v>
      </c>
      <c r="I82" s="512">
        <f>'MASTER CHART'!$X$7</f>
        <v>0.1</v>
      </c>
      <c r="J82" s="513">
        <f t="shared" si="10"/>
        <v>0.92201484002144607</v>
      </c>
      <c r="K82" s="892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s="109" customFormat="1" ht="14.4" x14ac:dyDescent="0.3">
      <c r="A83" s="522" t="s">
        <v>69</v>
      </c>
      <c r="B83" s="1087" t="s">
        <v>69</v>
      </c>
      <c r="C83" s="1090">
        <v>126687</v>
      </c>
      <c r="D83" s="803">
        <f t="shared" si="11"/>
        <v>126.687</v>
      </c>
      <c r="E83" s="510">
        <f t="shared" si="12"/>
        <v>0.84786474496887076</v>
      </c>
      <c r="F83" s="514">
        <f t="shared" si="7"/>
        <v>-0.15213525503112924</v>
      </c>
      <c r="G83" s="514">
        <f t="shared" si="8"/>
        <v>0.15213525503112924</v>
      </c>
      <c r="H83" s="704">
        <f t="shared" si="9"/>
        <v>-15.213525503112923</v>
      </c>
      <c r="I83" s="512">
        <f>'MASTER CHART'!$X$7</f>
        <v>0.1</v>
      </c>
      <c r="J83" s="513">
        <f t="shared" si="10"/>
        <v>-1.5213525503112924</v>
      </c>
      <c r="K83" s="892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4.4" x14ac:dyDescent="0.3">
      <c r="A84" s="523" t="s">
        <v>70</v>
      </c>
      <c r="B84" s="1088" t="s">
        <v>70</v>
      </c>
      <c r="C84" s="1089">
        <v>305827</v>
      </c>
      <c r="D84" s="803">
        <f t="shared" si="11"/>
        <v>305.827</v>
      </c>
      <c r="E84" s="510">
        <f t="shared" si="12"/>
        <v>2.0467761598237768</v>
      </c>
      <c r="F84" s="514">
        <f t="shared" si="7"/>
        <v>1.0467761598237768</v>
      </c>
      <c r="G84" s="514">
        <f t="shared" si="8"/>
        <v>-1.0467761598237768</v>
      </c>
      <c r="H84" s="704">
        <f t="shared" si="9"/>
        <v>5.3499289130132448</v>
      </c>
      <c r="I84" s="512">
        <f>'MASTER CHART'!$X$7</f>
        <v>0.1</v>
      </c>
      <c r="J84" s="513">
        <f t="shared" si="10"/>
        <v>0.53499289130132455</v>
      </c>
      <c r="K84" s="624"/>
    </row>
    <row r="85" spans="1:22" ht="14.4" x14ac:dyDescent="0.3">
      <c r="A85" s="522" t="s">
        <v>71</v>
      </c>
      <c r="B85" s="1087" t="s">
        <v>71</v>
      </c>
      <c r="C85" s="1090">
        <v>6739</v>
      </c>
      <c r="D85" s="803">
        <f t="shared" si="11"/>
        <v>6.7389999999999999</v>
      </c>
      <c r="E85" s="510">
        <f t="shared" si="12"/>
        <v>4.51013956944692E-2</v>
      </c>
      <c r="F85" s="514">
        <f t="shared" si="7"/>
        <v>-0.95489860430553075</v>
      </c>
      <c r="G85" s="514">
        <f t="shared" si="8"/>
        <v>0.95489860430553075</v>
      </c>
      <c r="H85" s="704">
        <f t="shared" si="9"/>
        <v>-95.48986043055308</v>
      </c>
      <c r="I85" s="512">
        <f>'MASTER CHART'!$X$7</f>
        <v>0.1</v>
      </c>
      <c r="J85" s="513">
        <f t="shared" si="10"/>
        <v>-9.548986043055308</v>
      </c>
      <c r="K85" s="624"/>
    </row>
    <row r="86" spans="1:22" ht="14.4" x14ac:dyDescent="0.3">
      <c r="A86" s="523" t="s">
        <v>72</v>
      </c>
      <c r="B86" s="1088" t="s">
        <v>72</v>
      </c>
      <c r="C86" s="1089">
        <v>2484159</v>
      </c>
      <c r="D86" s="803">
        <f t="shared" si="11"/>
        <v>2484.1590000000001</v>
      </c>
      <c r="E86" s="510">
        <f t="shared" si="12"/>
        <v>16.62546936147454</v>
      </c>
      <c r="F86" s="514">
        <f t="shared" si="7"/>
        <v>15.62546936147454</v>
      </c>
      <c r="G86" s="514">
        <f t="shared" si="8"/>
        <v>-15.62546936147454</v>
      </c>
      <c r="H86" s="704">
        <f t="shared" si="9"/>
        <v>79.859623790465733</v>
      </c>
      <c r="I86" s="512">
        <f>'MASTER CHART'!$X$7</f>
        <v>0.1</v>
      </c>
      <c r="J86" s="513">
        <f t="shared" si="10"/>
        <v>7.9859623790465735</v>
      </c>
      <c r="K86" s="624"/>
    </row>
    <row r="87" spans="1:22" ht="14.4" x14ac:dyDescent="0.3">
      <c r="A87" s="522" t="s">
        <v>73</v>
      </c>
      <c r="B87" s="1088" t="s">
        <v>73</v>
      </c>
      <c r="C87" s="1089">
        <v>10792</v>
      </c>
      <c r="D87" s="803">
        <f t="shared" si="11"/>
        <v>10.792</v>
      </c>
      <c r="E87" s="510">
        <f t="shared" si="12"/>
        <v>7.2226482020286628E-2</v>
      </c>
      <c r="F87" s="514">
        <f t="shared" si="7"/>
        <v>-0.92777351797971341</v>
      </c>
      <c r="G87" s="514">
        <f t="shared" si="8"/>
        <v>0.92777351797971341</v>
      </c>
      <c r="H87" s="704">
        <f t="shared" si="9"/>
        <v>-92.777351797971335</v>
      </c>
      <c r="I87" s="512">
        <f>'MASTER CHART'!$X$7</f>
        <v>0.1</v>
      </c>
      <c r="J87" s="513">
        <f t="shared" si="10"/>
        <v>-9.2777351797971335</v>
      </c>
      <c r="K87" s="624"/>
    </row>
    <row r="88" spans="1:22" ht="14.4" x14ac:dyDescent="0.3">
      <c r="A88" s="523" t="s">
        <v>168</v>
      </c>
      <c r="B88" s="1088" t="s">
        <v>168</v>
      </c>
      <c r="C88" s="1089">
        <v>4289</v>
      </c>
      <c r="D88" s="803">
        <f t="shared" si="11"/>
        <v>4.2889999999999997</v>
      </c>
      <c r="E88" s="510">
        <f t="shared" si="12"/>
        <v>2.8704538675408578E-2</v>
      </c>
      <c r="F88" s="514">
        <f t="shared" si="7"/>
        <v>-0.97129546132459144</v>
      </c>
      <c r="G88" s="514">
        <f t="shared" si="8"/>
        <v>0.97129546132459144</v>
      </c>
      <c r="H88" s="704">
        <f t="shared" si="9"/>
        <v>-97.12954613245914</v>
      </c>
      <c r="I88" s="512">
        <f>'MASTER CHART'!$X$7</f>
        <v>0.1</v>
      </c>
      <c r="J88" s="513">
        <f t="shared" si="10"/>
        <v>-9.7129546132459144</v>
      </c>
      <c r="K88" s="624"/>
    </row>
    <row r="89" spans="1:22" ht="14.4" x14ac:dyDescent="0.3">
      <c r="A89" s="522" t="s">
        <v>169</v>
      </c>
      <c r="B89" s="1087" t="s">
        <v>169</v>
      </c>
      <c r="C89" s="1090">
        <v>2898</v>
      </c>
      <c r="D89" s="803">
        <f t="shared" si="11"/>
        <v>2.8980000000000001</v>
      </c>
      <c r="E89" s="510">
        <f t="shared" si="12"/>
        <v>1.939513944540314E-2</v>
      </c>
      <c r="F89" s="514">
        <f t="shared" si="7"/>
        <v>-0.98060486055459684</v>
      </c>
      <c r="G89" s="514">
        <f t="shared" si="8"/>
        <v>0.98060486055459684</v>
      </c>
      <c r="H89" s="704">
        <f t="shared" si="9"/>
        <v>-98.060486055459677</v>
      </c>
      <c r="I89" s="512">
        <f>'MASTER CHART'!$X$7</f>
        <v>0.1</v>
      </c>
      <c r="J89" s="513">
        <f t="shared" si="10"/>
        <v>-9.8060486055459677</v>
      </c>
      <c r="K89" s="624"/>
    </row>
    <row r="90" spans="1:22" ht="14.4" x14ac:dyDescent="0.3">
      <c r="A90" s="522" t="s">
        <v>74</v>
      </c>
      <c r="B90" s="1088" t="s">
        <v>74</v>
      </c>
      <c r="C90" s="1089">
        <v>29734</v>
      </c>
      <c r="D90" s="803">
        <f t="shared" si="11"/>
        <v>29.734000000000002</v>
      </c>
      <c r="E90" s="510">
        <f t="shared" si="12"/>
        <v>0.19899761085908108</v>
      </c>
      <c r="F90" s="514">
        <f t="shared" si="7"/>
        <v>-0.80100238914091892</v>
      </c>
      <c r="G90" s="514">
        <f t="shared" si="8"/>
        <v>0.80100238914091892</v>
      </c>
      <c r="H90" s="704">
        <f t="shared" si="9"/>
        <v>-80.100238914091889</v>
      </c>
      <c r="I90" s="512">
        <f>'MASTER CHART'!$X$7</f>
        <v>0.1</v>
      </c>
      <c r="J90" s="513">
        <f t="shared" si="10"/>
        <v>-8.0100238914091886</v>
      </c>
      <c r="K90" s="624"/>
    </row>
    <row r="91" spans="1:22" ht="14.4" x14ac:dyDescent="0.3">
      <c r="A91" s="523" t="s">
        <v>170</v>
      </c>
      <c r="B91" s="1087" t="s">
        <v>170</v>
      </c>
      <c r="C91" s="1090">
        <v>898</v>
      </c>
      <c r="D91" s="803">
        <f t="shared" si="11"/>
        <v>0.89800000000000002</v>
      </c>
      <c r="E91" s="510">
        <f t="shared" si="12"/>
        <v>6.0099500420883432E-3</v>
      </c>
      <c r="F91" s="514">
        <f t="shared" si="7"/>
        <v>-0.99399004995791163</v>
      </c>
      <c r="G91" s="514">
        <f t="shared" si="8"/>
        <v>0.99399004995791163</v>
      </c>
      <c r="H91" s="704">
        <f t="shared" si="9"/>
        <v>-99.399004995791159</v>
      </c>
      <c r="I91" s="512">
        <f>'MASTER CHART'!$X$7</f>
        <v>0.1</v>
      </c>
      <c r="J91" s="513">
        <f t="shared" si="10"/>
        <v>-9.9399004995791174</v>
      </c>
      <c r="K91" s="624"/>
    </row>
    <row r="92" spans="1:22" ht="14.4" x14ac:dyDescent="0.3">
      <c r="A92" s="523" t="s">
        <v>225</v>
      </c>
      <c r="B92" s="1087" t="s">
        <v>237</v>
      </c>
      <c r="C92" s="1090">
        <v>70</v>
      </c>
      <c r="D92" s="803">
        <f t="shared" si="11"/>
        <v>7.0000000000000007E-2</v>
      </c>
      <c r="E92" s="510">
        <f t="shared" si="12"/>
        <v>4.6848162911601788E-4</v>
      </c>
      <c r="F92" s="514">
        <f t="shared" si="7"/>
        <v>-0.99953151837088394</v>
      </c>
      <c r="G92" s="514">
        <f t="shared" si="8"/>
        <v>0.99953151837088394</v>
      </c>
      <c r="H92" s="704">
        <f t="shared" si="9"/>
        <v>-99.953151837088399</v>
      </c>
      <c r="I92" s="512">
        <f>'MASTER CHART'!$X$7</f>
        <v>0.1</v>
      </c>
      <c r="J92" s="513">
        <f t="shared" si="10"/>
        <v>-9.9953151837088399</v>
      </c>
      <c r="K92" s="624"/>
    </row>
    <row r="93" spans="1:22" ht="14.4" x14ac:dyDescent="0.3">
      <c r="A93" s="522" t="s">
        <v>171</v>
      </c>
      <c r="B93" s="1087" t="s">
        <v>171</v>
      </c>
      <c r="C93" s="1090">
        <v>3472</v>
      </c>
      <c r="D93" s="803">
        <f t="shared" si="11"/>
        <v>3.472</v>
      </c>
      <c r="E93" s="510">
        <f t="shared" si="12"/>
        <v>2.3236688804154484E-2</v>
      </c>
      <c r="F93" s="514">
        <f t="shared" si="7"/>
        <v>-0.97676331119584547</v>
      </c>
      <c r="G93" s="514">
        <f t="shared" si="8"/>
        <v>0.97676331119584547</v>
      </c>
      <c r="H93" s="704">
        <f t="shared" si="9"/>
        <v>-97.676331119584546</v>
      </c>
      <c r="I93" s="512">
        <f>'MASTER CHART'!$X$7</f>
        <v>0.1</v>
      </c>
      <c r="J93" s="513">
        <f t="shared" si="10"/>
        <v>-9.767633111958455</v>
      </c>
      <c r="K93" s="624"/>
    </row>
    <row r="94" spans="1:22" ht="14.4" x14ac:dyDescent="0.3">
      <c r="A94" s="523" t="s">
        <v>75</v>
      </c>
      <c r="B94" s="1088" t="s">
        <v>75</v>
      </c>
      <c r="C94" s="1089">
        <v>12871</v>
      </c>
      <c r="D94" s="803">
        <f t="shared" si="11"/>
        <v>12.871</v>
      </c>
      <c r="E94" s="510">
        <f t="shared" si="12"/>
        <v>8.6140386405032368E-2</v>
      </c>
      <c r="F94" s="514">
        <f t="shared" si="7"/>
        <v>-0.91385961359496759</v>
      </c>
      <c r="G94" s="514">
        <f t="shared" si="8"/>
        <v>0.91385961359496759</v>
      </c>
      <c r="H94" s="704">
        <f t="shared" si="9"/>
        <v>-91.385961359496761</v>
      </c>
      <c r="I94" s="512">
        <f>'MASTER CHART'!$X$7</f>
        <v>0.1</v>
      </c>
      <c r="J94" s="513">
        <f t="shared" si="10"/>
        <v>-9.1385961359496761</v>
      </c>
      <c r="K94" s="624"/>
    </row>
    <row r="95" spans="1:22" ht="14.4" x14ac:dyDescent="0.3">
      <c r="A95" s="523" t="s">
        <v>172</v>
      </c>
      <c r="B95" s="1087" t="s">
        <v>172</v>
      </c>
      <c r="C95" s="1090">
        <v>293</v>
      </c>
      <c r="D95" s="803">
        <f t="shared" si="11"/>
        <v>0.29299999999999998</v>
      </c>
      <c r="E95" s="510">
        <f t="shared" si="12"/>
        <v>1.9609302475856174E-3</v>
      </c>
      <c r="F95" s="514">
        <f t="shared" si="7"/>
        <v>-0.99803906975241441</v>
      </c>
      <c r="G95" s="514">
        <f t="shared" si="8"/>
        <v>0.99803906975241441</v>
      </c>
      <c r="H95" s="704">
        <f t="shared" si="9"/>
        <v>-99.803906975241446</v>
      </c>
      <c r="I95" s="512">
        <f>'MASTER CHART'!$X$7</f>
        <v>0.1</v>
      </c>
      <c r="J95" s="513">
        <f t="shared" si="10"/>
        <v>-9.980390697524145</v>
      </c>
      <c r="K95" s="624"/>
    </row>
    <row r="96" spans="1:22" ht="14.4" x14ac:dyDescent="0.3">
      <c r="A96" s="522" t="s">
        <v>76</v>
      </c>
      <c r="B96" s="1087" t="s">
        <v>464</v>
      </c>
      <c r="C96" s="1090">
        <v>1586</v>
      </c>
      <c r="D96" s="803">
        <f t="shared" si="11"/>
        <v>1.5860000000000001</v>
      </c>
      <c r="E96" s="510">
        <f t="shared" si="12"/>
        <v>1.0614455196828633E-2</v>
      </c>
      <c r="F96" s="514">
        <f t="shared" si="7"/>
        <v>-0.98938554480317131</v>
      </c>
      <c r="G96" s="514">
        <f t="shared" si="8"/>
        <v>0.98938554480317131</v>
      </c>
      <c r="H96" s="704">
        <f t="shared" si="9"/>
        <v>-98.938554480317137</v>
      </c>
      <c r="I96" s="512">
        <f>'MASTER CHART'!$X$7</f>
        <v>0.1</v>
      </c>
      <c r="J96" s="513">
        <f t="shared" si="10"/>
        <v>-9.8938554480317151</v>
      </c>
      <c r="K96" s="624"/>
    </row>
    <row r="97" spans="1:11" ht="14.4" x14ac:dyDescent="0.3">
      <c r="A97" s="523" t="s">
        <v>173</v>
      </c>
      <c r="B97" s="1087" t="s">
        <v>173</v>
      </c>
      <c r="C97" s="1090">
        <v>6224</v>
      </c>
      <c r="D97" s="803">
        <f t="shared" si="11"/>
        <v>6.2240000000000002</v>
      </c>
      <c r="E97" s="510">
        <f t="shared" si="12"/>
        <v>4.1654709423115645E-2</v>
      </c>
      <c r="F97" s="514">
        <f t="shared" si="7"/>
        <v>-0.95834529057688433</v>
      </c>
      <c r="G97" s="514">
        <f t="shared" si="8"/>
        <v>0.95834529057688433</v>
      </c>
      <c r="H97" s="704">
        <f t="shared" si="9"/>
        <v>-95.834529057688428</v>
      </c>
      <c r="I97" s="512">
        <f>'MASTER CHART'!$X$7</f>
        <v>0.1</v>
      </c>
      <c r="J97" s="513">
        <f t="shared" si="10"/>
        <v>-9.5834529057688425</v>
      </c>
      <c r="K97" s="624"/>
    </row>
    <row r="98" spans="1:11" ht="14.4" x14ac:dyDescent="0.3">
      <c r="A98" s="522" t="s">
        <v>174</v>
      </c>
      <c r="B98" s="1088" t="s">
        <v>174</v>
      </c>
      <c r="C98" s="1089">
        <v>5832</v>
      </c>
      <c r="D98" s="803">
        <f t="shared" si="11"/>
        <v>5.8319999999999999</v>
      </c>
      <c r="E98" s="510">
        <f t="shared" si="12"/>
        <v>3.903121230006594E-2</v>
      </c>
      <c r="F98" s="514">
        <f t="shared" si="7"/>
        <v>-0.9609687876999341</v>
      </c>
      <c r="G98" s="514">
        <f t="shared" si="8"/>
        <v>0.9609687876999341</v>
      </c>
      <c r="H98" s="704">
        <f t="shared" si="9"/>
        <v>-96.09687876999341</v>
      </c>
      <c r="I98" s="512">
        <f>'MASTER CHART'!$X$7</f>
        <v>0.1</v>
      </c>
      <c r="J98" s="513">
        <f t="shared" si="10"/>
        <v>-9.6096878769993417</v>
      </c>
      <c r="K98" s="624"/>
    </row>
    <row r="99" spans="1:11" ht="14.4" x14ac:dyDescent="0.3">
      <c r="A99" s="523" t="s">
        <v>175</v>
      </c>
      <c r="B99" s="1088" t="s">
        <v>175</v>
      </c>
      <c r="C99" s="1089">
        <v>455</v>
      </c>
      <c r="D99" s="803">
        <f t="shared" si="11"/>
        <v>0.45500000000000002</v>
      </c>
      <c r="E99" s="510">
        <f t="shared" si="12"/>
        <v>3.045130589254116E-3</v>
      </c>
      <c r="F99" s="514">
        <f t="shared" si="7"/>
        <v>-0.99695486941074585</v>
      </c>
      <c r="G99" s="514">
        <f t="shared" si="8"/>
        <v>0.99695486941074585</v>
      </c>
      <c r="H99" s="704">
        <f t="shared" si="9"/>
        <v>-99.695486941074591</v>
      </c>
      <c r="I99" s="512">
        <f>'MASTER CHART'!$X$7</f>
        <v>0.1</v>
      </c>
      <c r="J99" s="513">
        <f t="shared" si="10"/>
        <v>-9.9695486941074591</v>
      </c>
      <c r="K99" s="624"/>
    </row>
    <row r="100" spans="1:11" ht="14.4" x14ac:dyDescent="0.3">
      <c r="A100" s="522" t="s">
        <v>176</v>
      </c>
      <c r="B100" s="1087" t="s">
        <v>176</v>
      </c>
      <c r="C100" s="1090">
        <v>202</v>
      </c>
      <c r="D100" s="803">
        <f t="shared" si="11"/>
        <v>0.20200000000000001</v>
      </c>
      <c r="E100" s="510">
        <f t="shared" si="12"/>
        <v>1.3519041297347944E-3</v>
      </c>
      <c r="F100" s="514">
        <f t="shared" si="7"/>
        <v>-0.99864809587026515</v>
      </c>
      <c r="G100" s="514">
        <f t="shared" si="8"/>
        <v>0.99864809587026515</v>
      </c>
      <c r="H100" s="704">
        <f t="shared" ref="H100:H131" si="13">(IF(F100&lt;0,F100/$F$184*-100,F100/$F$183*100))</f>
        <v>-99.864809587026514</v>
      </c>
      <c r="I100" s="512">
        <f>'MASTER CHART'!$X$7</f>
        <v>0.1</v>
      </c>
      <c r="J100" s="513">
        <f t="shared" si="10"/>
        <v>-9.9864809587026517</v>
      </c>
      <c r="K100" s="624"/>
    </row>
    <row r="101" spans="1:11" ht="14.4" x14ac:dyDescent="0.3">
      <c r="A101" s="523" t="s">
        <v>177</v>
      </c>
      <c r="B101" s="1087" t="s">
        <v>177</v>
      </c>
      <c r="C101" s="1090">
        <v>609</v>
      </c>
      <c r="D101" s="803">
        <f t="shared" si="11"/>
        <v>0.60899999999999999</v>
      </c>
      <c r="E101" s="510">
        <f t="shared" si="12"/>
        <v>4.0757901733093549E-3</v>
      </c>
      <c r="F101" s="514">
        <f t="shared" si="7"/>
        <v>-0.99592420982669061</v>
      </c>
      <c r="G101" s="514">
        <f t="shared" si="8"/>
        <v>0.99592420982669061</v>
      </c>
      <c r="H101" s="704">
        <f t="shared" si="13"/>
        <v>-99.592420982669054</v>
      </c>
      <c r="I101" s="512">
        <f>'MASTER CHART'!$X$7</f>
        <v>0.1</v>
      </c>
      <c r="J101" s="513">
        <f t="shared" si="10"/>
        <v>-9.9592420982669054</v>
      </c>
      <c r="K101" s="624"/>
    </row>
    <row r="102" spans="1:11" ht="14.4" x14ac:dyDescent="0.3">
      <c r="A102" s="522" t="s">
        <v>77</v>
      </c>
      <c r="B102" s="1087" t="s">
        <v>77</v>
      </c>
      <c r="C102" s="1090">
        <v>106931</v>
      </c>
      <c r="D102" s="803">
        <f t="shared" si="11"/>
        <v>106.931</v>
      </c>
      <c r="E102" s="510">
        <f t="shared" si="12"/>
        <v>0.71564584404292719</v>
      </c>
      <c r="F102" s="514">
        <f t="shared" si="7"/>
        <v>-0.28435415595707281</v>
      </c>
      <c r="G102" s="514">
        <f t="shared" si="8"/>
        <v>0.28435415595707281</v>
      </c>
      <c r="H102" s="704">
        <f t="shared" si="13"/>
        <v>-28.43541559570728</v>
      </c>
      <c r="I102" s="512">
        <f>'MASTER CHART'!$X$7</f>
        <v>0.1</v>
      </c>
      <c r="J102" s="513">
        <f t="shared" si="10"/>
        <v>-2.8435415595707281</v>
      </c>
      <c r="K102" s="624"/>
    </row>
    <row r="103" spans="1:11" ht="14.4" x14ac:dyDescent="0.3">
      <c r="A103" s="522" t="s">
        <v>178</v>
      </c>
      <c r="B103" s="1088" t="s">
        <v>178</v>
      </c>
      <c r="C103" s="1089">
        <v>685</v>
      </c>
      <c r="D103" s="803">
        <f t="shared" si="11"/>
        <v>0.68500000000000005</v>
      </c>
      <c r="E103" s="510">
        <f t="shared" si="12"/>
        <v>4.5844273706353179E-3</v>
      </c>
      <c r="F103" s="514">
        <f t="shared" si="7"/>
        <v>-0.99541557262936464</v>
      </c>
      <c r="G103" s="514">
        <f t="shared" si="8"/>
        <v>0.99541557262936464</v>
      </c>
      <c r="H103" s="704">
        <f t="shared" si="13"/>
        <v>-99.541557262936465</v>
      </c>
      <c r="I103" s="512">
        <f>'MASTER CHART'!$X$7</f>
        <v>0.1</v>
      </c>
      <c r="J103" s="513">
        <f t="shared" si="10"/>
        <v>-9.9541557262936475</v>
      </c>
      <c r="K103" s="624"/>
    </row>
    <row r="104" spans="1:11" ht="14.4" x14ac:dyDescent="0.3">
      <c r="A104" s="523" t="s">
        <v>179</v>
      </c>
      <c r="B104" s="1087" t="s">
        <v>179</v>
      </c>
      <c r="C104" s="1090">
        <v>3721</v>
      </c>
      <c r="D104" s="803">
        <f t="shared" si="11"/>
        <v>3.7210000000000001</v>
      </c>
      <c r="E104" s="510">
        <f t="shared" si="12"/>
        <v>2.4903144884867178E-2</v>
      </c>
      <c r="F104" s="514">
        <f t="shared" si="7"/>
        <v>-0.97509685511513278</v>
      </c>
      <c r="G104" s="514">
        <f t="shared" si="8"/>
        <v>0.97509685511513278</v>
      </c>
      <c r="H104" s="704">
        <f t="shared" si="13"/>
        <v>-97.509685511513283</v>
      </c>
      <c r="I104" s="512">
        <f>'MASTER CHART'!$X$7</f>
        <v>0.1</v>
      </c>
      <c r="J104" s="513">
        <f t="shared" si="10"/>
        <v>-9.7509685511513293</v>
      </c>
      <c r="K104" s="624"/>
    </row>
    <row r="105" spans="1:11" ht="14.4" x14ac:dyDescent="0.3">
      <c r="A105" s="522" t="s">
        <v>180</v>
      </c>
      <c r="B105" s="1088" t="s">
        <v>180</v>
      </c>
      <c r="C105" s="1089">
        <v>78</v>
      </c>
      <c r="D105" s="803">
        <f t="shared" si="11"/>
        <v>7.8E-2</v>
      </c>
      <c r="E105" s="510">
        <f t="shared" si="12"/>
        <v>5.2202238672927699E-4</v>
      </c>
      <c r="F105" s="514">
        <f t="shared" si="7"/>
        <v>-0.99947797761327073</v>
      </c>
      <c r="G105" s="514">
        <f t="shared" si="8"/>
        <v>0.99947797761327073</v>
      </c>
      <c r="H105" s="704">
        <f t="shared" si="13"/>
        <v>-99.947797761327067</v>
      </c>
      <c r="I105" s="512">
        <f>'MASTER CHART'!$X$7</f>
        <v>0.1</v>
      </c>
      <c r="J105" s="513">
        <f t="shared" si="10"/>
        <v>-9.9947797761327077</v>
      </c>
      <c r="K105" s="624"/>
    </row>
    <row r="106" spans="1:11" ht="14.4" x14ac:dyDescent="0.3">
      <c r="A106" s="523" t="s">
        <v>181</v>
      </c>
      <c r="B106" s="1087" t="s">
        <v>181</v>
      </c>
      <c r="C106" s="1090">
        <v>32</v>
      </c>
      <c r="D106" s="803">
        <f t="shared" si="11"/>
        <v>3.2000000000000001E-2</v>
      </c>
      <c r="E106" s="510">
        <f t="shared" si="12"/>
        <v>2.1416303045303673E-4</v>
      </c>
      <c r="F106" s="514">
        <f t="shared" si="7"/>
        <v>-0.99978583696954693</v>
      </c>
      <c r="G106" s="514">
        <f t="shared" si="8"/>
        <v>0.99978583696954693</v>
      </c>
      <c r="H106" s="704">
        <f t="shared" si="13"/>
        <v>-99.978583696954686</v>
      </c>
      <c r="I106" s="512">
        <f>'MASTER CHART'!$X$7</f>
        <v>0.1</v>
      </c>
      <c r="J106" s="513">
        <f t="shared" si="10"/>
        <v>-9.9978583696954697</v>
      </c>
      <c r="K106" s="624"/>
    </row>
    <row r="107" spans="1:11" ht="14.4" x14ac:dyDescent="0.3">
      <c r="A107" s="522" t="s">
        <v>121</v>
      </c>
      <c r="B107" s="1088" t="s">
        <v>121</v>
      </c>
      <c r="C107" s="1089">
        <v>883</v>
      </c>
      <c r="D107" s="803">
        <f t="shared" si="11"/>
        <v>0.88300000000000001</v>
      </c>
      <c r="E107" s="510">
        <f t="shared" si="12"/>
        <v>5.9095611215634822E-3</v>
      </c>
      <c r="F107" s="514">
        <f t="shared" si="7"/>
        <v>-0.99409043887843651</v>
      </c>
      <c r="G107" s="514">
        <f t="shared" si="8"/>
        <v>0.99409043887843651</v>
      </c>
      <c r="H107" s="704">
        <f t="shared" si="13"/>
        <v>-99.409043887843652</v>
      </c>
      <c r="I107" s="512">
        <f>'MASTER CHART'!$X$7</f>
        <v>0.1</v>
      </c>
      <c r="J107" s="513">
        <f t="shared" si="10"/>
        <v>-9.9409043887843662</v>
      </c>
      <c r="K107" s="624"/>
    </row>
    <row r="108" spans="1:11" ht="14.4" x14ac:dyDescent="0.3">
      <c r="A108" s="522" t="s">
        <v>78</v>
      </c>
      <c r="B108" s="1087" t="s">
        <v>78</v>
      </c>
      <c r="C108" s="1090">
        <v>2143184</v>
      </c>
      <c r="D108" s="803">
        <f t="shared" si="11"/>
        <v>2143.1840000000002</v>
      </c>
      <c r="E108" s="510">
        <f t="shared" si="12"/>
        <v>14.343461883076909</v>
      </c>
      <c r="F108" s="514">
        <f t="shared" si="7"/>
        <v>13.343461883076909</v>
      </c>
      <c r="G108" s="514">
        <f t="shared" si="8"/>
        <v>-13.343461883076909</v>
      </c>
      <c r="H108" s="704">
        <f t="shared" si="13"/>
        <v>68.196597580117938</v>
      </c>
      <c r="I108" s="512">
        <f>'MASTER CHART'!$X$7</f>
        <v>0.1</v>
      </c>
      <c r="J108" s="513">
        <f t="shared" si="10"/>
        <v>6.8196597580117944</v>
      </c>
      <c r="K108" s="624"/>
    </row>
    <row r="109" spans="1:11" ht="14.4" x14ac:dyDescent="0.3">
      <c r="A109" s="522" t="s">
        <v>182</v>
      </c>
      <c r="B109" s="1087" t="s">
        <v>182</v>
      </c>
      <c r="C109" s="1090">
        <v>831</v>
      </c>
      <c r="D109" s="803">
        <f t="shared" si="11"/>
        <v>0.83099999999999996</v>
      </c>
      <c r="E109" s="510">
        <f t="shared" si="12"/>
        <v>5.5615461970772969E-3</v>
      </c>
      <c r="F109" s="514">
        <f t="shared" si="7"/>
        <v>-0.99443845380292273</v>
      </c>
      <c r="G109" s="514">
        <f t="shared" si="8"/>
        <v>0.99443845380292273</v>
      </c>
      <c r="H109" s="704">
        <f t="shared" si="13"/>
        <v>-99.443845380292274</v>
      </c>
      <c r="I109" s="512">
        <f>'MASTER CHART'!$X$7</f>
        <v>0.1</v>
      </c>
      <c r="J109" s="513">
        <f t="shared" si="10"/>
        <v>-9.9443845380292277</v>
      </c>
      <c r="K109" s="624"/>
    </row>
    <row r="110" spans="1:11" ht="14.4" x14ac:dyDescent="0.3">
      <c r="A110" s="523" t="s">
        <v>183</v>
      </c>
      <c r="B110" s="1087" t="s">
        <v>183</v>
      </c>
      <c r="C110" s="1090">
        <v>480</v>
      </c>
      <c r="D110" s="803">
        <f t="shared" si="11"/>
        <v>0.48</v>
      </c>
      <c r="E110" s="510">
        <f t="shared" si="12"/>
        <v>3.2124454567955506E-3</v>
      </c>
      <c r="F110" s="514">
        <f t="shared" si="7"/>
        <v>-0.99678755454320445</v>
      </c>
      <c r="G110" s="514">
        <f t="shared" si="8"/>
        <v>0.99678755454320445</v>
      </c>
      <c r="H110" s="704">
        <f t="shared" si="13"/>
        <v>-99.678755454320438</v>
      </c>
      <c r="I110" s="512">
        <f>'MASTER CHART'!$X$7</f>
        <v>0.1</v>
      </c>
      <c r="J110" s="513">
        <f t="shared" si="10"/>
        <v>-9.9678755454320438</v>
      </c>
      <c r="K110" s="624"/>
    </row>
    <row r="111" spans="1:11" ht="14.4" x14ac:dyDescent="0.3">
      <c r="A111" s="523" t="s">
        <v>79</v>
      </c>
      <c r="B111" s="1088" t="s">
        <v>79</v>
      </c>
      <c r="C111" s="1089">
        <v>10092</v>
      </c>
      <c r="D111" s="803">
        <f t="shared" si="11"/>
        <v>10.092000000000001</v>
      </c>
      <c r="E111" s="510">
        <f t="shared" si="12"/>
        <v>6.7541665729126454E-2</v>
      </c>
      <c r="F111" s="514">
        <f t="shared" si="7"/>
        <v>-0.93245833427087355</v>
      </c>
      <c r="G111" s="514">
        <f t="shared" si="8"/>
        <v>0.93245833427087355</v>
      </c>
      <c r="H111" s="704">
        <f t="shared" si="13"/>
        <v>-93.245833427087348</v>
      </c>
      <c r="I111" s="512">
        <f>'MASTER CHART'!$X$7</f>
        <v>0.1</v>
      </c>
      <c r="J111" s="513">
        <f t="shared" si="10"/>
        <v>-9.3245833427087348</v>
      </c>
      <c r="K111" s="624"/>
    </row>
    <row r="112" spans="1:11" ht="14.4" x14ac:dyDescent="0.3">
      <c r="A112" s="522" t="s">
        <v>184</v>
      </c>
      <c r="B112" s="1087" t="s">
        <v>184</v>
      </c>
      <c r="C112" s="1090">
        <v>356</v>
      </c>
      <c r="D112" s="803">
        <f t="shared" si="11"/>
        <v>0.35599999999999998</v>
      </c>
      <c r="E112" s="510">
        <f t="shared" si="12"/>
        <v>2.3825637137900335E-3</v>
      </c>
      <c r="F112" s="514">
        <f t="shared" si="7"/>
        <v>-0.99761743628620991</v>
      </c>
      <c r="G112" s="514">
        <f t="shared" si="8"/>
        <v>0.99761743628620991</v>
      </c>
      <c r="H112" s="704">
        <f t="shared" si="13"/>
        <v>-99.761743628620991</v>
      </c>
      <c r="I112" s="512">
        <f>'MASTER CHART'!$X$7</f>
        <v>0.1</v>
      </c>
      <c r="J112" s="513">
        <f t="shared" si="10"/>
        <v>-9.9761743628620998</v>
      </c>
      <c r="K112" s="624"/>
    </row>
    <row r="113" spans="1:11" ht="14.4" x14ac:dyDescent="0.3">
      <c r="A113" s="523" t="s">
        <v>185</v>
      </c>
      <c r="B113" s="1087" t="s">
        <v>185</v>
      </c>
      <c r="C113" s="1090">
        <v>4856</v>
      </c>
      <c r="D113" s="803">
        <f t="shared" si="11"/>
        <v>4.8559999999999999</v>
      </c>
      <c r="E113" s="510">
        <f t="shared" si="12"/>
        <v>3.2499239871248323E-2</v>
      </c>
      <c r="F113" s="514">
        <f t="shared" si="7"/>
        <v>-0.96750076012875164</v>
      </c>
      <c r="G113" s="514">
        <f t="shared" si="8"/>
        <v>0.96750076012875164</v>
      </c>
      <c r="H113" s="704">
        <f t="shared" si="13"/>
        <v>-96.750076012875169</v>
      </c>
      <c r="I113" s="512">
        <f>'MASTER CHART'!$X$7</f>
        <v>0.1</v>
      </c>
      <c r="J113" s="513">
        <f t="shared" si="10"/>
        <v>-9.6750076012875184</v>
      </c>
      <c r="K113" s="624"/>
    </row>
    <row r="114" spans="1:11" ht="14.4" x14ac:dyDescent="0.3">
      <c r="A114" s="522" t="s">
        <v>186</v>
      </c>
      <c r="B114" s="1087" t="s">
        <v>186</v>
      </c>
      <c r="C114" s="1090">
        <v>654</v>
      </c>
      <c r="D114" s="803">
        <f t="shared" si="11"/>
        <v>0.65400000000000003</v>
      </c>
      <c r="E114" s="510">
        <f t="shared" si="12"/>
        <v>4.376956934883938E-3</v>
      </c>
      <c r="F114" s="514">
        <f t="shared" si="7"/>
        <v>-0.99562304306511606</v>
      </c>
      <c r="G114" s="514">
        <f t="shared" si="8"/>
        <v>0.99562304306511606</v>
      </c>
      <c r="H114" s="704">
        <f t="shared" si="13"/>
        <v>-99.562304306511606</v>
      </c>
      <c r="I114" s="512">
        <f>'MASTER CHART'!$X$7</f>
        <v>0.1</v>
      </c>
      <c r="J114" s="513">
        <f t="shared" si="10"/>
        <v>-9.9562304306511606</v>
      </c>
      <c r="K114" s="624"/>
    </row>
    <row r="115" spans="1:11" ht="14.4" x14ac:dyDescent="0.3">
      <c r="A115" s="522" t="s">
        <v>187</v>
      </c>
      <c r="B115" s="1088" t="s">
        <v>187</v>
      </c>
      <c r="C115" s="1089">
        <v>1730</v>
      </c>
      <c r="D115" s="803">
        <f t="shared" si="11"/>
        <v>1.73</v>
      </c>
      <c r="E115" s="510">
        <f t="shared" si="12"/>
        <v>1.1578188833867298E-2</v>
      </c>
      <c r="F115" s="514">
        <f t="shared" si="7"/>
        <v>-0.9884218111661327</v>
      </c>
      <c r="G115" s="514">
        <f t="shared" si="8"/>
        <v>0.9884218111661327</v>
      </c>
      <c r="H115" s="704">
        <f t="shared" si="13"/>
        <v>-98.842181116613276</v>
      </c>
      <c r="I115" s="512">
        <f>'MASTER CHART'!$X$7</f>
        <v>0.1</v>
      </c>
      <c r="J115" s="513">
        <f t="shared" si="10"/>
        <v>-9.8842181116613279</v>
      </c>
      <c r="K115" s="624"/>
    </row>
    <row r="116" spans="1:11" ht="14.4" x14ac:dyDescent="0.3">
      <c r="A116" s="524" t="s">
        <v>188</v>
      </c>
      <c r="B116" s="1088" t="s">
        <v>239</v>
      </c>
      <c r="C116" s="1089">
        <v>7906</v>
      </c>
      <c r="D116" s="803">
        <f t="shared" si="11"/>
        <v>7.9059999999999997</v>
      </c>
      <c r="E116" s="510">
        <f t="shared" si="12"/>
        <v>5.2911653711303387E-2</v>
      </c>
      <c r="F116" s="514">
        <f t="shared" si="7"/>
        <v>-0.94708834628869665</v>
      </c>
      <c r="G116" s="514">
        <f t="shared" si="8"/>
        <v>0.94708834628869665</v>
      </c>
      <c r="H116" s="704">
        <f t="shared" si="13"/>
        <v>-94.708834628869667</v>
      </c>
      <c r="I116" s="512">
        <f>'MASTER CHART'!$X$7</f>
        <v>0.1</v>
      </c>
      <c r="J116" s="513">
        <f t="shared" si="10"/>
        <v>-9.4708834628869667</v>
      </c>
      <c r="K116" s="624"/>
    </row>
    <row r="117" spans="1:11" ht="14.4" x14ac:dyDescent="0.3">
      <c r="A117" s="522" t="s">
        <v>80</v>
      </c>
      <c r="B117" s="1088" t="s">
        <v>80</v>
      </c>
      <c r="C117" s="1089">
        <v>3072974</v>
      </c>
      <c r="D117" s="803">
        <f t="shared" si="11"/>
        <v>3072.9740000000002</v>
      </c>
      <c r="E117" s="510">
        <f t="shared" si="12"/>
        <v>20.566169510730941</v>
      </c>
      <c r="F117" s="514">
        <f t="shared" si="7"/>
        <v>19.566169510730941</v>
      </c>
      <c r="G117" s="514">
        <f t="shared" si="8"/>
        <v>-19.566169510730941</v>
      </c>
      <c r="H117" s="704">
        <f t="shared" si="13"/>
        <v>100</v>
      </c>
      <c r="I117" s="512">
        <f>'MASTER CHART'!$X$7</f>
        <v>0.1</v>
      </c>
      <c r="J117" s="513">
        <f t="shared" si="10"/>
        <v>10</v>
      </c>
      <c r="K117" s="624"/>
    </row>
    <row r="118" spans="1:11" ht="14.4" x14ac:dyDescent="0.3">
      <c r="A118" s="522" t="s">
        <v>189</v>
      </c>
      <c r="B118" s="1087" t="s">
        <v>189</v>
      </c>
      <c r="C118" s="1090">
        <v>125</v>
      </c>
      <c r="D118" s="803">
        <f t="shared" si="11"/>
        <v>0.125</v>
      </c>
      <c r="E118" s="510">
        <f t="shared" si="12"/>
        <v>8.365743377071747E-4</v>
      </c>
      <c r="F118" s="514">
        <f t="shared" si="7"/>
        <v>-0.99916342566229277</v>
      </c>
      <c r="G118" s="514">
        <f t="shared" si="8"/>
        <v>0.99916342566229277</v>
      </c>
      <c r="H118" s="704">
        <f t="shared" si="13"/>
        <v>-99.916342566229275</v>
      </c>
      <c r="I118" s="512">
        <f>'MASTER CHART'!$X$7</f>
        <v>0.1</v>
      </c>
      <c r="J118" s="513">
        <f t="shared" si="10"/>
        <v>-9.9916342566229286</v>
      </c>
      <c r="K118" s="624"/>
    </row>
    <row r="119" spans="1:11" ht="14.4" x14ac:dyDescent="0.3">
      <c r="A119" s="523" t="s">
        <v>81</v>
      </c>
      <c r="B119" s="1088" t="s">
        <v>81</v>
      </c>
      <c r="C119" s="1089">
        <v>58191</v>
      </c>
      <c r="D119" s="803">
        <f t="shared" si="11"/>
        <v>58.191000000000003</v>
      </c>
      <c r="E119" s="510">
        <f t="shared" si="12"/>
        <v>0.38944877828414565</v>
      </c>
      <c r="F119" s="514">
        <f t="shared" si="7"/>
        <v>-0.61055122171585441</v>
      </c>
      <c r="G119" s="514">
        <f t="shared" si="8"/>
        <v>0.61055122171585441</v>
      </c>
      <c r="H119" s="704">
        <f t="shared" si="13"/>
        <v>-61.055122171585438</v>
      </c>
      <c r="I119" s="512">
        <f>'MASTER CHART'!$X$7</f>
        <v>0.1</v>
      </c>
      <c r="J119" s="513">
        <f t="shared" si="10"/>
        <v>-6.1055122171585445</v>
      </c>
      <c r="K119" s="624"/>
    </row>
    <row r="120" spans="1:11" ht="14.4" x14ac:dyDescent="0.3">
      <c r="A120" s="522" t="s">
        <v>36</v>
      </c>
      <c r="B120" s="1087" t="s">
        <v>36</v>
      </c>
      <c r="C120" s="1090">
        <v>13928</v>
      </c>
      <c r="D120" s="803">
        <f t="shared" si="11"/>
        <v>13.928000000000001</v>
      </c>
      <c r="E120" s="510">
        <f t="shared" si="12"/>
        <v>9.3214459004684239E-2</v>
      </c>
      <c r="F120" s="514">
        <f t="shared" si="7"/>
        <v>-0.90678554099531572</v>
      </c>
      <c r="G120" s="514">
        <f t="shared" si="8"/>
        <v>0.90678554099531572</v>
      </c>
      <c r="H120" s="704">
        <f t="shared" si="13"/>
        <v>-90.678554099531567</v>
      </c>
      <c r="I120" s="512">
        <f>'MASTER CHART'!$X$7</f>
        <v>0.1</v>
      </c>
      <c r="J120" s="513">
        <f t="shared" si="10"/>
        <v>-9.0678554099531574</v>
      </c>
      <c r="K120" s="624"/>
    </row>
    <row r="121" spans="1:11" ht="14.4" x14ac:dyDescent="0.3">
      <c r="A121" s="523" t="s">
        <v>190</v>
      </c>
      <c r="B121" s="1087" t="s">
        <v>190</v>
      </c>
      <c r="C121" s="1090">
        <v>89</v>
      </c>
      <c r="D121" s="803">
        <f t="shared" si="11"/>
        <v>8.8999999999999996E-2</v>
      </c>
      <c r="E121" s="510">
        <f t="shared" si="12"/>
        <v>5.9564092844750836E-4</v>
      </c>
      <c r="F121" s="514">
        <f t="shared" si="7"/>
        <v>-0.99940435907155245</v>
      </c>
      <c r="G121" s="514">
        <f t="shared" si="8"/>
        <v>0.99940435907155245</v>
      </c>
      <c r="H121" s="704">
        <f t="shared" si="13"/>
        <v>-99.940435907155248</v>
      </c>
      <c r="I121" s="512">
        <f>'MASTER CHART'!$X$7</f>
        <v>0.1</v>
      </c>
      <c r="J121" s="513">
        <f t="shared" si="10"/>
        <v>-9.9940435907155258</v>
      </c>
      <c r="K121" s="624"/>
    </row>
    <row r="122" spans="1:11" ht="14.4" x14ac:dyDescent="0.3">
      <c r="A122" s="522" t="s">
        <v>191</v>
      </c>
      <c r="B122" s="1088" t="s">
        <v>191</v>
      </c>
      <c r="C122" s="1089">
        <v>2322</v>
      </c>
      <c r="D122" s="803">
        <f t="shared" si="11"/>
        <v>2.3220000000000001</v>
      </c>
      <c r="E122" s="510">
        <f t="shared" si="12"/>
        <v>1.5540204897248477E-2</v>
      </c>
      <c r="F122" s="514">
        <f t="shared" si="7"/>
        <v>-0.9844597951027515</v>
      </c>
      <c r="G122" s="514">
        <f t="shared" si="8"/>
        <v>0.9844597951027515</v>
      </c>
      <c r="H122" s="704">
        <f t="shared" si="13"/>
        <v>-98.445979510275151</v>
      </c>
      <c r="I122" s="512">
        <f>'MASTER CHART'!$X$7</f>
        <v>0.1</v>
      </c>
      <c r="J122" s="513">
        <f t="shared" si="10"/>
        <v>-9.8445979510275166</v>
      </c>
      <c r="K122" s="624"/>
    </row>
    <row r="123" spans="1:11" ht="14.4" x14ac:dyDescent="0.3">
      <c r="A123" s="522" t="s">
        <v>192</v>
      </c>
      <c r="B123" s="1088" t="s">
        <v>192</v>
      </c>
      <c r="C123" s="1089">
        <v>54791</v>
      </c>
      <c r="D123" s="803">
        <f t="shared" si="11"/>
        <v>54.790999999999997</v>
      </c>
      <c r="E123" s="510">
        <f t="shared" si="12"/>
        <v>0.36669395629851048</v>
      </c>
      <c r="F123" s="514">
        <f t="shared" si="7"/>
        <v>-0.63330604370148946</v>
      </c>
      <c r="G123" s="514">
        <f t="shared" si="8"/>
        <v>0.63330604370148946</v>
      </c>
      <c r="H123" s="704">
        <f t="shared" si="13"/>
        <v>-63.330604370148947</v>
      </c>
      <c r="I123" s="512">
        <f>'MASTER CHART'!$X$7</f>
        <v>0.1</v>
      </c>
      <c r="J123" s="513">
        <f t="shared" si="10"/>
        <v>-6.3330604370148951</v>
      </c>
      <c r="K123" s="624"/>
    </row>
    <row r="124" spans="1:11" ht="14.4" x14ac:dyDescent="0.3">
      <c r="A124" s="522" t="s">
        <v>38</v>
      </c>
      <c r="B124" s="1087" t="s">
        <v>38</v>
      </c>
      <c r="C124" s="1090">
        <v>13547</v>
      </c>
      <c r="D124" s="803">
        <f t="shared" si="11"/>
        <v>13.547000000000001</v>
      </c>
      <c r="E124" s="510">
        <f t="shared" si="12"/>
        <v>9.0664580423352764E-2</v>
      </c>
      <c r="F124" s="514">
        <f t="shared" si="7"/>
        <v>-0.90933541957664721</v>
      </c>
      <c r="G124" s="514">
        <f t="shared" si="8"/>
        <v>0.90933541957664721</v>
      </c>
      <c r="H124" s="704">
        <f t="shared" si="13"/>
        <v>-90.933541957664715</v>
      </c>
      <c r="I124" s="512">
        <f>'MASTER CHART'!$X$7</f>
        <v>0.1</v>
      </c>
      <c r="J124" s="513">
        <f t="shared" si="10"/>
        <v>-9.0933541957664712</v>
      </c>
      <c r="K124" s="624"/>
    </row>
    <row r="125" spans="1:11" ht="14.4" x14ac:dyDescent="0.3">
      <c r="A125" s="523" t="s">
        <v>82</v>
      </c>
      <c r="B125" s="1088" t="s">
        <v>82</v>
      </c>
      <c r="C125" s="1089">
        <v>13796</v>
      </c>
      <c r="D125" s="803">
        <f t="shared" si="11"/>
        <v>13.795999999999999</v>
      </c>
      <c r="E125" s="510">
        <f t="shared" si="12"/>
        <v>9.2331036504065447E-2</v>
      </c>
      <c r="F125" s="514">
        <f t="shared" si="7"/>
        <v>-0.90766896349593451</v>
      </c>
      <c r="G125" s="514">
        <f t="shared" si="8"/>
        <v>0.90766896349593451</v>
      </c>
      <c r="H125" s="704">
        <f t="shared" si="13"/>
        <v>-90.766896349593452</v>
      </c>
      <c r="I125" s="512">
        <f>'MASTER CHART'!$X$7</f>
        <v>0.1</v>
      </c>
      <c r="J125" s="513">
        <f t="shared" si="10"/>
        <v>-9.0766896349593456</v>
      </c>
      <c r="K125" s="624"/>
    </row>
    <row r="126" spans="1:11" ht="14.4" x14ac:dyDescent="0.3">
      <c r="A126" s="522" t="s">
        <v>83</v>
      </c>
      <c r="B126" s="1088" t="s">
        <v>83</v>
      </c>
      <c r="C126" s="1089">
        <v>69207</v>
      </c>
      <c r="D126" s="803">
        <f t="shared" si="11"/>
        <v>69.206999999999994</v>
      </c>
      <c r="E126" s="510">
        <f t="shared" si="12"/>
        <v>0.46317440151760347</v>
      </c>
      <c r="F126" s="514">
        <f t="shared" si="7"/>
        <v>-0.53682559848239653</v>
      </c>
      <c r="G126" s="514">
        <f t="shared" si="8"/>
        <v>0.53682559848239653</v>
      </c>
      <c r="H126" s="704">
        <f t="shared" si="13"/>
        <v>-53.682559848239656</v>
      </c>
      <c r="I126" s="512">
        <f>'MASTER CHART'!$X$7</f>
        <v>0.1</v>
      </c>
      <c r="J126" s="513">
        <f t="shared" si="10"/>
        <v>-5.3682559848239659</v>
      </c>
      <c r="K126" s="624"/>
    </row>
    <row r="127" spans="1:11" ht="14.4" x14ac:dyDescent="0.3">
      <c r="A127" s="523" t="s">
        <v>193</v>
      </c>
      <c r="B127" s="1087" t="s">
        <v>193</v>
      </c>
      <c r="C127" s="1090">
        <v>424</v>
      </c>
      <c r="D127" s="803">
        <f t="shared" si="11"/>
        <v>0.42399999999999999</v>
      </c>
      <c r="E127" s="510">
        <f t="shared" si="12"/>
        <v>2.8376601535027367E-3</v>
      </c>
      <c r="F127" s="514">
        <f t="shared" si="7"/>
        <v>-0.99716233984649727</v>
      </c>
      <c r="G127" s="514">
        <f t="shared" si="8"/>
        <v>0.99716233984649727</v>
      </c>
      <c r="H127" s="704">
        <f t="shared" si="13"/>
        <v>-99.716233984649733</v>
      </c>
      <c r="I127" s="512">
        <f>'MASTER CHART'!$X$7</f>
        <v>0.1</v>
      </c>
      <c r="J127" s="513">
        <f t="shared" si="10"/>
        <v>-9.971623398464974</v>
      </c>
      <c r="K127" s="624"/>
    </row>
    <row r="128" spans="1:11" ht="14.4" x14ac:dyDescent="0.3">
      <c r="A128" s="522" t="s">
        <v>84</v>
      </c>
      <c r="B128" s="1087" t="s">
        <v>84</v>
      </c>
      <c r="C128" s="1090">
        <v>8029</v>
      </c>
      <c r="D128" s="803">
        <f t="shared" si="11"/>
        <v>8.0289999999999999</v>
      </c>
      <c r="E128" s="510">
        <f t="shared" si="12"/>
        <v>5.3734842859607244E-2</v>
      </c>
      <c r="F128" s="514">
        <f t="shared" si="7"/>
        <v>-0.94626515714039272</v>
      </c>
      <c r="G128" s="514">
        <f t="shared" si="8"/>
        <v>0.94626515714039272</v>
      </c>
      <c r="H128" s="704">
        <f t="shared" si="13"/>
        <v>-94.626515714039272</v>
      </c>
      <c r="I128" s="512">
        <f>'MASTER CHART'!$X$7</f>
        <v>0.1</v>
      </c>
      <c r="J128" s="513">
        <f t="shared" si="10"/>
        <v>-9.4626515714039279</v>
      </c>
      <c r="K128" s="624"/>
    </row>
    <row r="129" spans="1:15" ht="14.4" x14ac:dyDescent="0.3">
      <c r="A129" s="523" t="s">
        <v>85</v>
      </c>
      <c r="B129" s="1087" t="s">
        <v>85</v>
      </c>
      <c r="C129" s="1090">
        <v>51226</v>
      </c>
      <c r="D129" s="803">
        <f t="shared" si="11"/>
        <v>51.225999999999999</v>
      </c>
      <c r="E129" s="510">
        <f t="shared" si="12"/>
        <v>0.34283485618710186</v>
      </c>
      <c r="F129" s="514">
        <f t="shared" si="7"/>
        <v>-0.65716514381289814</v>
      </c>
      <c r="G129" s="514">
        <f t="shared" si="8"/>
        <v>0.65716514381289814</v>
      </c>
      <c r="H129" s="704">
        <f t="shared" si="13"/>
        <v>-65.716514381289812</v>
      </c>
      <c r="I129" s="512">
        <f>'MASTER CHART'!$X$7</f>
        <v>0.1</v>
      </c>
      <c r="J129" s="513">
        <f t="shared" si="10"/>
        <v>-6.5716514381289812</v>
      </c>
      <c r="K129" s="624"/>
    </row>
    <row r="130" spans="1:15" ht="14.4" x14ac:dyDescent="0.3">
      <c r="A130" s="522" t="s">
        <v>86</v>
      </c>
      <c r="B130" s="1087" t="s">
        <v>86</v>
      </c>
      <c r="C130" s="1090">
        <v>59349</v>
      </c>
      <c r="D130" s="803">
        <f t="shared" si="11"/>
        <v>59.348999999999997</v>
      </c>
      <c r="E130" s="510">
        <f t="shared" si="12"/>
        <v>0.39719880294866489</v>
      </c>
      <c r="F130" s="514">
        <f t="shared" si="7"/>
        <v>-0.60280119705133517</v>
      </c>
      <c r="G130" s="514">
        <f t="shared" si="8"/>
        <v>0.60280119705133517</v>
      </c>
      <c r="H130" s="704">
        <f t="shared" si="13"/>
        <v>-60.280119705133515</v>
      </c>
      <c r="I130" s="512">
        <f>'MASTER CHART'!$X$7</f>
        <v>0.1</v>
      </c>
      <c r="J130" s="513">
        <f t="shared" si="10"/>
        <v>-6.0280119705133517</v>
      </c>
      <c r="K130" s="624"/>
    </row>
    <row r="131" spans="1:15" ht="14.4" x14ac:dyDescent="0.3">
      <c r="A131" s="522" t="s">
        <v>87</v>
      </c>
      <c r="B131" s="1088" t="s">
        <v>87</v>
      </c>
      <c r="C131" s="1089">
        <v>76056</v>
      </c>
      <c r="D131" s="803">
        <f t="shared" si="11"/>
        <v>76.055999999999997</v>
      </c>
      <c r="E131" s="510">
        <f t="shared" si="12"/>
        <v>0.50901198262925507</v>
      </c>
      <c r="F131" s="514">
        <f t="shared" si="7"/>
        <v>-0.49098801737074493</v>
      </c>
      <c r="G131" s="514">
        <f t="shared" si="8"/>
        <v>0.49098801737074493</v>
      </c>
      <c r="H131" s="704">
        <f t="shared" si="13"/>
        <v>-49.098801737074496</v>
      </c>
      <c r="I131" s="512">
        <f>'MASTER CHART'!$X$7</f>
        <v>0.1</v>
      </c>
      <c r="J131" s="513">
        <f t="shared" si="10"/>
        <v>-4.9098801737074496</v>
      </c>
      <c r="K131" s="624"/>
    </row>
    <row r="132" spans="1:15" ht="14.4" x14ac:dyDescent="0.3">
      <c r="A132" s="523" t="s">
        <v>88</v>
      </c>
      <c r="B132" s="1088" t="s">
        <v>88</v>
      </c>
      <c r="C132" s="1089">
        <v>12039</v>
      </c>
      <c r="D132" s="803">
        <f t="shared" si="11"/>
        <v>12.039</v>
      </c>
      <c r="E132" s="510">
        <f t="shared" si="12"/>
        <v>8.0572147613253403E-2</v>
      </c>
      <c r="F132" s="514">
        <f t="shared" ref="F132:F161" si="14">E132-1</f>
        <v>-0.91942785238674662</v>
      </c>
      <c r="G132" s="514">
        <f t="shared" ref="G132:G177" si="15">(F132*-1)</f>
        <v>0.91942785238674662</v>
      </c>
      <c r="H132" s="704">
        <f t="shared" ref="H132:H163" si="16">(IF(F132&lt;0,F132/$F$184*-100,F132/$F$183*100))</f>
        <v>-91.942785238674659</v>
      </c>
      <c r="I132" s="512">
        <f>'MASTER CHART'!$X$7</f>
        <v>0.1</v>
      </c>
      <c r="J132" s="513">
        <f t="shared" ref="J132:J177" si="17">(H132*I132)</f>
        <v>-9.1942785238674656</v>
      </c>
      <c r="K132" s="624"/>
    </row>
    <row r="133" spans="1:15" s="144" customFormat="1" ht="14.4" x14ac:dyDescent="0.3">
      <c r="A133" s="525" t="s">
        <v>228</v>
      </c>
      <c r="D133" s="803">
        <f t="shared" ref="D133:D177" si="18">C133/1000</f>
        <v>0</v>
      </c>
      <c r="E133" s="510">
        <f t="shared" si="12"/>
        <v>0</v>
      </c>
      <c r="F133" s="514">
        <f t="shared" si="14"/>
        <v>-1</v>
      </c>
      <c r="G133" s="515">
        <f t="shared" si="15"/>
        <v>1</v>
      </c>
      <c r="H133" s="704">
        <f t="shared" si="16"/>
        <v>-100</v>
      </c>
      <c r="I133" s="512">
        <f>'MASTER CHART'!$X$7</f>
        <v>0.1</v>
      </c>
      <c r="J133" s="516">
        <f t="shared" si="17"/>
        <v>-10</v>
      </c>
      <c r="K133" s="884"/>
      <c r="L133" s="147"/>
      <c r="M133" s="147"/>
      <c r="N133" s="147"/>
      <c r="O133" s="147"/>
    </row>
    <row r="134" spans="1:15" ht="14.4" x14ac:dyDescent="0.3">
      <c r="A134" s="522" t="s">
        <v>89</v>
      </c>
      <c r="B134" s="1088" t="s">
        <v>89</v>
      </c>
      <c r="C134" s="1089">
        <v>24550</v>
      </c>
      <c r="D134" s="803">
        <f t="shared" si="18"/>
        <v>24.55</v>
      </c>
      <c r="E134" s="510">
        <f t="shared" ref="E134:E177" si="19">IF(D134=0,0,D134/$D$182)</f>
        <v>0.16430319992568912</v>
      </c>
      <c r="F134" s="514">
        <f t="shared" si="14"/>
        <v>-0.83569680007431091</v>
      </c>
      <c r="G134" s="514">
        <f t="shared" si="15"/>
        <v>0.83569680007431091</v>
      </c>
      <c r="H134" s="704">
        <f t="shared" si="16"/>
        <v>-83.569680007431089</v>
      </c>
      <c r="I134" s="512">
        <f>'MASTER CHART'!$X$7</f>
        <v>0.1</v>
      </c>
      <c r="J134" s="513">
        <f t="shared" si="17"/>
        <v>-8.3569680007431089</v>
      </c>
      <c r="K134" s="624"/>
    </row>
    <row r="135" spans="1:15" ht="14.4" x14ac:dyDescent="0.3">
      <c r="A135" s="523" t="s">
        <v>194</v>
      </c>
      <c r="B135" s="1088" t="s">
        <v>340</v>
      </c>
      <c r="C135" s="1089">
        <v>464019</v>
      </c>
      <c r="D135" s="803">
        <f t="shared" si="18"/>
        <v>464.01900000000001</v>
      </c>
      <c r="E135" s="510">
        <f t="shared" si="19"/>
        <v>3.1054911008683641</v>
      </c>
      <c r="F135" s="514">
        <f t="shared" si="14"/>
        <v>2.1054911008683641</v>
      </c>
      <c r="G135" s="514">
        <f t="shared" si="15"/>
        <v>-2.1054911008683641</v>
      </c>
      <c r="H135" s="704">
        <f t="shared" si="16"/>
        <v>10.760875294030448</v>
      </c>
      <c r="I135" s="512">
        <f>'MASTER CHART'!$X$7</f>
        <v>0.1</v>
      </c>
      <c r="J135" s="513">
        <f t="shared" si="17"/>
        <v>1.076087529403045</v>
      </c>
      <c r="K135" s="624"/>
    </row>
    <row r="136" spans="1:15" ht="14.4" x14ac:dyDescent="0.3">
      <c r="A136" s="524" t="s">
        <v>195</v>
      </c>
      <c r="B136" s="1088" t="s">
        <v>483</v>
      </c>
      <c r="C136" s="1089">
        <v>718</v>
      </c>
      <c r="D136" s="803">
        <f t="shared" si="18"/>
        <v>0.71799999999999997</v>
      </c>
      <c r="E136" s="510">
        <f t="shared" si="19"/>
        <v>4.8052829957900113E-3</v>
      </c>
      <c r="F136" s="514">
        <f t="shared" si="14"/>
        <v>-0.99519471700421003</v>
      </c>
      <c r="G136" s="514">
        <f t="shared" si="15"/>
        <v>0.99519471700421003</v>
      </c>
      <c r="H136" s="704">
        <f t="shared" si="16"/>
        <v>-99.519471700421008</v>
      </c>
      <c r="I136" s="512">
        <f>'MASTER CHART'!$X$7</f>
        <v>0.1</v>
      </c>
      <c r="J136" s="513">
        <f t="shared" si="17"/>
        <v>-9.9519471700421018</v>
      </c>
      <c r="K136" s="624"/>
    </row>
    <row r="137" spans="1:15" ht="14.4" x14ac:dyDescent="0.3">
      <c r="A137" s="523" t="s">
        <v>90</v>
      </c>
      <c r="B137" s="1087" t="s">
        <v>90</v>
      </c>
      <c r="C137" s="1090">
        <v>16271</v>
      </c>
      <c r="D137" s="803">
        <f t="shared" si="18"/>
        <v>16.271000000000001</v>
      </c>
      <c r="E137" s="510">
        <f t="shared" si="19"/>
        <v>0.10889520839066752</v>
      </c>
      <c r="F137" s="514">
        <f t="shared" si="14"/>
        <v>-0.89110479160933243</v>
      </c>
      <c r="G137" s="514">
        <f t="shared" si="15"/>
        <v>0.89110479160933243</v>
      </c>
      <c r="H137" s="704">
        <f t="shared" si="16"/>
        <v>-89.110479160933238</v>
      </c>
      <c r="I137" s="512">
        <f>'MASTER CHART'!$X$7</f>
        <v>0.1</v>
      </c>
      <c r="J137" s="513">
        <f t="shared" si="17"/>
        <v>-8.9110479160933238</v>
      </c>
      <c r="K137" s="624"/>
    </row>
    <row r="138" spans="1:15" ht="14.4" x14ac:dyDescent="0.3">
      <c r="A138" s="522" t="s">
        <v>196</v>
      </c>
      <c r="B138" s="1087" t="s">
        <v>196</v>
      </c>
      <c r="C138" s="1090">
        <v>75028</v>
      </c>
      <c r="D138" s="803">
        <f t="shared" si="18"/>
        <v>75.028000000000006</v>
      </c>
      <c r="E138" s="510">
        <f t="shared" si="19"/>
        <v>0.50213199527595131</v>
      </c>
      <c r="F138" s="514">
        <f t="shared" si="14"/>
        <v>-0.49786800472404869</v>
      </c>
      <c r="G138" s="514">
        <f t="shared" si="15"/>
        <v>0.49786800472404869</v>
      </c>
      <c r="H138" s="704">
        <f t="shared" si="16"/>
        <v>-49.78680047240487</v>
      </c>
      <c r="I138" s="512">
        <f>'MASTER CHART'!$X$7</f>
        <v>0.1</v>
      </c>
      <c r="J138" s="513">
        <f t="shared" si="17"/>
        <v>-4.9786800472404877</v>
      </c>
      <c r="K138" s="624"/>
    </row>
    <row r="139" spans="1:15" ht="14.4" x14ac:dyDescent="0.3">
      <c r="A139" s="523" t="s">
        <v>197</v>
      </c>
      <c r="B139" s="1088" t="s">
        <v>197</v>
      </c>
      <c r="C139" s="1089">
        <v>371</v>
      </c>
      <c r="D139" s="803">
        <f t="shared" si="18"/>
        <v>0.371</v>
      </c>
      <c r="E139" s="510">
        <f t="shared" si="19"/>
        <v>2.4829526343148945E-3</v>
      </c>
      <c r="F139" s="514">
        <f t="shared" si="14"/>
        <v>-0.99751704736568514</v>
      </c>
      <c r="G139" s="514">
        <f t="shared" si="15"/>
        <v>0.99751704736568514</v>
      </c>
      <c r="H139" s="704">
        <f t="shared" si="16"/>
        <v>-99.751704736568513</v>
      </c>
      <c r="I139" s="512">
        <f>'MASTER CHART'!$X$7</f>
        <v>0.1</v>
      </c>
      <c r="J139" s="513">
        <f t="shared" si="17"/>
        <v>-9.9751704736568527</v>
      </c>
      <c r="K139" s="624"/>
    </row>
    <row r="140" spans="1:15" ht="14.4" x14ac:dyDescent="0.3">
      <c r="A140" s="523" t="s">
        <v>198</v>
      </c>
      <c r="B140" s="1087" t="s">
        <v>198</v>
      </c>
      <c r="C140" s="1090">
        <v>917</v>
      </c>
      <c r="D140" s="803">
        <f t="shared" si="18"/>
        <v>0.91700000000000004</v>
      </c>
      <c r="E140" s="510">
        <f t="shared" si="19"/>
        <v>6.1371093414198342E-3</v>
      </c>
      <c r="F140" s="514">
        <f t="shared" si="14"/>
        <v>-0.99386289065858013</v>
      </c>
      <c r="G140" s="514">
        <f t="shared" si="15"/>
        <v>0.99386289065858013</v>
      </c>
      <c r="H140" s="704">
        <f t="shared" si="16"/>
        <v>-99.386289065858008</v>
      </c>
      <c r="I140" s="512">
        <f>'MASTER CHART'!$X$7</f>
        <v>0.1</v>
      </c>
      <c r="J140" s="513">
        <f t="shared" si="17"/>
        <v>-9.9386289065858016</v>
      </c>
      <c r="K140" s="624"/>
    </row>
    <row r="141" spans="1:15" ht="14.4" x14ac:dyDescent="0.3">
      <c r="A141" s="522" t="s">
        <v>199</v>
      </c>
      <c r="B141" s="1087" t="s">
        <v>199</v>
      </c>
      <c r="C141" s="1090">
        <v>387</v>
      </c>
      <c r="D141" s="803">
        <f t="shared" si="18"/>
        <v>0.38700000000000001</v>
      </c>
      <c r="E141" s="510">
        <f t="shared" si="19"/>
        <v>2.5900341495414128E-3</v>
      </c>
      <c r="F141" s="514">
        <f t="shared" si="14"/>
        <v>-0.9974099658504586</v>
      </c>
      <c r="G141" s="514">
        <f t="shared" si="15"/>
        <v>0.9974099658504586</v>
      </c>
      <c r="H141" s="704">
        <f t="shared" si="16"/>
        <v>-99.740996585045863</v>
      </c>
      <c r="I141" s="512">
        <f>'MASTER CHART'!$X$7</f>
        <v>0.1</v>
      </c>
      <c r="J141" s="513">
        <f t="shared" si="17"/>
        <v>-9.9740996585045867</v>
      </c>
      <c r="K141" s="624"/>
    </row>
    <row r="142" spans="1:15" ht="17.350000000000001" customHeight="1" x14ac:dyDescent="0.3">
      <c r="A142" s="523" t="s">
        <v>235</v>
      </c>
      <c r="B142" s="1088" t="s">
        <v>200</v>
      </c>
      <c r="C142" s="1089">
        <v>474</v>
      </c>
      <c r="D142" s="803">
        <f t="shared" si="18"/>
        <v>0.47399999999999998</v>
      </c>
      <c r="E142" s="510">
        <f t="shared" si="19"/>
        <v>3.1722898885856061E-3</v>
      </c>
      <c r="F142" s="514">
        <f t="shared" si="14"/>
        <v>-0.99682771011141436</v>
      </c>
      <c r="G142" s="514">
        <f t="shared" si="15"/>
        <v>0.99682771011141436</v>
      </c>
      <c r="H142" s="704">
        <f t="shared" si="16"/>
        <v>-99.68277101114144</v>
      </c>
      <c r="I142" s="512">
        <f>'MASTER CHART'!$X$7</f>
        <v>0.1</v>
      </c>
      <c r="J142" s="513">
        <f t="shared" si="17"/>
        <v>-9.9682771011141451</v>
      </c>
      <c r="K142" s="624"/>
    </row>
    <row r="143" spans="1:15" ht="14.4" x14ac:dyDescent="0.3">
      <c r="A143" s="522" t="s">
        <v>92</v>
      </c>
      <c r="B143" s="1087" t="s">
        <v>92</v>
      </c>
      <c r="C143" s="1090">
        <v>242861</v>
      </c>
      <c r="D143" s="803">
        <f t="shared" si="18"/>
        <v>242.86099999999999</v>
      </c>
      <c r="E143" s="510">
        <f t="shared" si="19"/>
        <v>1.6253702418392173</v>
      </c>
      <c r="F143" s="514">
        <f t="shared" si="14"/>
        <v>0.6253702418392173</v>
      </c>
      <c r="G143" s="514">
        <f t="shared" si="15"/>
        <v>-0.6253702418392173</v>
      </c>
      <c r="H143" s="704">
        <f t="shared" si="16"/>
        <v>3.1961812530359457</v>
      </c>
      <c r="I143" s="512">
        <f>'MASTER CHART'!$X$7</f>
        <v>0.1</v>
      </c>
      <c r="J143" s="513">
        <f t="shared" si="17"/>
        <v>0.31961812530359457</v>
      </c>
      <c r="K143" s="624"/>
    </row>
    <row r="144" spans="1:15" ht="14.4" x14ac:dyDescent="0.3">
      <c r="A144" s="523" t="s">
        <v>201</v>
      </c>
      <c r="B144" s="1088" t="s">
        <v>201</v>
      </c>
      <c r="C144" s="1089">
        <v>382</v>
      </c>
      <c r="D144" s="803">
        <f t="shared" si="18"/>
        <v>0.38200000000000001</v>
      </c>
      <c r="E144" s="510">
        <f t="shared" si="19"/>
        <v>2.5565711760331261E-3</v>
      </c>
      <c r="F144" s="514">
        <f t="shared" si="14"/>
        <v>-0.99744342882396686</v>
      </c>
      <c r="G144" s="514">
        <f t="shared" si="15"/>
        <v>0.99744342882396686</v>
      </c>
      <c r="H144" s="704">
        <f t="shared" si="16"/>
        <v>-99.74434288239668</v>
      </c>
      <c r="I144" s="512">
        <f>'MASTER CHART'!$X$7</f>
        <v>0.1</v>
      </c>
      <c r="J144" s="513">
        <f t="shared" si="17"/>
        <v>-9.974434288239669</v>
      </c>
      <c r="K144" s="624"/>
    </row>
    <row r="145" spans="1:11" ht="14.4" x14ac:dyDescent="0.3">
      <c r="A145" s="522" t="s">
        <v>202</v>
      </c>
      <c r="B145" s="1087" t="s">
        <v>202</v>
      </c>
      <c r="C145" s="1090">
        <v>3266</v>
      </c>
      <c r="D145" s="803">
        <f t="shared" si="18"/>
        <v>3.266</v>
      </c>
      <c r="E145" s="510">
        <f t="shared" si="19"/>
        <v>2.185801429561306E-2</v>
      </c>
      <c r="F145" s="514">
        <f t="shared" si="14"/>
        <v>-0.97814198570438693</v>
      </c>
      <c r="G145" s="514">
        <f t="shared" si="15"/>
        <v>0.97814198570438693</v>
      </c>
      <c r="H145" s="704">
        <f t="shared" si="16"/>
        <v>-97.814198570438691</v>
      </c>
      <c r="I145" s="512">
        <f>'MASTER CHART'!$X$7</f>
        <v>0.1</v>
      </c>
      <c r="J145" s="513">
        <f t="shared" si="17"/>
        <v>-9.7814198570438702</v>
      </c>
      <c r="K145" s="624"/>
    </row>
    <row r="146" spans="1:11" ht="14.4" x14ac:dyDescent="0.3">
      <c r="A146" s="523" t="s">
        <v>93</v>
      </c>
      <c r="B146" s="1087" t="s">
        <v>93</v>
      </c>
      <c r="C146" s="1090">
        <v>861377</v>
      </c>
      <c r="D146" s="803">
        <f t="shared" si="18"/>
        <v>861.37699999999995</v>
      </c>
      <c r="E146" s="510">
        <f t="shared" si="19"/>
        <v>5.7648471463295436</v>
      </c>
      <c r="F146" s="514">
        <f t="shared" si="14"/>
        <v>4.7648471463295436</v>
      </c>
      <c r="G146" s="514">
        <f t="shared" si="15"/>
        <v>-4.7648471463295436</v>
      </c>
      <c r="H146" s="704">
        <f t="shared" si="16"/>
        <v>24.352478106234813</v>
      </c>
      <c r="I146" s="512">
        <f>'MASTER CHART'!$X$7</f>
        <v>0.1</v>
      </c>
      <c r="J146" s="513">
        <f t="shared" si="17"/>
        <v>2.4352478106234816</v>
      </c>
      <c r="K146" s="624"/>
    </row>
    <row r="147" spans="1:11" ht="14.4" x14ac:dyDescent="0.3">
      <c r="A147" s="522" t="s">
        <v>94</v>
      </c>
      <c r="B147" s="1087" t="s">
        <v>94</v>
      </c>
      <c r="C147" s="1090">
        <v>28087</v>
      </c>
      <c r="D147" s="803">
        <f t="shared" si="18"/>
        <v>28.087</v>
      </c>
      <c r="E147" s="510">
        <f t="shared" si="19"/>
        <v>0.18797490738545133</v>
      </c>
      <c r="F147" s="514">
        <f t="shared" si="14"/>
        <v>-0.81202509261454869</v>
      </c>
      <c r="G147" s="514">
        <f t="shared" si="15"/>
        <v>0.81202509261454869</v>
      </c>
      <c r="H147" s="704">
        <f t="shared" si="16"/>
        <v>-81.202509261454864</v>
      </c>
      <c r="I147" s="512">
        <f>'MASTER CHART'!$X$7</f>
        <v>0.1</v>
      </c>
      <c r="J147" s="513">
        <f t="shared" si="17"/>
        <v>-8.120250926145486</v>
      </c>
      <c r="K147" s="624"/>
    </row>
    <row r="148" spans="1:11" ht="14.4" x14ac:dyDescent="0.3">
      <c r="A148" s="523" t="s">
        <v>95</v>
      </c>
      <c r="B148" s="1088" t="s">
        <v>95</v>
      </c>
      <c r="C148" s="1089">
        <v>4601</v>
      </c>
      <c r="D148" s="803">
        <f t="shared" si="18"/>
        <v>4.601</v>
      </c>
      <c r="E148" s="510">
        <f t="shared" si="19"/>
        <v>3.0792628222325688E-2</v>
      </c>
      <c r="F148" s="514">
        <f t="shared" si="14"/>
        <v>-0.96920737177767435</v>
      </c>
      <c r="G148" s="514">
        <f t="shared" si="15"/>
        <v>0.96920737177767435</v>
      </c>
      <c r="H148" s="704">
        <f t="shared" si="16"/>
        <v>-96.920737177767435</v>
      </c>
      <c r="I148" s="512">
        <f>'MASTER CHART'!$X$7</f>
        <v>0.1</v>
      </c>
      <c r="J148" s="513">
        <f t="shared" si="17"/>
        <v>-9.6920737177767435</v>
      </c>
      <c r="K148" s="624"/>
    </row>
    <row r="149" spans="1:11" ht="14.4" x14ac:dyDescent="0.3">
      <c r="A149" s="522" t="s">
        <v>96</v>
      </c>
      <c r="B149" s="1088" t="s">
        <v>96</v>
      </c>
      <c r="C149" s="1089">
        <v>105441</v>
      </c>
      <c r="D149" s="803">
        <f t="shared" si="18"/>
        <v>105.441</v>
      </c>
      <c r="E149" s="510">
        <f t="shared" si="19"/>
        <v>0.70567387793745773</v>
      </c>
      <c r="F149" s="514">
        <f t="shared" si="14"/>
        <v>-0.29432612206254227</v>
      </c>
      <c r="G149" s="514">
        <f t="shared" si="15"/>
        <v>0.29432612206254227</v>
      </c>
      <c r="H149" s="704">
        <f t="shared" si="16"/>
        <v>-29.432612206254227</v>
      </c>
      <c r="I149" s="512">
        <f>'MASTER CHART'!$X$7</f>
        <v>0.1</v>
      </c>
      <c r="J149" s="513">
        <f t="shared" si="17"/>
        <v>-2.9432612206254229</v>
      </c>
      <c r="K149" s="624"/>
    </row>
    <row r="150" spans="1:11" ht="14.4" x14ac:dyDescent="0.3">
      <c r="A150" s="523" t="s">
        <v>97</v>
      </c>
      <c r="B150" s="1087" t="s">
        <v>97</v>
      </c>
      <c r="C150" s="1090">
        <v>192554</v>
      </c>
      <c r="D150" s="803">
        <f t="shared" si="18"/>
        <v>192.554</v>
      </c>
      <c r="E150" s="510">
        <f t="shared" si="19"/>
        <v>1.2886858801829386</v>
      </c>
      <c r="F150" s="514">
        <f t="shared" si="14"/>
        <v>0.28868588018293861</v>
      </c>
      <c r="G150" s="514">
        <f t="shared" si="15"/>
        <v>-0.28868588018293861</v>
      </c>
      <c r="H150" s="704">
        <f t="shared" si="16"/>
        <v>1.4754338094873944</v>
      </c>
      <c r="I150" s="512">
        <f>'MASTER CHART'!$X$7</f>
        <v>0.1</v>
      </c>
      <c r="J150" s="513">
        <f t="shared" si="17"/>
        <v>0.14754338094873945</v>
      </c>
      <c r="K150" s="624"/>
    </row>
    <row r="151" spans="1:11" ht="14.4" x14ac:dyDescent="0.3">
      <c r="A151" s="522" t="s">
        <v>203</v>
      </c>
      <c r="B151" s="1088" t="s">
        <v>203</v>
      </c>
      <c r="C151" s="1089">
        <v>8464</v>
      </c>
      <c r="D151" s="803">
        <f t="shared" si="18"/>
        <v>8.4640000000000004</v>
      </c>
      <c r="E151" s="510">
        <f t="shared" si="19"/>
        <v>5.6646121554828219E-2</v>
      </c>
      <c r="F151" s="514">
        <f t="shared" si="14"/>
        <v>-0.94335387844517182</v>
      </c>
      <c r="G151" s="514">
        <f t="shared" si="15"/>
        <v>0.94335387844517182</v>
      </c>
      <c r="H151" s="704">
        <f t="shared" si="16"/>
        <v>-94.335387844517186</v>
      </c>
      <c r="I151" s="512">
        <f>'MASTER CHART'!$X$7</f>
        <v>0.1</v>
      </c>
      <c r="J151" s="513">
        <f t="shared" si="17"/>
        <v>-9.4335387844517182</v>
      </c>
      <c r="K151" s="624"/>
    </row>
    <row r="152" spans="1:11" ht="14.4" x14ac:dyDescent="0.3">
      <c r="A152" s="522" t="s">
        <v>204</v>
      </c>
      <c r="B152" s="1087" t="s">
        <v>465</v>
      </c>
      <c r="C152" s="1090">
        <v>375</v>
      </c>
      <c r="D152" s="803">
        <f t="shared" si="18"/>
        <v>0.375</v>
      </c>
      <c r="E152" s="510">
        <f t="shared" si="19"/>
        <v>2.509723013121524E-3</v>
      </c>
      <c r="F152" s="514">
        <f t="shared" si="14"/>
        <v>-0.99749027698687842</v>
      </c>
      <c r="G152" s="514">
        <f t="shared" si="15"/>
        <v>0.99749027698687842</v>
      </c>
      <c r="H152" s="704">
        <f t="shared" si="16"/>
        <v>-99.74902769868784</v>
      </c>
      <c r="I152" s="512">
        <f>'MASTER CHART'!$X$7</f>
        <v>0.1</v>
      </c>
      <c r="J152" s="513">
        <f t="shared" si="17"/>
        <v>-9.974902769868784</v>
      </c>
      <c r="K152" s="624"/>
    </row>
    <row r="153" spans="1:11" ht="14.4" x14ac:dyDescent="0.3">
      <c r="A153" s="523" t="s">
        <v>205</v>
      </c>
      <c r="B153" s="1087" t="s">
        <v>205</v>
      </c>
      <c r="C153" s="1090">
        <v>5800</v>
      </c>
      <c r="D153" s="803">
        <f t="shared" si="18"/>
        <v>5.8</v>
      </c>
      <c r="E153" s="510">
        <f t="shared" si="19"/>
        <v>3.8817049269612908E-2</v>
      </c>
      <c r="F153" s="514">
        <f t="shared" si="14"/>
        <v>-0.96118295073038706</v>
      </c>
      <c r="G153" s="514">
        <f t="shared" si="15"/>
        <v>0.96118295073038706</v>
      </c>
      <c r="H153" s="704">
        <f t="shared" si="16"/>
        <v>-96.118295073038709</v>
      </c>
      <c r="I153" s="512">
        <f>'MASTER CHART'!$X$7</f>
        <v>0.1</v>
      </c>
      <c r="J153" s="513">
        <f t="shared" si="17"/>
        <v>-9.611829507303872</v>
      </c>
      <c r="K153" s="624"/>
    </row>
    <row r="154" spans="1:11" ht="14.4" x14ac:dyDescent="0.3">
      <c r="A154" s="523" t="s">
        <v>206</v>
      </c>
      <c r="B154" s="1088" t="s">
        <v>206</v>
      </c>
      <c r="C154" s="1089">
        <v>95791</v>
      </c>
      <c r="D154" s="803">
        <f t="shared" si="18"/>
        <v>95.790999999999997</v>
      </c>
      <c r="E154" s="510">
        <f t="shared" si="19"/>
        <v>0.64109033906646373</v>
      </c>
      <c r="F154" s="514">
        <f t="shared" si="14"/>
        <v>-0.35890966093353627</v>
      </c>
      <c r="G154" s="514">
        <f t="shared" si="15"/>
        <v>0.35890966093353627</v>
      </c>
      <c r="H154" s="704">
        <f t="shared" si="16"/>
        <v>-35.890966093353626</v>
      </c>
      <c r="I154" s="512">
        <f>'MASTER CHART'!$X$7</f>
        <v>0.1</v>
      </c>
      <c r="J154" s="513">
        <f t="shared" si="17"/>
        <v>-3.5890966093353627</v>
      </c>
      <c r="K154" s="624"/>
    </row>
    <row r="155" spans="1:11" ht="14.4" x14ac:dyDescent="0.3">
      <c r="A155" s="522" t="s">
        <v>98</v>
      </c>
      <c r="B155" s="1088" t="s">
        <v>98</v>
      </c>
      <c r="C155" s="1089">
        <v>396352</v>
      </c>
      <c r="D155" s="803">
        <f t="shared" si="18"/>
        <v>396.35199999999998</v>
      </c>
      <c r="E155" s="510">
        <f t="shared" si="19"/>
        <v>2.6526232951913129</v>
      </c>
      <c r="F155" s="514">
        <f t="shared" si="14"/>
        <v>1.6526232951913129</v>
      </c>
      <c r="G155" s="514">
        <f t="shared" si="15"/>
        <v>-1.6526232951913129</v>
      </c>
      <c r="H155" s="704">
        <f t="shared" si="16"/>
        <v>8.4463302553161572</v>
      </c>
      <c r="I155" s="512">
        <f>'MASTER CHART'!$X$7</f>
        <v>0.1</v>
      </c>
      <c r="J155" s="513">
        <f t="shared" si="17"/>
        <v>0.84463302553161579</v>
      </c>
      <c r="K155" s="624"/>
    </row>
    <row r="156" spans="1:11" x14ac:dyDescent="0.35">
      <c r="A156" s="523" t="s">
        <v>123</v>
      </c>
      <c r="D156" s="803">
        <f t="shared" si="18"/>
        <v>0</v>
      </c>
      <c r="E156" s="510">
        <f t="shared" si="19"/>
        <v>0</v>
      </c>
      <c r="F156" s="514">
        <f t="shared" si="14"/>
        <v>-1</v>
      </c>
      <c r="G156" s="514">
        <f t="shared" si="15"/>
        <v>1</v>
      </c>
      <c r="H156" s="704">
        <f t="shared" si="16"/>
        <v>-100</v>
      </c>
      <c r="I156" s="512">
        <f>'MASTER CHART'!$X$7</f>
        <v>0.1</v>
      </c>
      <c r="J156" s="513">
        <f t="shared" si="17"/>
        <v>-10</v>
      </c>
      <c r="K156" s="624"/>
    </row>
    <row r="157" spans="1:11" ht="14.4" x14ac:dyDescent="0.3">
      <c r="A157" s="522" t="s">
        <v>207</v>
      </c>
      <c r="B157" s="1087" t="s">
        <v>207</v>
      </c>
      <c r="C157" s="1090">
        <v>35</v>
      </c>
      <c r="D157" s="803">
        <f t="shared" si="18"/>
        <v>3.5000000000000003E-2</v>
      </c>
      <c r="E157" s="510">
        <f t="shared" si="19"/>
        <v>2.3424081455800894E-4</v>
      </c>
      <c r="F157" s="514">
        <f t="shared" si="14"/>
        <v>-0.99976575918544197</v>
      </c>
      <c r="G157" s="514">
        <f t="shared" si="15"/>
        <v>0.99976575918544197</v>
      </c>
      <c r="H157" s="704">
        <f t="shared" si="16"/>
        <v>-99.976575918544199</v>
      </c>
      <c r="I157" s="512">
        <f>'MASTER CHART'!$X$7</f>
        <v>0.1</v>
      </c>
      <c r="J157" s="513">
        <f t="shared" si="17"/>
        <v>-9.9976575918544199</v>
      </c>
      <c r="K157" s="624"/>
    </row>
    <row r="158" spans="1:11" ht="14.4" x14ac:dyDescent="0.3">
      <c r="A158" s="523" t="s">
        <v>100</v>
      </c>
      <c r="B158" s="1088" t="s">
        <v>100</v>
      </c>
      <c r="C158" s="1089">
        <v>112098</v>
      </c>
      <c r="D158" s="803">
        <f t="shared" si="18"/>
        <v>112.098</v>
      </c>
      <c r="E158" s="510">
        <f t="shared" si="19"/>
        <v>0.75022648086639099</v>
      </c>
      <c r="F158" s="514">
        <f t="shared" si="14"/>
        <v>-0.24977351913360901</v>
      </c>
      <c r="G158" s="514">
        <f t="shared" si="15"/>
        <v>0.24977351913360901</v>
      </c>
      <c r="H158" s="704">
        <f t="shared" si="16"/>
        <v>-24.977351913360902</v>
      </c>
      <c r="I158" s="512">
        <f>'MASTER CHART'!$X$7</f>
        <v>0.1</v>
      </c>
      <c r="J158" s="513">
        <f t="shared" si="17"/>
        <v>-2.4977351913360906</v>
      </c>
      <c r="K158" s="624"/>
    </row>
    <row r="159" spans="1:11" ht="14.4" x14ac:dyDescent="0.3">
      <c r="A159" s="522" t="s">
        <v>208</v>
      </c>
      <c r="B159" s="1087" t="s">
        <v>208</v>
      </c>
      <c r="C159" s="1090">
        <v>30</v>
      </c>
      <c r="D159" s="803">
        <f t="shared" si="18"/>
        <v>0.03</v>
      </c>
      <c r="E159" s="510">
        <f t="shared" si="19"/>
        <v>2.0077784104972191E-4</v>
      </c>
      <c r="F159" s="514">
        <f t="shared" si="14"/>
        <v>-0.99979922215895023</v>
      </c>
      <c r="G159" s="514">
        <f t="shared" si="15"/>
        <v>0.99979922215895023</v>
      </c>
      <c r="H159" s="704">
        <f t="shared" si="16"/>
        <v>-99.979922215895016</v>
      </c>
      <c r="I159" s="512">
        <f>'MASTER CHART'!$X$7</f>
        <v>0.1</v>
      </c>
      <c r="J159" s="513">
        <f t="shared" si="17"/>
        <v>-9.9979922215895023</v>
      </c>
      <c r="K159" s="624"/>
    </row>
    <row r="160" spans="1:11" ht="14.4" x14ac:dyDescent="0.3">
      <c r="A160" s="523" t="s">
        <v>124</v>
      </c>
      <c r="B160" s="1088" t="s">
        <v>124</v>
      </c>
      <c r="C160" s="1089">
        <v>14387</v>
      </c>
      <c r="D160" s="803">
        <f t="shared" si="18"/>
        <v>14.387</v>
      </c>
      <c r="E160" s="510">
        <f t="shared" si="19"/>
        <v>9.6286359972744984E-2</v>
      </c>
      <c r="F160" s="514">
        <f t="shared" si="14"/>
        <v>-0.90371364002725496</v>
      </c>
      <c r="G160" s="514">
        <f t="shared" si="15"/>
        <v>0.90371364002725496</v>
      </c>
      <c r="H160" s="704">
        <f t="shared" si="16"/>
        <v>-90.3713640027255</v>
      </c>
      <c r="I160" s="512">
        <f>'MASTER CHART'!$X$7</f>
        <v>0.1</v>
      </c>
      <c r="J160" s="513">
        <f t="shared" si="17"/>
        <v>-9.0371364002725496</v>
      </c>
      <c r="K160" s="624"/>
    </row>
    <row r="161" spans="1:11" ht="14.4" x14ac:dyDescent="0.3">
      <c r="A161" s="522" t="s">
        <v>101</v>
      </c>
      <c r="B161" s="1088" t="s">
        <v>101</v>
      </c>
      <c r="C161" s="1089">
        <v>6311</v>
      </c>
      <c r="D161" s="803">
        <f t="shared" si="18"/>
        <v>6.3109999999999999</v>
      </c>
      <c r="E161" s="510">
        <f t="shared" si="19"/>
        <v>4.2236965162159835E-2</v>
      </c>
      <c r="F161" s="514">
        <f t="shared" si="14"/>
        <v>-0.9577630348378402</v>
      </c>
      <c r="G161" s="514">
        <f t="shared" si="15"/>
        <v>0.9577630348378402</v>
      </c>
      <c r="H161" s="704">
        <f t="shared" si="16"/>
        <v>-95.776303483784019</v>
      </c>
      <c r="I161" s="512">
        <f>'MASTER CHART'!$X$7</f>
        <v>0.1</v>
      </c>
      <c r="J161" s="513">
        <f t="shared" si="17"/>
        <v>-9.5776303483784027</v>
      </c>
      <c r="K161" s="624"/>
    </row>
    <row r="162" spans="1:11" ht="14.4" x14ac:dyDescent="0.3">
      <c r="A162" s="523" t="s">
        <v>102</v>
      </c>
      <c r="B162" s="1088" t="s">
        <v>102</v>
      </c>
      <c r="C162" s="1089">
        <v>128192</v>
      </c>
      <c r="D162" s="803">
        <f t="shared" si="18"/>
        <v>128.19200000000001</v>
      </c>
      <c r="E162" s="510">
        <f t="shared" si="19"/>
        <v>0.85793709999486523</v>
      </c>
      <c r="F162" s="514">
        <f>E162-1</f>
        <v>-0.14206290000513477</v>
      </c>
      <c r="G162" s="514">
        <f t="shared" si="15"/>
        <v>0.14206290000513477</v>
      </c>
      <c r="H162" s="704">
        <f t="shared" si="16"/>
        <v>-14.206290000513476</v>
      </c>
      <c r="I162" s="512">
        <f>'MASTER CHART'!$X$7</f>
        <v>0.1</v>
      </c>
      <c r="J162" s="513">
        <f t="shared" si="17"/>
        <v>-1.4206290000513477</v>
      </c>
      <c r="K162" s="624"/>
    </row>
    <row r="163" spans="1:11" ht="14.4" x14ac:dyDescent="0.3">
      <c r="A163" s="522" t="s">
        <v>209</v>
      </c>
      <c r="B163" s="1088" t="s">
        <v>209</v>
      </c>
      <c r="C163" s="1089">
        <v>589</v>
      </c>
      <c r="D163" s="803">
        <f t="shared" si="18"/>
        <v>0.58899999999999997</v>
      </c>
      <c r="E163" s="510">
        <f t="shared" si="19"/>
        <v>3.9419382792762071E-3</v>
      </c>
      <c r="F163" s="514">
        <f t="shared" ref="F163:F177" si="20">E163-1</f>
        <v>-0.99605806172072375</v>
      </c>
      <c r="G163" s="514">
        <f t="shared" si="15"/>
        <v>0.99605806172072375</v>
      </c>
      <c r="H163" s="704">
        <f t="shared" si="16"/>
        <v>-99.605806172072377</v>
      </c>
      <c r="I163" s="512">
        <f>'MASTER CHART'!$X$7</f>
        <v>0.1</v>
      </c>
      <c r="J163" s="513">
        <f t="shared" si="17"/>
        <v>-9.9605806172072384</v>
      </c>
      <c r="K163" s="624"/>
    </row>
    <row r="164" spans="1:11" ht="17.350000000000001" customHeight="1" x14ac:dyDescent="0.3">
      <c r="A164" s="523" t="s">
        <v>210</v>
      </c>
      <c r="B164" s="1087" t="s">
        <v>210</v>
      </c>
      <c r="C164" s="1090">
        <v>418</v>
      </c>
      <c r="D164" s="803">
        <f t="shared" si="18"/>
        <v>0.41799999999999998</v>
      </c>
      <c r="E164" s="510">
        <f t="shared" si="19"/>
        <v>2.7975045852927922E-3</v>
      </c>
      <c r="F164" s="514">
        <f t="shared" si="20"/>
        <v>-0.99720249541470718</v>
      </c>
      <c r="G164" s="514">
        <f t="shared" si="15"/>
        <v>0.99720249541470718</v>
      </c>
      <c r="H164" s="704">
        <f t="shared" ref="H164:H177" si="21">(IF(F164&lt;0,F164/$F$184*-100,F164/$F$183*100))</f>
        <v>-99.720249541470722</v>
      </c>
      <c r="I164" s="512">
        <f>'MASTER CHART'!$X$7</f>
        <v>0.1</v>
      </c>
      <c r="J164" s="513">
        <f t="shared" si="17"/>
        <v>-9.9720249541470736</v>
      </c>
      <c r="K164" s="624"/>
    </row>
    <row r="165" spans="1:11" ht="14.4" x14ac:dyDescent="0.3">
      <c r="A165" s="523" t="s">
        <v>211</v>
      </c>
      <c r="B165" s="1088" t="s">
        <v>211</v>
      </c>
      <c r="C165" s="1089">
        <v>902</v>
      </c>
      <c r="D165" s="803">
        <f t="shared" si="18"/>
        <v>0.90200000000000002</v>
      </c>
      <c r="E165" s="510">
        <f t="shared" si="19"/>
        <v>6.0367204208949731E-3</v>
      </c>
      <c r="F165" s="514">
        <f t="shared" si="20"/>
        <v>-0.99396327957910502</v>
      </c>
      <c r="G165" s="514">
        <f t="shared" si="15"/>
        <v>0.99396327957910502</v>
      </c>
      <c r="H165" s="704">
        <f t="shared" si="21"/>
        <v>-99.396327957910501</v>
      </c>
      <c r="I165" s="512">
        <f>'MASTER CHART'!$X$7</f>
        <v>0.1</v>
      </c>
      <c r="J165" s="513">
        <f t="shared" si="17"/>
        <v>-9.9396327957910504</v>
      </c>
      <c r="K165" s="624"/>
    </row>
    <row r="166" spans="1:11" ht="14.4" x14ac:dyDescent="0.3">
      <c r="A166" s="522" t="s">
        <v>103</v>
      </c>
      <c r="B166" s="1088" t="s">
        <v>103</v>
      </c>
      <c r="C166" s="1089">
        <v>9936</v>
      </c>
      <c r="D166" s="803">
        <f t="shared" si="18"/>
        <v>9.9359999999999999</v>
      </c>
      <c r="E166" s="510">
        <f t="shared" si="19"/>
        <v>6.6497620955667899E-2</v>
      </c>
      <c r="F166" s="514">
        <f t="shared" si="20"/>
        <v>-0.93350237904433209</v>
      </c>
      <c r="G166" s="514">
        <f t="shared" si="15"/>
        <v>0.93350237904433209</v>
      </c>
      <c r="H166" s="704">
        <f t="shared" si="21"/>
        <v>-93.350237904433214</v>
      </c>
      <c r="I166" s="512">
        <f>'MASTER CHART'!$X$7</f>
        <v>0.1</v>
      </c>
      <c r="J166" s="513">
        <f t="shared" si="17"/>
        <v>-9.3350237904433211</v>
      </c>
      <c r="K166" s="624"/>
    </row>
    <row r="167" spans="1:11" ht="14.4" x14ac:dyDescent="0.3">
      <c r="A167" s="523" t="s">
        <v>125</v>
      </c>
      <c r="B167" s="1087" t="s">
        <v>125</v>
      </c>
      <c r="C167" s="1090">
        <v>102772</v>
      </c>
      <c r="D167" s="803">
        <f t="shared" si="18"/>
        <v>102.77200000000001</v>
      </c>
      <c r="E167" s="510">
        <f t="shared" si="19"/>
        <v>0.68781134267873412</v>
      </c>
      <c r="F167" s="514">
        <f t="shared" si="20"/>
        <v>-0.31218865732126588</v>
      </c>
      <c r="G167" s="514">
        <f t="shared" si="15"/>
        <v>0.31218865732126588</v>
      </c>
      <c r="H167" s="704">
        <f t="shared" si="21"/>
        <v>-31.218865732126588</v>
      </c>
      <c r="I167" s="512">
        <f>'MASTER CHART'!$X$7</f>
        <v>0.1</v>
      </c>
      <c r="J167" s="513">
        <f t="shared" si="17"/>
        <v>-3.1218865732126591</v>
      </c>
      <c r="K167" s="624"/>
    </row>
    <row r="168" spans="1:11" ht="14.4" x14ac:dyDescent="0.3">
      <c r="A168" s="522" t="s">
        <v>104</v>
      </c>
      <c r="B168" s="1088" t="s">
        <v>104</v>
      </c>
      <c r="C168" s="1089">
        <v>569179</v>
      </c>
      <c r="D168" s="803">
        <f t="shared" si="18"/>
        <v>569.17899999999997</v>
      </c>
      <c r="E168" s="510">
        <f t="shared" si="19"/>
        <v>3.8092843596946557</v>
      </c>
      <c r="F168" s="514">
        <f t="shared" si="20"/>
        <v>2.8092843596946557</v>
      </c>
      <c r="G168" s="514">
        <f t="shared" si="15"/>
        <v>-2.8092843596946557</v>
      </c>
      <c r="H168" s="704">
        <f t="shared" si="21"/>
        <v>14.357865795621988</v>
      </c>
      <c r="I168" s="512">
        <f>'MASTER CHART'!$X$7</f>
        <v>0.1</v>
      </c>
      <c r="J168" s="513">
        <f t="shared" si="17"/>
        <v>1.4357865795621989</v>
      </c>
      <c r="K168" s="624"/>
    </row>
    <row r="169" spans="1:11" ht="16.5" customHeight="1" x14ac:dyDescent="0.3">
      <c r="A169" s="523" t="s">
        <v>236</v>
      </c>
      <c r="B169" s="1088" t="s">
        <v>462</v>
      </c>
      <c r="C169" s="1089">
        <v>787</v>
      </c>
      <c r="D169" s="803">
        <f t="shared" si="18"/>
        <v>0.78700000000000003</v>
      </c>
      <c r="E169" s="510">
        <f t="shared" si="19"/>
        <v>5.2670720302043722E-3</v>
      </c>
      <c r="F169" s="514">
        <f t="shared" si="20"/>
        <v>-0.99473292796979562</v>
      </c>
      <c r="G169" s="514">
        <f t="shared" si="15"/>
        <v>0.99473292796979562</v>
      </c>
      <c r="H169" s="704">
        <f t="shared" si="21"/>
        <v>-99.473292796979564</v>
      </c>
      <c r="I169" s="512">
        <f>'MASTER CHART'!$X$7</f>
        <v>0.1</v>
      </c>
      <c r="J169" s="513">
        <f t="shared" si="17"/>
        <v>-9.9473292796979571</v>
      </c>
      <c r="K169" s="624"/>
    </row>
    <row r="170" spans="1:11" ht="15.8" customHeight="1" x14ac:dyDescent="0.3">
      <c r="A170" s="523" t="s">
        <v>106</v>
      </c>
      <c r="B170" s="1087"/>
      <c r="C170" s="1090"/>
      <c r="D170" s="803">
        <f t="shared" si="18"/>
        <v>0</v>
      </c>
      <c r="E170" s="510">
        <f t="shared" si="19"/>
        <v>0</v>
      </c>
      <c r="F170" s="514">
        <f t="shared" si="20"/>
        <v>-1</v>
      </c>
      <c r="G170" s="514">
        <f t="shared" si="15"/>
        <v>1</v>
      </c>
      <c r="H170" s="704">
        <f t="shared" si="21"/>
        <v>-100</v>
      </c>
      <c r="I170" s="512">
        <f>'MASTER CHART'!$X$7</f>
        <v>0.1</v>
      </c>
      <c r="J170" s="513">
        <f t="shared" si="17"/>
        <v>-10</v>
      </c>
      <c r="K170" s="624"/>
    </row>
    <row r="171" spans="1:11" ht="14.4" x14ac:dyDescent="0.3">
      <c r="A171" s="522" t="s">
        <v>105</v>
      </c>
      <c r="B171" s="1087" t="s">
        <v>105</v>
      </c>
      <c r="C171" s="1090">
        <v>17777</v>
      </c>
      <c r="D171" s="803">
        <f t="shared" si="18"/>
        <v>17.777000000000001</v>
      </c>
      <c r="E171" s="510">
        <f t="shared" si="19"/>
        <v>0.11897425601136356</v>
      </c>
      <c r="F171" s="514">
        <f t="shared" si="20"/>
        <v>-0.88102574398863642</v>
      </c>
      <c r="G171" s="514">
        <f t="shared" si="15"/>
        <v>0.88102574398863642</v>
      </c>
      <c r="H171" s="704">
        <f t="shared" si="21"/>
        <v>-88.102574398863638</v>
      </c>
      <c r="I171" s="512">
        <f>'MASTER CHART'!$X$7</f>
        <v>0.1</v>
      </c>
      <c r="J171" s="513">
        <f t="shared" si="17"/>
        <v>-8.8102574398863638</v>
      </c>
      <c r="K171" s="624"/>
    </row>
    <row r="172" spans="1:11" ht="14.4" x14ac:dyDescent="0.3">
      <c r="A172" s="523" t="s">
        <v>212</v>
      </c>
      <c r="B172" s="1087" t="s">
        <v>212</v>
      </c>
      <c r="C172" s="1090">
        <v>2198</v>
      </c>
      <c r="D172" s="803">
        <f t="shared" si="18"/>
        <v>2.198</v>
      </c>
      <c r="E172" s="510">
        <f t="shared" si="19"/>
        <v>1.471032315424296E-2</v>
      </c>
      <c r="F172" s="514">
        <f t="shared" si="20"/>
        <v>-0.98528967684575708</v>
      </c>
      <c r="G172" s="514">
        <f t="shared" si="15"/>
        <v>0.98528967684575708</v>
      </c>
      <c r="H172" s="704">
        <f t="shared" si="21"/>
        <v>-98.528967684575704</v>
      </c>
      <c r="I172" s="512">
        <f>'MASTER CHART'!$X$7</f>
        <v>0.1</v>
      </c>
      <c r="J172" s="513">
        <f t="shared" si="17"/>
        <v>-9.8528967684575708</v>
      </c>
      <c r="K172" s="624"/>
    </row>
    <row r="173" spans="1:11" ht="14.4" x14ac:dyDescent="0.3">
      <c r="A173" s="523" t="s">
        <v>107</v>
      </c>
      <c r="B173" s="1087" t="s">
        <v>466</v>
      </c>
      <c r="C173" s="1090">
        <v>54496</v>
      </c>
      <c r="D173" s="803">
        <f t="shared" si="18"/>
        <v>54.496000000000002</v>
      </c>
      <c r="E173" s="510">
        <f t="shared" si="19"/>
        <v>0.36471964086152153</v>
      </c>
      <c r="F173" s="514">
        <f t="shared" si="20"/>
        <v>-0.63528035913847847</v>
      </c>
      <c r="G173" s="514">
        <f t="shared" si="15"/>
        <v>0.63528035913847847</v>
      </c>
      <c r="H173" s="704">
        <f t="shared" si="21"/>
        <v>-63.528035913847845</v>
      </c>
      <c r="I173" s="512">
        <f>'MASTER CHART'!$X$7</f>
        <v>0.1</v>
      </c>
      <c r="J173" s="513">
        <f t="shared" si="17"/>
        <v>-6.3528035913847845</v>
      </c>
      <c r="K173" s="624"/>
    </row>
    <row r="174" spans="1:11" ht="14.4" x14ac:dyDescent="0.3">
      <c r="A174" s="522" t="s">
        <v>213</v>
      </c>
      <c r="B174" s="1088" t="s">
        <v>213</v>
      </c>
      <c r="C174" s="1089">
        <v>38975</v>
      </c>
      <c r="D174" s="803">
        <f t="shared" si="18"/>
        <v>38.975000000000001</v>
      </c>
      <c r="E174" s="510">
        <f t="shared" si="19"/>
        <v>0.26084387849709706</v>
      </c>
      <c r="F174" s="514">
        <f t="shared" si="20"/>
        <v>-0.739156121502903</v>
      </c>
      <c r="G174" s="514">
        <f t="shared" si="15"/>
        <v>0.739156121502903</v>
      </c>
      <c r="H174" s="704">
        <f t="shared" si="21"/>
        <v>-73.915612150290301</v>
      </c>
      <c r="I174" s="512">
        <f>'MASTER CHART'!$X$7</f>
        <v>0.1</v>
      </c>
      <c r="J174" s="513">
        <f t="shared" si="17"/>
        <v>-7.3915612150290304</v>
      </c>
      <c r="K174" s="624"/>
    </row>
    <row r="175" spans="1:11" ht="14.4" x14ac:dyDescent="0.3">
      <c r="A175" s="523" t="s">
        <v>109</v>
      </c>
      <c r="B175" s="1087" t="s">
        <v>109</v>
      </c>
      <c r="C175" s="1090">
        <v>169</v>
      </c>
      <c r="D175" s="803">
        <f t="shared" si="18"/>
        <v>0.16900000000000001</v>
      </c>
      <c r="E175" s="510">
        <f>IF(D175=0,0,D175/$D$182)</f>
        <v>1.1310485045801003E-3</v>
      </c>
      <c r="F175" s="514">
        <f t="shared" si="20"/>
        <v>-0.99886895149541988</v>
      </c>
      <c r="G175" s="514">
        <f t="shared" si="15"/>
        <v>0.99886895149541988</v>
      </c>
      <c r="H175" s="704">
        <f t="shared" si="21"/>
        <v>-99.886895149541985</v>
      </c>
      <c r="I175" s="512">
        <f>'MASTER CHART'!$X$7</f>
        <v>0.1</v>
      </c>
      <c r="J175" s="513">
        <f t="shared" si="17"/>
        <v>-9.9886895149541992</v>
      </c>
      <c r="K175" s="624"/>
    </row>
    <row r="176" spans="1:11" ht="14.4" x14ac:dyDescent="0.3">
      <c r="A176" s="522" t="s">
        <v>214</v>
      </c>
      <c r="B176" s="1087" t="s">
        <v>214</v>
      </c>
      <c r="C176" s="1090">
        <v>560</v>
      </c>
      <c r="D176" s="803">
        <f t="shared" si="18"/>
        <v>0.56000000000000005</v>
      </c>
      <c r="E176" s="510">
        <f t="shared" si="19"/>
        <v>3.7478530329281431E-3</v>
      </c>
      <c r="F176" s="514">
        <f t="shared" si="20"/>
        <v>-0.99625214696707187</v>
      </c>
      <c r="G176" s="514">
        <f t="shared" si="15"/>
        <v>0.99625214696707187</v>
      </c>
      <c r="H176" s="704">
        <f t="shared" si="21"/>
        <v>-99.625214696707189</v>
      </c>
      <c r="I176" s="512">
        <f>'MASTER CHART'!$X$7</f>
        <v>0.1</v>
      </c>
      <c r="J176" s="513">
        <f t="shared" si="17"/>
        <v>-9.9625214696707189</v>
      </c>
      <c r="K176" s="624"/>
    </row>
    <row r="177" spans="1:11" ht="14.95" thickBot="1" x14ac:dyDescent="0.35">
      <c r="A177" s="526" t="s">
        <v>215</v>
      </c>
      <c r="B177" s="1096" t="s">
        <v>215</v>
      </c>
      <c r="C177" s="1097">
        <v>472</v>
      </c>
      <c r="D177" s="1098">
        <f t="shared" si="18"/>
        <v>0.47199999999999998</v>
      </c>
      <c r="E177" s="517">
        <f t="shared" si="19"/>
        <v>3.1589046991822916E-3</v>
      </c>
      <c r="F177" s="518">
        <f t="shared" si="20"/>
        <v>-0.99684109530081766</v>
      </c>
      <c r="G177" s="518">
        <f t="shared" si="15"/>
        <v>0.99684109530081766</v>
      </c>
      <c r="H177" s="705">
        <f t="shared" si="21"/>
        <v>-99.68410953008177</v>
      </c>
      <c r="I177" s="512">
        <f>'MASTER CHART'!$X$7</f>
        <v>0.1</v>
      </c>
      <c r="J177" s="520">
        <f t="shared" si="17"/>
        <v>-9.9684109530081777</v>
      </c>
      <c r="K177" s="624"/>
    </row>
    <row r="178" spans="1:11" ht="16.649999999999999" thickTop="1" x14ac:dyDescent="0.35">
      <c r="A178" s="527"/>
      <c r="B178" s="1094"/>
      <c r="C178" s="1095"/>
      <c r="H178" s="310"/>
    </row>
    <row r="179" spans="1:11" x14ac:dyDescent="0.35">
      <c r="A179" s="527"/>
      <c r="B179" s="1092"/>
      <c r="C179" s="1093"/>
      <c r="H179" s="310"/>
    </row>
    <row r="180" spans="1:11" x14ac:dyDescent="0.35">
      <c r="A180" s="528"/>
      <c r="B180" s="1092"/>
      <c r="C180" s="1093"/>
      <c r="H180" s="310"/>
    </row>
    <row r="181" spans="1:11" ht="16.649999999999999" thickBot="1" x14ac:dyDescent="0.4">
      <c r="A181" s="528"/>
      <c r="B181" s="1092"/>
      <c r="C181" s="1093"/>
      <c r="H181" s="310"/>
    </row>
    <row r="182" spans="1:11" ht="16.649999999999999" thickBot="1" x14ac:dyDescent="0.4">
      <c r="A182" s="529" t="s">
        <v>341</v>
      </c>
      <c r="D182" s="805">
        <f>AVERAGE(D4:D177)</f>
        <v>149.41887931034483</v>
      </c>
      <c r="E182" s="346"/>
      <c r="F182" s="347"/>
      <c r="G182" s="347"/>
      <c r="H182" s="310"/>
      <c r="I182" s="65"/>
      <c r="J182" s="33"/>
    </row>
    <row r="183" spans="1:11" ht="17.2" thickTop="1" thickBot="1" x14ac:dyDescent="0.4">
      <c r="A183" s="530"/>
      <c r="D183" s="806"/>
      <c r="E183" s="348" t="s">
        <v>15</v>
      </c>
      <c r="F183" s="349">
        <f>MAX(F5:F177)</f>
        <v>19.566169510730941</v>
      </c>
      <c r="G183" s="335"/>
      <c r="H183" s="310"/>
      <c r="I183" s="65"/>
      <c r="J183" s="33"/>
    </row>
    <row r="184" spans="1:11" ht="17.2" thickTop="1" thickBot="1" x14ac:dyDescent="0.4">
      <c r="A184" s="530"/>
      <c r="D184" s="807"/>
      <c r="E184" s="351" t="s">
        <v>14</v>
      </c>
      <c r="F184" s="352">
        <f>MIN(F4:F177)</f>
        <v>-1</v>
      </c>
      <c r="H184" s="310"/>
      <c r="I184" s="73"/>
      <c r="J184" s="33"/>
    </row>
    <row r="185" spans="1:11" ht="16.649999999999999" thickTop="1" x14ac:dyDescent="0.35">
      <c r="D185" s="808"/>
      <c r="F185" s="509"/>
      <c r="H185" s="310"/>
    </row>
    <row r="186" spans="1:11" ht="16.649999999999999" thickBot="1" x14ac:dyDescent="0.4">
      <c r="A186" s="532" t="s">
        <v>344</v>
      </c>
      <c r="D186" s="809"/>
      <c r="H186" s="310"/>
    </row>
    <row r="187" spans="1:11" ht="22.15" thickBot="1" x14ac:dyDescent="0.35">
      <c r="A187" s="533"/>
      <c r="B187" s="1088" t="s">
        <v>460</v>
      </c>
      <c r="C187" s="1089">
        <v>108</v>
      </c>
      <c r="D187" s="589"/>
      <c r="E187" s="589"/>
      <c r="F187" s="589"/>
      <c r="G187" s="589"/>
      <c r="H187" s="310"/>
      <c r="I187" s="589"/>
    </row>
    <row r="188" spans="1:11" x14ac:dyDescent="0.35">
      <c r="A188" s="534"/>
      <c r="D188" s="589"/>
      <c r="E188" s="589"/>
      <c r="F188" s="589"/>
      <c r="G188" s="589"/>
      <c r="H188" s="310"/>
      <c r="I188" s="589"/>
    </row>
    <row r="189" spans="1:11" x14ac:dyDescent="0.35">
      <c r="A189" s="534"/>
      <c r="D189" s="589"/>
      <c r="E189" s="589"/>
      <c r="F189" s="589"/>
      <c r="G189" s="589"/>
      <c r="H189" s="310"/>
      <c r="I189" s="589"/>
    </row>
    <row r="190" spans="1:11" x14ac:dyDescent="0.35">
      <c r="A190" s="535"/>
      <c r="D190" s="589"/>
      <c r="E190" s="589"/>
      <c r="F190" s="589"/>
      <c r="G190" s="589"/>
      <c r="H190" s="310"/>
      <c r="I190" s="589"/>
    </row>
    <row r="191" spans="1:11" x14ac:dyDescent="0.35">
      <c r="A191" s="534"/>
      <c r="D191" s="589"/>
      <c r="E191" s="589"/>
      <c r="F191" s="589"/>
      <c r="G191" s="589"/>
      <c r="H191" s="310"/>
      <c r="I191" s="589"/>
    </row>
    <row r="192" spans="1:11" x14ac:dyDescent="0.35">
      <c r="A192" s="535"/>
      <c r="D192" s="589"/>
      <c r="E192" s="589"/>
      <c r="F192" s="589"/>
      <c r="G192" s="589"/>
      <c r="H192" s="310"/>
      <c r="I192" s="589"/>
    </row>
    <row r="193" spans="1:9" x14ac:dyDescent="0.35">
      <c r="A193" s="535"/>
      <c r="D193" s="589"/>
      <c r="E193" s="589"/>
      <c r="F193" s="589"/>
      <c r="G193" s="589"/>
      <c r="H193" s="310"/>
      <c r="I193" s="589"/>
    </row>
    <row r="194" spans="1:9" x14ac:dyDescent="0.35">
      <c r="A194" s="534"/>
      <c r="D194" s="589"/>
      <c r="E194" s="589"/>
      <c r="F194" s="589"/>
      <c r="G194" s="589"/>
      <c r="H194" s="310"/>
      <c r="I194" s="589"/>
    </row>
    <row r="195" spans="1:9" x14ac:dyDescent="0.35">
      <c r="D195" s="589"/>
      <c r="E195" s="589"/>
      <c r="F195" s="589"/>
      <c r="G195" s="589"/>
      <c r="H195" s="310"/>
      <c r="I195" s="589"/>
    </row>
    <row r="196" spans="1:9" x14ac:dyDescent="0.35">
      <c r="D196" s="589"/>
      <c r="E196" s="589"/>
      <c r="F196" s="589"/>
      <c r="G196" s="589"/>
      <c r="H196" s="310"/>
      <c r="I196" s="589"/>
    </row>
    <row r="197" spans="1:9" x14ac:dyDescent="0.35">
      <c r="D197" s="589"/>
      <c r="E197" s="589"/>
      <c r="F197" s="589"/>
      <c r="G197" s="589"/>
      <c r="H197" s="310"/>
      <c r="I197" s="589"/>
    </row>
    <row r="198" spans="1:9" x14ac:dyDescent="0.35">
      <c r="D198" s="589"/>
      <c r="E198" s="589"/>
      <c r="F198" s="589"/>
      <c r="G198" s="589"/>
      <c r="H198" s="310"/>
      <c r="I198" s="589"/>
    </row>
    <row r="199" spans="1:9" x14ac:dyDescent="0.35">
      <c r="D199" s="589"/>
      <c r="E199" s="589"/>
      <c r="F199" s="589"/>
      <c r="G199" s="589"/>
      <c r="H199" s="310"/>
      <c r="I199" s="589"/>
    </row>
    <row r="200" spans="1:9" x14ac:dyDescent="0.35">
      <c r="D200" s="589"/>
      <c r="E200" s="589"/>
      <c r="F200" s="589"/>
      <c r="G200" s="589"/>
      <c r="H200" s="310"/>
      <c r="I200" s="589"/>
    </row>
    <row r="201" spans="1:9" x14ac:dyDescent="0.35">
      <c r="D201" s="589"/>
      <c r="E201" s="589"/>
      <c r="F201" s="589"/>
      <c r="G201" s="589"/>
      <c r="H201" s="310"/>
      <c r="I201" s="589"/>
    </row>
    <row r="202" spans="1:9" x14ac:dyDescent="0.35">
      <c r="D202" s="589"/>
      <c r="E202" s="589"/>
      <c r="F202" s="589"/>
      <c r="G202" s="589"/>
      <c r="H202" s="310"/>
      <c r="I202" s="589"/>
    </row>
    <row r="203" spans="1:9" x14ac:dyDescent="0.35">
      <c r="D203" s="589"/>
      <c r="E203" s="589"/>
      <c r="F203" s="589"/>
      <c r="G203" s="589"/>
      <c r="H203" s="310"/>
      <c r="I203" s="589"/>
    </row>
    <row r="204" spans="1:9" x14ac:dyDescent="0.35">
      <c r="D204" s="589"/>
      <c r="E204" s="589"/>
      <c r="F204" s="589"/>
      <c r="G204" s="589"/>
      <c r="H204" s="310"/>
      <c r="I204" s="589"/>
    </row>
    <row r="205" spans="1:9" x14ac:dyDescent="0.35">
      <c r="D205" s="589"/>
      <c r="E205" s="589"/>
      <c r="F205" s="589"/>
      <c r="G205" s="589"/>
      <c r="H205" s="310"/>
      <c r="I205" s="589"/>
    </row>
    <row r="206" spans="1:9" x14ac:dyDescent="0.35">
      <c r="B206" s="340"/>
      <c r="C206" s="1091"/>
      <c r="D206" s="589"/>
      <c r="E206" s="589"/>
      <c r="F206" s="589"/>
      <c r="G206" s="589"/>
      <c r="H206" s="310"/>
      <c r="I206" s="589"/>
    </row>
    <row r="207" spans="1:9" x14ac:dyDescent="0.35">
      <c r="B207" s="340"/>
      <c r="C207" s="1091"/>
      <c r="D207" s="589"/>
      <c r="E207" s="589"/>
      <c r="F207" s="589"/>
      <c r="G207" s="589"/>
      <c r="H207" s="310"/>
      <c r="I207" s="589"/>
    </row>
    <row r="208" spans="1:9" x14ac:dyDescent="0.35">
      <c r="B208" s="340"/>
      <c r="C208" s="1091"/>
      <c r="D208" s="589"/>
      <c r="E208" s="589"/>
      <c r="F208" s="589"/>
      <c r="G208" s="589"/>
      <c r="H208" s="310"/>
      <c r="I208" s="589"/>
    </row>
    <row r="209" spans="2:9" x14ac:dyDescent="0.35">
      <c r="B209" s="340"/>
      <c r="C209" s="1091"/>
      <c r="D209" s="589"/>
      <c r="E209" s="589"/>
      <c r="F209" s="589"/>
      <c r="G209" s="589"/>
      <c r="H209" s="310"/>
      <c r="I209" s="589"/>
    </row>
    <row r="210" spans="2:9" x14ac:dyDescent="0.35">
      <c r="B210" s="340"/>
      <c r="C210" s="1091"/>
      <c r="D210" s="589"/>
      <c r="E210" s="589"/>
      <c r="F210" s="589"/>
      <c r="G210" s="589"/>
      <c r="H210" s="310"/>
      <c r="I210" s="589"/>
    </row>
    <row r="211" spans="2:9" x14ac:dyDescent="0.35">
      <c r="B211" s="340"/>
      <c r="C211" s="1091"/>
      <c r="D211" s="589"/>
      <c r="E211" s="589"/>
      <c r="F211" s="589"/>
      <c r="G211" s="589"/>
      <c r="H211" s="310"/>
      <c r="I211" s="589"/>
    </row>
    <row r="212" spans="2:9" x14ac:dyDescent="0.35">
      <c r="B212" s="340"/>
      <c r="C212" s="1091"/>
      <c r="D212" s="589"/>
      <c r="E212" s="589"/>
      <c r="F212" s="589"/>
      <c r="G212" s="589"/>
      <c r="H212" s="310"/>
      <c r="I212" s="589"/>
    </row>
    <row r="213" spans="2:9" x14ac:dyDescent="0.35">
      <c r="B213" s="340"/>
      <c r="C213" s="1091"/>
      <c r="D213" s="589"/>
      <c r="E213" s="589"/>
      <c r="F213" s="589"/>
      <c r="G213" s="589"/>
      <c r="H213" s="310"/>
      <c r="I213" s="589"/>
    </row>
    <row r="214" spans="2:9" x14ac:dyDescent="0.35">
      <c r="B214" s="340"/>
      <c r="C214" s="1091"/>
      <c r="E214" s="31"/>
    </row>
    <row r="215" spans="2:9" x14ac:dyDescent="0.35">
      <c r="B215" s="340"/>
      <c r="C215" s="1091"/>
      <c r="E215" s="31"/>
    </row>
    <row r="216" spans="2:9" x14ac:dyDescent="0.35">
      <c r="E216" s="31"/>
    </row>
    <row r="217" spans="2:9" x14ac:dyDescent="0.35">
      <c r="E217" s="31"/>
    </row>
    <row r="218" spans="2:9" x14ac:dyDescent="0.35">
      <c r="E218" s="31"/>
    </row>
    <row r="219" spans="2:9" x14ac:dyDescent="0.35">
      <c r="E219" s="31"/>
    </row>
    <row r="220" spans="2:9" x14ac:dyDescent="0.35">
      <c r="E220" s="31"/>
    </row>
    <row r="221" spans="2:9" x14ac:dyDescent="0.35">
      <c r="E221" s="31"/>
    </row>
    <row r="222" spans="2:9" x14ac:dyDescent="0.35">
      <c r="E222" s="31"/>
    </row>
    <row r="223" spans="2:9" x14ac:dyDescent="0.35">
      <c r="E223" s="31"/>
    </row>
    <row r="224" spans="2:9" x14ac:dyDescent="0.35">
      <c r="B224" s="800"/>
      <c r="C224" s="801"/>
      <c r="E224" s="31"/>
    </row>
    <row r="225" spans="2:5" x14ac:dyDescent="0.35">
      <c r="B225" s="800"/>
      <c r="C225" s="801"/>
      <c r="E225" s="31"/>
    </row>
    <row r="226" spans="2:5" x14ac:dyDescent="0.35">
      <c r="B226" s="800"/>
      <c r="C226" s="801"/>
      <c r="E226" s="31"/>
    </row>
    <row r="227" spans="2:5" x14ac:dyDescent="0.35">
      <c r="B227" s="800"/>
      <c r="C227" s="801"/>
      <c r="E227" s="31"/>
    </row>
    <row r="228" spans="2:5" x14ac:dyDescent="0.35">
      <c r="B228" s="800"/>
      <c r="C228" s="801"/>
      <c r="E228" s="31"/>
    </row>
    <row r="229" spans="2:5" x14ac:dyDescent="0.35">
      <c r="B229" s="800"/>
      <c r="C229" s="801"/>
      <c r="E229" s="31"/>
    </row>
    <row r="230" spans="2:5" x14ac:dyDescent="0.35">
      <c r="B230" s="800"/>
      <c r="C230" s="801"/>
      <c r="E230" s="31"/>
    </row>
    <row r="231" spans="2:5" x14ac:dyDescent="0.35">
      <c r="B231" s="800"/>
      <c r="C231" s="801"/>
      <c r="E231" s="31"/>
    </row>
    <row r="232" spans="2:5" x14ac:dyDescent="0.35">
      <c r="B232" s="800"/>
      <c r="C232" s="801"/>
      <c r="E232" s="31"/>
    </row>
    <row r="233" spans="2:5" x14ac:dyDescent="0.35">
      <c r="B233" s="800"/>
      <c r="C233" s="801"/>
      <c r="E233" s="31"/>
    </row>
    <row r="234" spans="2:5" x14ac:dyDescent="0.35">
      <c r="B234" s="800"/>
      <c r="C234" s="801"/>
      <c r="E234" s="31"/>
    </row>
    <row r="235" spans="2:5" x14ac:dyDescent="0.35">
      <c r="B235" s="800"/>
      <c r="C235" s="801"/>
      <c r="E235" s="31"/>
    </row>
    <row r="236" spans="2:5" x14ac:dyDescent="0.35">
      <c r="B236" s="800"/>
      <c r="C236" s="801"/>
      <c r="E236" s="31"/>
    </row>
    <row r="237" spans="2:5" x14ac:dyDescent="0.35">
      <c r="B237" s="800"/>
      <c r="C237" s="801"/>
      <c r="E237" s="31"/>
    </row>
    <row r="238" spans="2:5" x14ac:dyDescent="0.35">
      <c r="B238" s="800"/>
      <c r="C238" s="801"/>
      <c r="E238" s="31"/>
    </row>
    <row r="239" spans="2:5" x14ac:dyDescent="0.35">
      <c r="B239" s="800"/>
      <c r="C239" s="801"/>
      <c r="E239" s="31"/>
    </row>
    <row r="240" spans="2:5" x14ac:dyDescent="0.35">
      <c r="B240" s="800"/>
      <c r="C240" s="801"/>
      <c r="E240" s="31"/>
    </row>
    <row r="241" spans="2:5" x14ac:dyDescent="0.35">
      <c r="B241" s="800"/>
      <c r="C241" s="801"/>
      <c r="E241" s="31"/>
    </row>
  </sheetData>
  <mergeCells count="4">
    <mergeCell ref="A1:A3"/>
    <mergeCell ref="B1:C2"/>
    <mergeCell ref="D1:J1"/>
    <mergeCell ref="E2:I2"/>
  </mergeCells>
  <hyperlinks>
    <hyperlink ref="A186" r:id="rId1" xr:uid="{00000000-0004-0000-0B00-000000000000}"/>
  </hyperlinks>
  <pageMargins left="0.7" right="0.7" top="0.75" bottom="0.75" header="0.3" footer="0.3"/>
  <pageSetup orientation="portrait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</sheetPr>
  <dimension ref="A1:AO225"/>
  <sheetViews>
    <sheetView zoomScaleNormal="100" workbookViewId="0">
      <pane xSplit="1" ySplit="3" topLeftCell="B175" activePane="bottomRight" state="frozen"/>
      <selection pane="topRight" activeCell="B1" sqref="B1"/>
      <selection pane="bottomLeft" activeCell="A4" sqref="A4"/>
      <selection pane="bottomRight" activeCell="B3" sqref="B1:C1048576"/>
    </sheetView>
  </sheetViews>
  <sheetFormatPr defaultColWidth="9.19921875" defaultRowHeight="16.5" customHeight="1" x14ac:dyDescent="0.3"/>
  <cols>
    <col min="1" max="1" width="22.796875" style="191" customWidth="1"/>
    <col min="2" max="2" width="19.3984375" style="967" hidden="1" customWidth="1"/>
    <col min="3" max="3" width="19.796875" style="1099" hidden="1" customWidth="1"/>
    <col min="4" max="4" width="14.59765625" style="1180" customWidth="1"/>
    <col min="5" max="5" width="16" style="206" customWidth="1"/>
    <col min="6" max="6" width="11.19921875" style="547" customWidth="1"/>
    <col min="7" max="7" width="9.8984375" style="191" hidden="1" customWidth="1"/>
    <col min="8" max="8" width="10.19921875" style="539" customWidth="1"/>
    <col min="9" max="9" width="13" style="191" customWidth="1"/>
    <col min="10" max="10" width="11.796875" style="812" customWidth="1"/>
    <col min="11" max="16384" width="9.19921875" style="191"/>
  </cols>
  <sheetData>
    <row r="1" spans="1:13" ht="25.9" customHeight="1" thickTop="1" thickBot="1" x14ac:dyDescent="0.35">
      <c r="A1" s="1570" t="s">
        <v>0</v>
      </c>
      <c r="B1" s="1577" t="s">
        <v>339</v>
      </c>
      <c r="C1" s="1578"/>
      <c r="D1" s="1572" t="s">
        <v>524</v>
      </c>
      <c r="E1" s="1572"/>
      <c r="F1" s="1572"/>
      <c r="G1" s="1572"/>
      <c r="H1" s="1572"/>
      <c r="I1" s="1572"/>
      <c r="J1" s="1573"/>
      <c r="K1" s="281"/>
      <c r="L1" s="281"/>
      <c r="M1" s="281"/>
    </row>
    <row r="2" spans="1:13" ht="23.3" customHeight="1" thickTop="1" thickBot="1" x14ac:dyDescent="0.35">
      <c r="A2" s="1571"/>
      <c r="B2" s="1579"/>
      <c r="C2" s="1580"/>
      <c r="D2" s="1168" t="s">
        <v>18</v>
      </c>
      <c r="E2" s="1574" t="s">
        <v>8</v>
      </c>
      <c r="F2" s="1575"/>
      <c r="G2" s="1575"/>
      <c r="H2" s="1575"/>
      <c r="I2" s="1576"/>
      <c r="J2" s="1568" t="s">
        <v>1</v>
      </c>
      <c r="K2" s="281"/>
      <c r="L2" s="281"/>
      <c r="M2" s="281"/>
    </row>
    <row r="3" spans="1:13" ht="64.55" customHeight="1" thickTop="1" thickBot="1" x14ac:dyDescent="0.35">
      <c r="A3" s="1545"/>
      <c r="B3" s="1166" t="s">
        <v>281</v>
      </c>
      <c r="C3" s="1167" t="s">
        <v>445</v>
      </c>
      <c r="D3" s="1169" t="s">
        <v>432</v>
      </c>
      <c r="E3" s="1100" t="s">
        <v>409</v>
      </c>
      <c r="F3" s="543" t="s">
        <v>348</v>
      </c>
      <c r="G3" s="53" t="s">
        <v>10</v>
      </c>
      <c r="H3" s="914" t="s">
        <v>353</v>
      </c>
      <c r="I3" s="40" t="s">
        <v>17</v>
      </c>
      <c r="J3" s="1569"/>
      <c r="K3" s="281"/>
      <c r="L3" s="281"/>
      <c r="M3" s="281"/>
    </row>
    <row r="4" spans="1:13" ht="16.100000000000001" customHeight="1" thickTop="1" x14ac:dyDescent="0.3">
      <c r="A4" s="750" t="s">
        <v>128</v>
      </c>
      <c r="B4" s="1181" t="s">
        <v>128</v>
      </c>
      <c r="C4" s="1182">
        <v>21820</v>
      </c>
      <c r="D4" s="1170">
        <f>C4/1000</f>
        <v>21.82</v>
      </c>
      <c r="E4" s="900">
        <f t="shared" ref="E4:E35" si="0">IF(D4=0,0,D4/$D$180)</f>
        <v>0.23110612134660091</v>
      </c>
      <c r="F4" s="901">
        <f>IF(D4="na",-1,(D4-1))</f>
        <v>20.82</v>
      </c>
      <c r="G4" s="511">
        <f t="shared" ref="G4:G67" si="1">(F4*-1)</f>
        <v>-20.82</v>
      </c>
      <c r="H4" s="915">
        <f t="shared" ref="H4:H67" si="2">(IF(F4&lt;0,F4/$F$182*-100,F4/$F$181*100))</f>
        <v>2.6796810098458971E-2</v>
      </c>
      <c r="I4" s="512">
        <f>'MASTER CHART'!$Z$7</f>
        <v>0.1</v>
      </c>
      <c r="J4" s="902">
        <f t="shared" ref="J4:J35" si="3">(H4*I4)</f>
        <v>2.6796810098458973E-3</v>
      </c>
      <c r="K4" s="624"/>
      <c r="L4" s="624"/>
      <c r="M4" s="624"/>
    </row>
    <row r="5" spans="1:13" ht="16.100000000000001" customHeight="1" x14ac:dyDescent="0.3">
      <c r="A5" s="751" t="s">
        <v>129</v>
      </c>
      <c r="B5" s="1181" t="s">
        <v>129</v>
      </c>
      <c r="C5" s="1182">
        <v>27032</v>
      </c>
      <c r="D5" s="1170">
        <f t="shared" ref="D5:D68" si="4">C5/1000</f>
        <v>27.032</v>
      </c>
      <c r="E5" s="900">
        <f t="shared" si="0"/>
        <v>0.2863089217342491</v>
      </c>
      <c r="F5" s="901">
        <f>IF(D5="na",-1,(D5-1))</f>
        <v>26.032</v>
      </c>
      <c r="G5" s="514">
        <f t="shared" si="1"/>
        <v>-26.032</v>
      </c>
      <c r="H5" s="915">
        <f t="shared" si="2"/>
        <v>3.3505022117343131E-2</v>
      </c>
      <c r="I5" s="512">
        <f>'MASTER CHART'!$Z$7</f>
        <v>0.1</v>
      </c>
      <c r="J5" s="902">
        <f t="shared" si="3"/>
        <v>3.3505022117343132E-3</v>
      </c>
      <c r="K5" s="624"/>
      <c r="L5" s="624"/>
      <c r="M5" s="624"/>
    </row>
    <row r="6" spans="1:13" ht="16.100000000000001" customHeight="1" x14ac:dyDescent="0.3">
      <c r="A6" s="752" t="s">
        <v>31</v>
      </c>
      <c r="B6" s="1181" t="s">
        <v>31</v>
      </c>
      <c r="C6" s="1182">
        <v>254662</v>
      </c>
      <c r="D6" s="1170">
        <f t="shared" si="4"/>
        <v>254.66200000000001</v>
      </c>
      <c r="E6" s="900">
        <f t="shared" si="0"/>
        <v>2.697247803591571</v>
      </c>
      <c r="F6" s="901">
        <f>IF(D6="na",-1,(D6-1))</f>
        <v>253.66200000000001</v>
      </c>
      <c r="G6" s="514">
        <f t="shared" si="1"/>
        <v>-253.66200000000001</v>
      </c>
      <c r="H6" s="915">
        <f t="shared" si="2"/>
        <v>0.32648090505260802</v>
      </c>
      <c r="I6" s="512">
        <f>'MASTER CHART'!$Z$7</f>
        <v>0.1</v>
      </c>
      <c r="J6" s="902">
        <f t="shared" si="3"/>
        <v>3.2648090505260803E-2</v>
      </c>
      <c r="K6" s="624"/>
      <c r="L6" s="624"/>
      <c r="M6" s="624"/>
    </row>
    <row r="7" spans="1:13" ht="16.100000000000001" customHeight="1" x14ac:dyDescent="0.3">
      <c r="A7" s="752" t="s">
        <v>130</v>
      </c>
      <c r="B7" s="1181" t="s">
        <v>130</v>
      </c>
      <c r="C7" s="1182">
        <v>22246</v>
      </c>
      <c r="D7" s="1170">
        <f t="shared" si="4"/>
        <v>22.245999999999999</v>
      </c>
      <c r="E7" s="900">
        <f t="shared" si="0"/>
        <v>0.23561809236830814</v>
      </c>
      <c r="F7" s="901">
        <f t="shared" ref="F7:F70" si="5">IF(D7="na",-1,(D7-1))</f>
        <v>21.245999999999999</v>
      </c>
      <c r="G7" s="514">
        <f t="shared" si="1"/>
        <v>-21.245999999999999</v>
      </c>
      <c r="H7" s="915">
        <f t="shared" si="2"/>
        <v>2.7345102178283343E-2</v>
      </c>
      <c r="I7" s="512">
        <f>'MASTER CHART'!$Z$7</f>
        <v>0.1</v>
      </c>
      <c r="J7" s="902">
        <f t="shared" si="3"/>
        <v>2.7345102178283343E-3</v>
      </c>
      <c r="K7" s="624"/>
      <c r="L7" s="624"/>
      <c r="M7" s="624"/>
    </row>
    <row r="8" spans="1:13" ht="16.100000000000001" customHeight="1" x14ac:dyDescent="0.3">
      <c r="A8" s="751" t="s">
        <v>131</v>
      </c>
      <c r="B8" s="1181" t="s">
        <v>131</v>
      </c>
      <c r="C8" s="1182">
        <v>75350</v>
      </c>
      <c r="D8" s="1170">
        <f t="shared" si="4"/>
        <v>75.349999999999994</v>
      </c>
      <c r="E8" s="900">
        <f t="shared" si="0"/>
        <v>0.79806811381605758</v>
      </c>
      <c r="F8" s="901">
        <f t="shared" si="5"/>
        <v>74.349999999999994</v>
      </c>
      <c r="G8" s="514">
        <f t="shared" si="1"/>
        <v>-74.349999999999994</v>
      </c>
      <c r="H8" s="915">
        <f t="shared" si="2"/>
        <v>9.5693699847282626E-2</v>
      </c>
      <c r="I8" s="512">
        <f>'MASTER CHART'!$Z$7</f>
        <v>0.1</v>
      </c>
      <c r="J8" s="902">
        <f t="shared" si="3"/>
        <v>9.5693699847282637E-3</v>
      </c>
      <c r="K8" s="624"/>
      <c r="L8" s="624"/>
      <c r="M8" s="624"/>
    </row>
    <row r="9" spans="1:13" ht="16.100000000000001" customHeight="1" x14ac:dyDescent="0.3">
      <c r="A9" s="751" t="s">
        <v>112</v>
      </c>
      <c r="B9" s="1181" t="s">
        <v>112</v>
      </c>
      <c r="C9" s="1182">
        <v>2720</v>
      </c>
      <c r="D9" s="1170">
        <f t="shared" si="4"/>
        <v>2.72</v>
      </c>
      <c r="E9" s="900">
        <f t="shared" si="0"/>
        <v>2.8808829058788017E-2</v>
      </c>
      <c r="F9" s="901">
        <f t="shared" si="5"/>
        <v>1.7200000000000002</v>
      </c>
      <c r="G9" s="514">
        <f t="shared" si="1"/>
        <v>-1.7200000000000002</v>
      </c>
      <c r="H9" s="915">
        <f t="shared" si="2"/>
        <v>2.2137614490561688E-3</v>
      </c>
      <c r="I9" s="512">
        <f>'MASTER CHART'!$Z$7</f>
        <v>0.1</v>
      </c>
      <c r="J9" s="902">
        <f t="shared" si="3"/>
        <v>2.213761449056169E-4</v>
      </c>
      <c r="K9" s="624"/>
      <c r="L9" s="624"/>
      <c r="M9" s="624"/>
    </row>
    <row r="10" spans="1:13" ht="16.100000000000001" customHeight="1" x14ac:dyDescent="0.3">
      <c r="A10" s="752" t="s">
        <v>40</v>
      </c>
      <c r="B10" s="1181" t="s">
        <v>40</v>
      </c>
      <c r="C10" s="1182">
        <v>626844</v>
      </c>
      <c r="D10" s="1170">
        <f t="shared" si="4"/>
        <v>626.84400000000005</v>
      </c>
      <c r="E10" s="900">
        <f t="shared" si="0"/>
        <v>6.6392064862231308</v>
      </c>
      <c r="F10" s="901">
        <f t="shared" si="5"/>
        <v>625.84400000000005</v>
      </c>
      <c r="G10" s="514">
        <f t="shared" si="1"/>
        <v>-625.84400000000005</v>
      </c>
      <c r="H10" s="915">
        <f t="shared" si="2"/>
        <v>0.80550541879250515</v>
      </c>
      <c r="I10" s="512">
        <f>'MASTER CHART'!$Z$7</f>
        <v>0.1</v>
      </c>
      <c r="J10" s="902">
        <f t="shared" si="3"/>
        <v>8.0550541879250523E-2</v>
      </c>
      <c r="K10" s="624"/>
      <c r="L10" s="624"/>
      <c r="M10" s="624"/>
    </row>
    <row r="11" spans="1:13" ht="16.100000000000001" customHeight="1" x14ac:dyDescent="0.3">
      <c r="A11" s="751" t="s">
        <v>132</v>
      </c>
      <c r="B11" s="1181" t="s">
        <v>132</v>
      </c>
      <c r="C11" s="1182">
        <v>27770</v>
      </c>
      <c r="D11" s="1170">
        <f t="shared" si="4"/>
        <v>27.77</v>
      </c>
      <c r="E11" s="900">
        <f t="shared" si="0"/>
        <v>0.29412543491269966</v>
      </c>
      <c r="F11" s="901">
        <f t="shared" si="5"/>
        <v>26.77</v>
      </c>
      <c r="G11" s="514">
        <f t="shared" si="1"/>
        <v>-26.77</v>
      </c>
      <c r="H11" s="915">
        <f t="shared" si="2"/>
        <v>3.4454880227461411E-2</v>
      </c>
      <c r="I11" s="512">
        <f>'MASTER CHART'!$Z$7</f>
        <v>0.1</v>
      </c>
      <c r="J11" s="902">
        <f t="shared" si="3"/>
        <v>3.4454880227461414E-3</v>
      </c>
      <c r="K11" s="624"/>
      <c r="L11" s="624"/>
      <c r="M11" s="624"/>
    </row>
    <row r="12" spans="1:13" s="194" customFormat="1" ht="16.100000000000001" customHeight="1" x14ac:dyDescent="0.3">
      <c r="A12" s="752" t="s">
        <v>133</v>
      </c>
      <c r="B12" s="1181" t="s">
        <v>133</v>
      </c>
      <c r="C12" s="1182">
        <v>7424</v>
      </c>
      <c r="D12" s="1170">
        <f t="shared" si="4"/>
        <v>7.4240000000000004</v>
      </c>
      <c r="E12" s="900">
        <f t="shared" si="0"/>
        <v>7.8631156960456708E-2</v>
      </c>
      <c r="F12" s="901">
        <f t="shared" si="5"/>
        <v>6.4240000000000004</v>
      </c>
      <c r="G12" s="514">
        <f>(F12*-1)</f>
        <v>-6.4240000000000004</v>
      </c>
      <c r="H12" s="915">
        <f t="shared" si="2"/>
        <v>8.2681415981028065E-3</v>
      </c>
      <c r="I12" s="512">
        <f>'MASTER CHART'!$Z$7</f>
        <v>0.1</v>
      </c>
      <c r="J12" s="902">
        <f t="shared" si="3"/>
        <v>8.2681415981028072E-4</v>
      </c>
      <c r="K12" s="884"/>
      <c r="L12" s="884"/>
      <c r="M12" s="624"/>
    </row>
    <row r="13" spans="1:13" ht="16.100000000000001" customHeight="1" x14ac:dyDescent="0.3">
      <c r="A13" s="751" t="s">
        <v>41</v>
      </c>
      <c r="B13" s="1181" t="s">
        <v>41</v>
      </c>
      <c r="C13" s="1182">
        <v>5477536</v>
      </c>
      <c r="D13" s="1170">
        <f t="shared" si="4"/>
        <v>5477.5360000000001</v>
      </c>
      <c r="E13" s="900">
        <f t="shared" si="0"/>
        <v>58.015219958587302</v>
      </c>
      <c r="F13" s="901">
        <f t="shared" si="5"/>
        <v>5476.5360000000001</v>
      </c>
      <c r="G13" s="514">
        <f t="shared" si="1"/>
        <v>-5476.5360000000001</v>
      </c>
      <c r="H13" s="915">
        <f t="shared" si="2"/>
        <v>7.0486885297489961</v>
      </c>
      <c r="I13" s="512">
        <f>'MASTER CHART'!$Z$7</f>
        <v>0.1</v>
      </c>
      <c r="J13" s="902">
        <f t="shared" si="3"/>
        <v>0.70486885297489965</v>
      </c>
      <c r="K13" s="624"/>
      <c r="L13" s="624"/>
      <c r="M13" s="624"/>
    </row>
    <row r="14" spans="1:13" ht="16.100000000000001" customHeight="1" x14ac:dyDescent="0.3">
      <c r="A14" s="752" t="s">
        <v>42</v>
      </c>
      <c r="B14" s="1181" t="s">
        <v>42</v>
      </c>
      <c r="C14" s="1182">
        <v>2028574</v>
      </c>
      <c r="D14" s="1170">
        <f t="shared" si="4"/>
        <v>2028.5740000000001</v>
      </c>
      <c r="E14" s="900">
        <f t="shared" si="0"/>
        <v>21.485603529081558</v>
      </c>
      <c r="F14" s="901">
        <f t="shared" si="5"/>
        <v>2027.5740000000001</v>
      </c>
      <c r="G14" s="514">
        <f t="shared" si="1"/>
        <v>-2027.5740000000001</v>
      </c>
      <c r="H14" s="915">
        <f t="shared" si="2"/>
        <v>2.6096309048305883</v>
      </c>
      <c r="I14" s="512">
        <f>'MASTER CHART'!$Z$7</f>
        <v>0.1</v>
      </c>
      <c r="J14" s="902">
        <f t="shared" si="3"/>
        <v>0.26096309048305882</v>
      </c>
      <c r="K14" s="624"/>
      <c r="L14" s="624"/>
      <c r="M14" s="624"/>
    </row>
    <row r="15" spans="1:13" ht="16.100000000000001" customHeight="1" x14ac:dyDescent="0.3">
      <c r="A15" s="751" t="s">
        <v>43</v>
      </c>
      <c r="B15" s="1181" t="s">
        <v>43</v>
      </c>
      <c r="C15" s="1182">
        <v>51606</v>
      </c>
      <c r="D15" s="1170">
        <f t="shared" si="4"/>
        <v>51.606000000000002</v>
      </c>
      <c r="E15" s="900">
        <f t="shared" si="0"/>
        <v>0.54658398250287288</v>
      </c>
      <c r="F15" s="901">
        <f t="shared" si="5"/>
        <v>50.606000000000002</v>
      </c>
      <c r="G15" s="514">
        <f t="shared" si="1"/>
        <v>-50.606000000000002</v>
      </c>
      <c r="H15" s="915">
        <f t="shared" si="2"/>
        <v>6.5133495285428181E-2</v>
      </c>
      <c r="I15" s="512">
        <f>'MASTER CHART'!$Z$7</f>
        <v>0.1</v>
      </c>
      <c r="J15" s="902">
        <f t="shared" si="3"/>
        <v>6.5133495285428188E-3</v>
      </c>
      <c r="K15" s="624"/>
      <c r="L15" s="624"/>
      <c r="M15" s="624"/>
    </row>
    <row r="16" spans="1:13" ht="16.100000000000001" customHeight="1" x14ac:dyDescent="0.3">
      <c r="A16" s="752" t="s">
        <v>134</v>
      </c>
      <c r="B16" s="1181" t="s">
        <v>134</v>
      </c>
      <c r="C16" s="1182">
        <v>12585</v>
      </c>
      <c r="D16" s="1170">
        <f t="shared" si="4"/>
        <v>12.585000000000001</v>
      </c>
      <c r="E16" s="900">
        <f t="shared" si="0"/>
        <v>0.13329379180325265</v>
      </c>
      <c r="F16" s="901">
        <f t="shared" si="5"/>
        <v>11.585000000000001</v>
      </c>
      <c r="G16" s="514">
        <f t="shared" si="1"/>
        <v>-11.585000000000001</v>
      </c>
      <c r="H16" s="915">
        <f t="shared" si="2"/>
        <v>1.4910713015881229E-2</v>
      </c>
      <c r="I16" s="512">
        <f>'MASTER CHART'!$Z$7</f>
        <v>0.1</v>
      </c>
      <c r="J16" s="902">
        <f t="shared" si="3"/>
        <v>1.491071301588123E-3</v>
      </c>
      <c r="K16" s="624"/>
      <c r="L16" s="624"/>
      <c r="M16" s="624"/>
    </row>
    <row r="17" spans="1:13" ht="16.100000000000001" customHeight="1" x14ac:dyDescent="0.3">
      <c r="A17" s="751" t="s">
        <v>44</v>
      </c>
      <c r="B17" s="1181" t="s">
        <v>44</v>
      </c>
      <c r="C17" s="1182">
        <v>60050</v>
      </c>
      <c r="D17" s="1170">
        <f t="shared" si="4"/>
        <v>60.05</v>
      </c>
      <c r="E17" s="900">
        <f t="shared" si="0"/>
        <v>0.63601845036037508</v>
      </c>
      <c r="F17" s="901">
        <f t="shared" si="5"/>
        <v>59.05</v>
      </c>
      <c r="G17" s="514">
        <f t="shared" si="1"/>
        <v>-59.05</v>
      </c>
      <c r="H17" s="915">
        <f t="shared" si="2"/>
        <v>7.6001519515562055E-2</v>
      </c>
      <c r="I17" s="512">
        <f>'MASTER CHART'!$Z$7</f>
        <v>0.1</v>
      </c>
      <c r="J17" s="902">
        <f t="shared" si="3"/>
        <v>7.6001519515562057E-3</v>
      </c>
      <c r="K17" s="624"/>
      <c r="L17" s="624"/>
      <c r="M17" s="624"/>
    </row>
    <row r="18" spans="1:13" ht="16.100000000000001" customHeight="1" x14ac:dyDescent="0.3">
      <c r="A18" s="752" t="s">
        <v>45</v>
      </c>
      <c r="B18" s="1181" t="s">
        <v>45</v>
      </c>
      <c r="C18" s="1182">
        <v>292191</v>
      </c>
      <c r="D18" s="1170">
        <f t="shared" si="4"/>
        <v>292.19099999999997</v>
      </c>
      <c r="E18" s="900">
        <f t="shared" si="0"/>
        <v>3.0947355042339439</v>
      </c>
      <c r="F18" s="901">
        <f t="shared" si="5"/>
        <v>291.19099999999997</v>
      </c>
      <c r="G18" s="514">
        <f t="shared" si="1"/>
        <v>-291.19099999999997</v>
      </c>
      <c r="H18" s="915">
        <f t="shared" si="2"/>
        <v>0.37478337797215971</v>
      </c>
      <c r="I18" s="512">
        <f>'MASTER CHART'!$Z$7</f>
        <v>0.1</v>
      </c>
      <c r="J18" s="902">
        <f t="shared" si="3"/>
        <v>3.7478337797215974E-2</v>
      </c>
      <c r="K18" s="624"/>
      <c r="L18" s="624"/>
      <c r="M18" s="624"/>
    </row>
    <row r="19" spans="1:13" ht="16.100000000000001" customHeight="1" x14ac:dyDescent="0.3">
      <c r="A19" s="751" t="s">
        <v>114</v>
      </c>
      <c r="B19" s="1181" t="s">
        <v>114</v>
      </c>
      <c r="C19" s="1182">
        <v>21718</v>
      </c>
      <c r="D19" s="1170">
        <f t="shared" si="4"/>
        <v>21.718</v>
      </c>
      <c r="E19" s="900">
        <f t="shared" si="0"/>
        <v>0.23002579025689635</v>
      </c>
      <c r="F19" s="901">
        <f t="shared" si="5"/>
        <v>20.718</v>
      </c>
      <c r="G19" s="514">
        <f t="shared" si="1"/>
        <v>-20.718</v>
      </c>
      <c r="H19" s="915">
        <f t="shared" si="2"/>
        <v>2.6665528896247501E-2</v>
      </c>
      <c r="I19" s="512">
        <f>'MASTER CHART'!$Z$7</f>
        <v>0.1</v>
      </c>
      <c r="J19" s="902">
        <f t="shared" si="3"/>
        <v>2.6665528896247502E-3</v>
      </c>
      <c r="K19" s="624"/>
      <c r="L19" s="624"/>
      <c r="M19" s="624"/>
    </row>
    <row r="20" spans="1:13" ht="16.100000000000001" customHeight="1" x14ac:dyDescent="0.3">
      <c r="A20" s="752" t="s">
        <v>135</v>
      </c>
      <c r="B20" s="1181" t="s">
        <v>135</v>
      </c>
      <c r="C20" s="1182">
        <v>152780</v>
      </c>
      <c r="D20" s="1170">
        <f t="shared" si="4"/>
        <v>152.78</v>
      </c>
      <c r="E20" s="900">
        <f t="shared" si="0"/>
        <v>1.6181665086770709</v>
      </c>
      <c r="F20" s="901">
        <f t="shared" si="5"/>
        <v>151.78</v>
      </c>
      <c r="G20" s="514">
        <f t="shared" si="1"/>
        <v>-151.78</v>
      </c>
      <c r="H20" s="915">
        <f t="shared" si="2"/>
        <v>0.19535157717310769</v>
      </c>
      <c r="I20" s="512">
        <f>'MASTER CHART'!$Z$7</f>
        <v>0.1</v>
      </c>
      <c r="J20" s="902">
        <f t="shared" si="3"/>
        <v>1.9535157717310771E-2</v>
      </c>
      <c r="K20" s="624"/>
      <c r="L20" s="624"/>
      <c r="M20" s="624"/>
    </row>
    <row r="21" spans="1:13" ht="16.100000000000001" customHeight="1" x14ac:dyDescent="0.3">
      <c r="A21" s="751" t="s">
        <v>136</v>
      </c>
      <c r="B21" s="1181" t="s">
        <v>136</v>
      </c>
      <c r="C21" s="1182">
        <v>3026564</v>
      </c>
      <c r="D21" s="1170">
        <f t="shared" si="4"/>
        <v>3026.5639999999999</v>
      </c>
      <c r="E21" s="900">
        <f t="shared" si="0"/>
        <v>32.055795923338856</v>
      </c>
      <c r="F21" s="901">
        <f t="shared" si="5"/>
        <v>3025.5639999999999</v>
      </c>
      <c r="G21" s="514">
        <f t="shared" si="1"/>
        <v>-3025.5639999999999</v>
      </c>
      <c r="H21" s="915">
        <f t="shared" si="2"/>
        <v>3.8941145028210333</v>
      </c>
      <c r="I21" s="512">
        <f>'MASTER CHART'!$Z$7</f>
        <v>0.1</v>
      </c>
      <c r="J21" s="902">
        <f t="shared" si="3"/>
        <v>0.38941145028210333</v>
      </c>
      <c r="K21" s="624"/>
      <c r="L21" s="624"/>
      <c r="M21" s="624"/>
    </row>
    <row r="22" spans="1:13" ht="16.100000000000001" customHeight="1" x14ac:dyDescent="0.3">
      <c r="A22" s="752" t="s">
        <v>137</v>
      </c>
      <c r="B22" s="1181" t="s">
        <v>137</v>
      </c>
      <c r="C22" s="1182">
        <v>9401</v>
      </c>
      <c r="D22" s="1170">
        <f t="shared" si="4"/>
        <v>9.4009999999999998</v>
      </c>
      <c r="E22" s="900">
        <f t="shared" si="0"/>
        <v>9.9570515434436069E-2</v>
      </c>
      <c r="F22" s="901">
        <f t="shared" si="5"/>
        <v>8.4009999999999998</v>
      </c>
      <c r="G22" s="514">
        <f t="shared" si="1"/>
        <v>-8.4009999999999998</v>
      </c>
      <c r="H22" s="915">
        <f t="shared" si="2"/>
        <v>1.0812680193907484E-2</v>
      </c>
      <c r="I22" s="512">
        <f>'MASTER CHART'!$Z$7</f>
        <v>0.1</v>
      </c>
      <c r="J22" s="902">
        <f t="shared" si="3"/>
        <v>1.0812680193907484E-3</v>
      </c>
      <c r="K22" s="624"/>
      <c r="L22" s="624"/>
      <c r="M22" s="624"/>
    </row>
    <row r="23" spans="1:13" ht="16.100000000000001" customHeight="1" x14ac:dyDescent="0.3">
      <c r="A23" s="751" t="s">
        <v>138</v>
      </c>
      <c r="B23" s="1181" t="s">
        <v>138</v>
      </c>
      <c r="C23" s="1182">
        <v>5690</v>
      </c>
      <c r="D23" s="1170">
        <f t="shared" si="4"/>
        <v>5.69</v>
      </c>
      <c r="E23" s="900">
        <f t="shared" si="0"/>
        <v>6.0265528435479346E-2</v>
      </c>
      <c r="F23" s="901">
        <f t="shared" si="5"/>
        <v>4.6900000000000004</v>
      </c>
      <c r="G23" s="514">
        <f t="shared" si="1"/>
        <v>-4.6900000000000004</v>
      </c>
      <c r="H23" s="915">
        <f t="shared" si="2"/>
        <v>6.0363611605078089E-3</v>
      </c>
      <c r="I23" s="512">
        <f>'MASTER CHART'!$Z$7</f>
        <v>0.1</v>
      </c>
      <c r="J23" s="902">
        <f t="shared" si="3"/>
        <v>6.0363611605078092E-4</v>
      </c>
      <c r="K23" s="624"/>
      <c r="L23" s="624"/>
      <c r="M23" s="624"/>
    </row>
    <row r="24" spans="1:13" ht="16.100000000000001" customHeight="1" x14ac:dyDescent="0.3">
      <c r="A24" s="752" t="s">
        <v>139</v>
      </c>
      <c r="B24" s="1181" t="s">
        <v>139</v>
      </c>
      <c r="C24" s="1182">
        <v>5859</v>
      </c>
      <c r="D24" s="1170">
        <f t="shared" si="4"/>
        <v>5.859</v>
      </c>
      <c r="E24" s="900">
        <f t="shared" si="0"/>
        <v>6.2055488770381979E-2</v>
      </c>
      <c r="F24" s="901">
        <f t="shared" si="5"/>
        <v>4.859</v>
      </c>
      <c r="G24" s="514">
        <f t="shared" si="1"/>
        <v>-4.859</v>
      </c>
      <c r="H24" s="915">
        <f t="shared" si="2"/>
        <v>6.2538760935836766E-3</v>
      </c>
      <c r="I24" s="512">
        <f>'MASTER CHART'!$Z$7</f>
        <v>0.1</v>
      </c>
      <c r="J24" s="902">
        <f t="shared" si="3"/>
        <v>6.2538760935836773E-4</v>
      </c>
      <c r="K24" s="624"/>
      <c r="L24" s="624"/>
      <c r="M24" s="624"/>
    </row>
    <row r="25" spans="1:13" ht="27" customHeight="1" x14ac:dyDescent="0.3">
      <c r="A25" s="752" t="s">
        <v>35</v>
      </c>
      <c r="B25" s="1181" t="s">
        <v>463</v>
      </c>
      <c r="C25" s="1182">
        <v>42358</v>
      </c>
      <c r="D25" s="1170">
        <f t="shared" si="4"/>
        <v>42.357999999999997</v>
      </c>
      <c r="E25" s="900">
        <f t="shared" si="0"/>
        <v>0.44863396370299363</v>
      </c>
      <c r="F25" s="901">
        <f t="shared" si="5"/>
        <v>41.357999999999997</v>
      </c>
      <c r="G25" s="514">
        <f t="shared" si="1"/>
        <v>-41.357999999999997</v>
      </c>
      <c r="H25" s="915">
        <f t="shared" si="2"/>
        <v>5.3230666284921513E-2</v>
      </c>
      <c r="I25" s="512">
        <f>'MASTER CHART'!$Z$7</f>
        <v>0.1</v>
      </c>
      <c r="J25" s="902">
        <f t="shared" si="3"/>
        <v>5.323066628492152E-3</v>
      </c>
      <c r="K25" s="624"/>
      <c r="L25" s="624"/>
      <c r="M25" s="624"/>
    </row>
    <row r="26" spans="1:13" ht="29.35" customHeight="1" x14ac:dyDescent="0.3">
      <c r="A26" s="751" t="s">
        <v>231</v>
      </c>
      <c r="B26" s="1181" t="s">
        <v>140</v>
      </c>
      <c r="C26" s="1182">
        <v>45359</v>
      </c>
      <c r="D26" s="1170">
        <f t="shared" si="4"/>
        <v>45.359000000000002</v>
      </c>
      <c r="E26" s="900">
        <f t="shared" si="0"/>
        <v>0.48041899899910501</v>
      </c>
      <c r="F26" s="901">
        <f t="shared" si="5"/>
        <v>44.359000000000002</v>
      </c>
      <c r="G26" s="514">
        <f t="shared" si="1"/>
        <v>-44.359000000000002</v>
      </c>
      <c r="H26" s="915">
        <f t="shared" si="2"/>
        <v>5.709316518528057E-2</v>
      </c>
      <c r="I26" s="512">
        <f>'MASTER CHART'!$Z$7</f>
        <v>0.1</v>
      </c>
      <c r="J26" s="902">
        <f t="shared" si="3"/>
        <v>5.7093165185280572E-3</v>
      </c>
      <c r="K26" s="624"/>
      <c r="L26" s="624"/>
      <c r="M26" s="624"/>
    </row>
    <row r="27" spans="1:13" ht="16.100000000000001" customHeight="1" x14ac:dyDescent="0.3">
      <c r="A27" s="752" t="s">
        <v>141</v>
      </c>
      <c r="B27" s="1181" t="s">
        <v>141</v>
      </c>
      <c r="C27" s="1182">
        <v>38433</v>
      </c>
      <c r="D27" s="1170">
        <f t="shared" si="4"/>
        <v>38.433</v>
      </c>
      <c r="E27" s="900">
        <f t="shared" si="0"/>
        <v>0.40706239971191166</v>
      </c>
      <c r="F27" s="901">
        <f t="shared" si="5"/>
        <v>37.433</v>
      </c>
      <c r="G27" s="514">
        <f t="shared" si="1"/>
        <v>-37.433</v>
      </c>
      <c r="H27" s="915">
        <f t="shared" si="2"/>
        <v>4.8178914140999743E-2</v>
      </c>
      <c r="I27" s="512">
        <f>'MASTER CHART'!$Z$7</f>
        <v>0.1</v>
      </c>
      <c r="J27" s="902">
        <f t="shared" si="3"/>
        <v>4.8178914140999743E-3</v>
      </c>
      <c r="K27" s="624"/>
      <c r="L27" s="624"/>
      <c r="M27" s="624"/>
    </row>
    <row r="28" spans="1:13" ht="16.100000000000001" customHeight="1" x14ac:dyDescent="0.3">
      <c r="A28" s="751" t="s">
        <v>46</v>
      </c>
      <c r="B28" s="1181" t="s">
        <v>46</v>
      </c>
      <c r="C28" s="1182">
        <v>975435</v>
      </c>
      <c r="D28" s="1170">
        <f t="shared" si="4"/>
        <v>975.43499999999995</v>
      </c>
      <c r="E28" s="900">
        <f t="shared" si="0"/>
        <v>10.331301534176061</v>
      </c>
      <c r="F28" s="901">
        <f t="shared" si="5"/>
        <v>974.43499999999995</v>
      </c>
      <c r="G28" s="514">
        <f t="shared" si="1"/>
        <v>-974.43499999999995</v>
      </c>
      <c r="H28" s="915">
        <f t="shared" si="2"/>
        <v>1.2541666497738648</v>
      </c>
      <c r="I28" s="512">
        <f>'MASTER CHART'!$Z$7</f>
        <v>0.1</v>
      </c>
      <c r="J28" s="902">
        <f t="shared" si="3"/>
        <v>0.12541666497738649</v>
      </c>
      <c r="K28" s="624"/>
      <c r="L28" s="624"/>
      <c r="M28" s="624"/>
    </row>
    <row r="29" spans="1:13" ht="16.100000000000001" customHeight="1" x14ac:dyDescent="0.3">
      <c r="A29" s="751" t="s">
        <v>142</v>
      </c>
      <c r="B29" s="1181" t="s">
        <v>142</v>
      </c>
      <c r="C29" s="1182">
        <v>1829</v>
      </c>
      <c r="D29" s="1170">
        <f t="shared" si="4"/>
        <v>1.829</v>
      </c>
      <c r="E29" s="900">
        <f t="shared" si="0"/>
        <v>1.9371819245780617E-2</v>
      </c>
      <c r="F29" s="901">
        <f t="shared" si="5"/>
        <v>0.82899999999999996</v>
      </c>
      <c r="G29" s="514">
        <f t="shared" si="1"/>
        <v>-0.82899999999999996</v>
      </c>
      <c r="H29" s="915">
        <f t="shared" si="2"/>
        <v>1.0669815356206766E-3</v>
      </c>
      <c r="I29" s="512">
        <f>'MASTER CHART'!$Z$7</f>
        <v>0.1</v>
      </c>
      <c r="J29" s="902">
        <f t="shared" si="3"/>
        <v>1.0669815356206766E-4</v>
      </c>
      <c r="K29" s="624"/>
      <c r="L29" s="624"/>
      <c r="M29" s="624"/>
    </row>
    <row r="30" spans="1:13" ht="16.100000000000001" customHeight="1" x14ac:dyDescent="0.3">
      <c r="A30" s="752" t="s">
        <v>143</v>
      </c>
      <c r="B30" s="1181" t="s">
        <v>143</v>
      </c>
      <c r="C30" s="1182">
        <v>29279</v>
      </c>
      <c r="D30" s="1170">
        <f t="shared" si="4"/>
        <v>29.279</v>
      </c>
      <c r="E30" s="900">
        <f t="shared" si="0"/>
        <v>0.31010798015156404</v>
      </c>
      <c r="F30" s="901">
        <f t="shared" si="5"/>
        <v>28.279</v>
      </c>
      <c r="G30" s="514">
        <f t="shared" si="1"/>
        <v>-28.279</v>
      </c>
      <c r="H30" s="915">
        <f t="shared" si="2"/>
        <v>3.6397069777825225E-2</v>
      </c>
      <c r="I30" s="512">
        <f>'MASTER CHART'!$Z$7</f>
        <v>0.1</v>
      </c>
      <c r="J30" s="902">
        <f t="shared" si="3"/>
        <v>3.6397069777825228E-3</v>
      </c>
      <c r="K30" s="624"/>
      <c r="L30" s="624"/>
      <c r="M30" s="624"/>
    </row>
    <row r="31" spans="1:13" ht="16.100000000000001" customHeight="1" x14ac:dyDescent="0.3">
      <c r="A31" s="751" t="s">
        <v>47</v>
      </c>
      <c r="B31" s="1181" t="s">
        <v>47</v>
      </c>
      <c r="C31" s="1182">
        <v>265353</v>
      </c>
      <c r="D31" s="1170">
        <f t="shared" si="4"/>
        <v>265.35300000000001</v>
      </c>
      <c r="E31" s="900">
        <f t="shared" si="0"/>
        <v>2.8104813298663882</v>
      </c>
      <c r="F31" s="901">
        <f t="shared" si="5"/>
        <v>264.35300000000001</v>
      </c>
      <c r="G31" s="514">
        <f t="shared" si="1"/>
        <v>-264.35300000000001</v>
      </c>
      <c r="H31" s="915">
        <f t="shared" si="2"/>
        <v>0.34024097694322403</v>
      </c>
      <c r="I31" s="512">
        <f>'MASTER CHART'!$Z$7</f>
        <v>0.1</v>
      </c>
      <c r="J31" s="902">
        <f t="shared" si="3"/>
        <v>3.4024097694322401E-2</v>
      </c>
      <c r="K31" s="624"/>
      <c r="L31" s="624"/>
      <c r="M31" s="624"/>
    </row>
    <row r="32" spans="1:13" ht="16.100000000000001" customHeight="1" x14ac:dyDescent="0.3">
      <c r="A32" s="752" t="s">
        <v>144</v>
      </c>
      <c r="B32" s="1181" t="s">
        <v>144</v>
      </c>
      <c r="C32" s="1182">
        <v>10264</v>
      </c>
      <c r="D32" s="1170">
        <f t="shared" si="4"/>
        <v>10.263999999999999</v>
      </c>
      <c r="E32" s="900">
        <f t="shared" si="0"/>
        <v>0.1087109637718383</v>
      </c>
      <c r="F32" s="901">
        <f t="shared" si="5"/>
        <v>9.2639999999999993</v>
      </c>
      <c r="G32" s="514">
        <f t="shared" si="1"/>
        <v>-9.2639999999999993</v>
      </c>
      <c r="H32" s="915">
        <f t="shared" si="2"/>
        <v>1.1923422130265317E-2</v>
      </c>
      <c r="I32" s="512">
        <f>'MASTER CHART'!$Z$7</f>
        <v>0.1</v>
      </c>
      <c r="J32" s="902">
        <f t="shared" si="3"/>
        <v>1.1923422130265318E-3</v>
      </c>
      <c r="K32" s="624"/>
      <c r="L32" s="624"/>
      <c r="M32" s="624"/>
    </row>
    <row r="33" spans="1:13" ht="16.100000000000001" customHeight="1" x14ac:dyDescent="0.3">
      <c r="A33" s="752" t="s">
        <v>145</v>
      </c>
      <c r="B33" s="1181" t="s">
        <v>145</v>
      </c>
      <c r="C33" s="1182">
        <v>76042</v>
      </c>
      <c r="D33" s="1170">
        <f t="shared" si="4"/>
        <v>76.042000000000002</v>
      </c>
      <c r="E33" s="900">
        <f t="shared" si="0"/>
        <v>0.80539741885601401</v>
      </c>
      <c r="F33" s="901">
        <f t="shared" si="5"/>
        <v>75.042000000000002</v>
      </c>
      <c r="G33" s="514">
        <f t="shared" si="1"/>
        <v>-75.042000000000002</v>
      </c>
      <c r="H33" s="915">
        <f t="shared" si="2"/>
        <v>9.6584352709344762E-2</v>
      </c>
      <c r="I33" s="512">
        <f>'MASTER CHART'!$Z$7</f>
        <v>0.1</v>
      </c>
      <c r="J33" s="902">
        <f t="shared" si="3"/>
        <v>9.6584352709344762E-3</v>
      </c>
      <c r="K33" s="624"/>
      <c r="L33" s="624"/>
      <c r="M33" s="624"/>
    </row>
    <row r="34" spans="1:13" ht="16.100000000000001" customHeight="1" x14ac:dyDescent="0.3">
      <c r="A34" s="751" t="s">
        <v>146</v>
      </c>
      <c r="B34" s="1181" t="s">
        <v>146</v>
      </c>
      <c r="C34" s="1182">
        <v>17485</v>
      </c>
      <c r="D34" s="1170">
        <f t="shared" si="4"/>
        <v>17.484999999999999</v>
      </c>
      <c r="E34" s="900">
        <f t="shared" si="0"/>
        <v>0.18519205003415751</v>
      </c>
      <c r="F34" s="901">
        <f t="shared" si="5"/>
        <v>16.484999999999999</v>
      </c>
      <c r="G34" s="514">
        <f t="shared" si="1"/>
        <v>-16.484999999999999</v>
      </c>
      <c r="H34" s="915">
        <f t="shared" si="2"/>
        <v>2.1217359004471473E-2</v>
      </c>
      <c r="I34" s="512">
        <f>'MASTER CHART'!$Z$7</f>
        <v>0.1</v>
      </c>
      <c r="J34" s="902">
        <f t="shared" si="3"/>
        <v>2.1217359004471474E-3</v>
      </c>
      <c r="K34" s="624"/>
      <c r="L34" s="624"/>
      <c r="M34" s="624"/>
    </row>
    <row r="35" spans="1:13" ht="16.100000000000001" customHeight="1" x14ac:dyDescent="0.3">
      <c r="A35" s="752" t="s">
        <v>48</v>
      </c>
      <c r="B35" s="1181" t="s">
        <v>48</v>
      </c>
      <c r="C35" s="1182">
        <v>7800885</v>
      </c>
      <c r="D35" s="1170">
        <f t="shared" si="4"/>
        <v>7800.8850000000002</v>
      </c>
      <c r="E35" s="900">
        <f t="shared" si="0"/>
        <v>82.622927379508653</v>
      </c>
      <c r="F35" s="901">
        <f t="shared" si="5"/>
        <v>7799.8850000000002</v>
      </c>
      <c r="G35" s="514">
        <f t="shared" si="1"/>
        <v>-7799.8850000000002</v>
      </c>
      <c r="H35" s="915">
        <f t="shared" si="2"/>
        <v>10.039002744227602</v>
      </c>
      <c r="I35" s="512">
        <f>'MASTER CHART'!$Z$7</f>
        <v>0.1</v>
      </c>
      <c r="J35" s="902">
        <f t="shared" si="3"/>
        <v>1.0039002744227603</v>
      </c>
      <c r="K35" s="624"/>
      <c r="L35" s="624"/>
      <c r="M35" s="624"/>
    </row>
    <row r="36" spans="1:13" ht="16.100000000000001" customHeight="1" x14ac:dyDescent="0.3">
      <c r="A36" s="752" t="s">
        <v>147</v>
      </c>
      <c r="B36" s="1181" t="s">
        <v>147</v>
      </c>
      <c r="C36" s="1182">
        <v>8601</v>
      </c>
      <c r="D36" s="1170">
        <f t="shared" si="4"/>
        <v>8.6010000000000009</v>
      </c>
      <c r="E36" s="900">
        <f t="shared" ref="E36:E67" si="6">IF(D36=0,0,D36/$D$180)</f>
        <v>9.1097330417145489E-2</v>
      </c>
      <c r="F36" s="901">
        <f t="shared" si="5"/>
        <v>7.6010000000000009</v>
      </c>
      <c r="G36" s="514">
        <f t="shared" si="1"/>
        <v>-7.6010000000000009</v>
      </c>
      <c r="H36" s="915">
        <f t="shared" si="2"/>
        <v>9.7830237059743832E-3</v>
      </c>
      <c r="I36" s="512">
        <f>'MASTER CHART'!$Z$7</f>
        <v>0.1</v>
      </c>
      <c r="J36" s="902">
        <f t="shared" ref="J36:J67" si="7">(H36*I36)</f>
        <v>9.7830237059743828E-4</v>
      </c>
      <c r="K36" s="624"/>
      <c r="L36" s="624"/>
      <c r="M36" s="624"/>
    </row>
    <row r="37" spans="1:13" ht="16.100000000000001" customHeight="1" x14ac:dyDescent="0.3">
      <c r="A37" s="751" t="s">
        <v>49</v>
      </c>
      <c r="B37" s="1181" t="s">
        <v>49</v>
      </c>
      <c r="C37" s="1182">
        <v>1076711</v>
      </c>
      <c r="D37" s="1170">
        <f t="shared" si="4"/>
        <v>1076.711</v>
      </c>
      <c r="E37" s="900">
        <f t="shared" si="6"/>
        <v>11.403964391439963</v>
      </c>
      <c r="F37" s="901">
        <f t="shared" si="5"/>
        <v>1075.711</v>
      </c>
      <c r="G37" s="514">
        <f t="shared" si="1"/>
        <v>-1075.711</v>
      </c>
      <c r="H37" s="915">
        <f t="shared" si="2"/>
        <v>1.3845160128637559</v>
      </c>
      <c r="I37" s="512">
        <f>'MASTER CHART'!$Z$7</f>
        <v>0.1</v>
      </c>
      <c r="J37" s="902">
        <f t="shared" si="7"/>
        <v>0.1384516012863756</v>
      </c>
      <c r="K37" s="624"/>
      <c r="L37" s="624"/>
      <c r="M37" s="624"/>
    </row>
    <row r="38" spans="1:13" ht="16.100000000000001" customHeight="1" x14ac:dyDescent="0.3">
      <c r="A38" s="752" t="s">
        <v>50</v>
      </c>
      <c r="B38" s="1181" t="s">
        <v>50</v>
      </c>
      <c r="C38" s="1182">
        <v>25847708</v>
      </c>
      <c r="D38" s="1170">
        <f t="shared" si="4"/>
        <v>25847.707999999999</v>
      </c>
      <c r="E38" s="900">
        <f t="shared" si="6"/>
        <v>273.76551519612769</v>
      </c>
      <c r="F38" s="901">
        <f t="shared" si="5"/>
        <v>25846.707999999999</v>
      </c>
      <c r="G38" s="514">
        <f t="shared" si="1"/>
        <v>-25846.707999999999</v>
      </c>
      <c r="H38" s="915">
        <f t="shared" si="2"/>
        <v>33.2665382298905</v>
      </c>
      <c r="I38" s="512">
        <f>'MASTER CHART'!$Z$7</f>
        <v>0.1</v>
      </c>
      <c r="J38" s="902">
        <f t="shared" si="7"/>
        <v>3.3266538229890501</v>
      </c>
      <c r="K38" s="624"/>
      <c r="L38" s="624"/>
      <c r="M38" s="624"/>
    </row>
    <row r="39" spans="1:13" ht="16.100000000000001" customHeight="1" x14ac:dyDescent="0.3">
      <c r="A39" s="751" t="s">
        <v>148</v>
      </c>
      <c r="B39" s="1181" t="s">
        <v>461</v>
      </c>
      <c r="C39" s="1182">
        <v>3009370</v>
      </c>
      <c r="D39" s="1170">
        <f t="shared" si="4"/>
        <v>3009.37</v>
      </c>
      <c r="E39" s="900">
        <f t="shared" si="6"/>
        <v>31.873685994354737</v>
      </c>
      <c r="F39" s="901">
        <f t="shared" si="5"/>
        <v>3008.37</v>
      </c>
      <c r="G39" s="514">
        <f t="shared" si="1"/>
        <v>-3008.37</v>
      </c>
      <c r="H39" s="915">
        <f t="shared" si="2"/>
        <v>3.8719846107541311</v>
      </c>
      <c r="I39" s="512">
        <f>'MASTER CHART'!$Z$7</f>
        <v>0.1</v>
      </c>
      <c r="J39" s="902">
        <f t="shared" si="7"/>
        <v>0.38719846107541311</v>
      </c>
      <c r="K39" s="624"/>
      <c r="L39" s="624"/>
      <c r="M39" s="624"/>
    </row>
    <row r="40" spans="1:13" ht="16.100000000000001" customHeight="1" x14ac:dyDescent="0.3">
      <c r="A40" s="752" t="s">
        <v>51</v>
      </c>
      <c r="B40" s="1181" t="s">
        <v>51</v>
      </c>
      <c r="C40" s="1182">
        <v>1065544</v>
      </c>
      <c r="D40" s="1170">
        <f t="shared" si="4"/>
        <v>1065.5440000000001</v>
      </c>
      <c r="E40" s="900">
        <f t="shared" si="6"/>
        <v>11.285689320079859</v>
      </c>
      <c r="F40" s="901">
        <f t="shared" si="5"/>
        <v>1064.5440000000001</v>
      </c>
      <c r="G40" s="514">
        <f t="shared" si="1"/>
        <v>-1064.5440000000001</v>
      </c>
      <c r="H40" s="915">
        <f t="shared" si="2"/>
        <v>1.3701432953628199</v>
      </c>
      <c r="I40" s="512">
        <f>'MASTER CHART'!$Z$7</f>
        <v>0.1</v>
      </c>
      <c r="J40" s="902">
        <f t="shared" si="7"/>
        <v>0.13701432953628198</v>
      </c>
      <c r="K40" s="624"/>
      <c r="L40" s="624"/>
      <c r="M40" s="624"/>
    </row>
    <row r="41" spans="1:13" ht="16.100000000000001" customHeight="1" x14ac:dyDescent="0.3">
      <c r="A41" s="752" t="s">
        <v>149</v>
      </c>
      <c r="B41" s="1181" t="s">
        <v>149</v>
      </c>
      <c r="C41" s="1182">
        <v>14621</v>
      </c>
      <c r="D41" s="1170">
        <f t="shared" si="4"/>
        <v>14.621</v>
      </c>
      <c r="E41" s="900">
        <f t="shared" si="6"/>
        <v>0.15485804767225719</v>
      </c>
      <c r="F41" s="901">
        <f t="shared" si="5"/>
        <v>13.621</v>
      </c>
      <c r="G41" s="514">
        <f t="shared" si="1"/>
        <v>-13.621</v>
      </c>
      <c r="H41" s="915">
        <f t="shared" si="2"/>
        <v>1.7531188777670972E-2</v>
      </c>
      <c r="I41" s="512">
        <f>'MASTER CHART'!$Z$7</f>
        <v>0.1</v>
      </c>
      <c r="J41" s="902">
        <f t="shared" si="7"/>
        <v>1.7531188777670974E-3</v>
      </c>
      <c r="K41" s="624"/>
      <c r="L41" s="624"/>
      <c r="M41" s="624"/>
    </row>
    <row r="42" spans="1:13" ht="16.100000000000001" customHeight="1" x14ac:dyDescent="0.3">
      <c r="A42" s="752" t="s">
        <v>52</v>
      </c>
      <c r="B42" s="1181" t="s">
        <v>52</v>
      </c>
      <c r="C42" s="1182">
        <v>252452</v>
      </c>
      <c r="D42" s="1170">
        <f t="shared" si="4"/>
        <v>252.452</v>
      </c>
      <c r="E42" s="900">
        <f t="shared" si="6"/>
        <v>2.6738406299813056</v>
      </c>
      <c r="F42" s="901">
        <f t="shared" si="5"/>
        <v>251.452</v>
      </c>
      <c r="G42" s="514">
        <f t="shared" si="1"/>
        <v>-251.452</v>
      </c>
      <c r="H42" s="915">
        <f t="shared" si="2"/>
        <v>0.32363647900469283</v>
      </c>
      <c r="I42" s="512">
        <f>'MASTER CHART'!$Z$7</f>
        <v>0.1</v>
      </c>
      <c r="J42" s="902">
        <f t="shared" si="7"/>
        <v>3.2363647900469285E-2</v>
      </c>
      <c r="K42" s="624"/>
      <c r="L42" s="624"/>
      <c r="M42" s="624"/>
    </row>
    <row r="43" spans="1:13" ht="16.100000000000001" customHeight="1" x14ac:dyDescent="0.3">
      <c r="A43" s="751" t="s">
        <v>150</v>
      </c>
      <c r="B43" s="1181" t="s">
        <v>150</v>
      </c>
      <c r="C43" s="1182">
        <v>48273</v>
      </c>
      <c r="D43" s="1170">
        <f t="shared" si="4"/>
        <v>48.273000000000003</v>
      </c>
      <c r="E43" s="900">
        <f t="shared" si="6"/>
        <v>0.51128257542458599</v>
      </c>
      <c r="F43" s="901">
        <f t="shared" si="5"/>
        <v>47.273000000000003</v>
      </c>
      <c r="G43" s="514">
        <f t="shared" si="1"/>
        <v>-47.273000000000003</v>
      </c>
      <c r="H43" s="915">
        <f t="shared" si="2"/>
        <v>6.0843688942576898E-2</v>
      </c>
      <c r="I43" s="512">
        <f>'MASTER CHART'!$Z$7</f>
        <v>0.1</v>
      </c>
      <c r="J43" s="902">
        <f t="shared" si="7"/>
        <v>6.0843688942576902E-3</v>
      </c>
      <c r="K43" s="624"/>
      <c r="L43" s="624"/>
      <c r="M43" s="624"/>
    </row>
    <row r="44" spans="1:13" ht="16.100000000000001" customHeight="1" x14ac:dyDescent="0.3">
      <c r="A44" s="752" t="s">
        <v>151</v>
      </c>
      <c r="B44" s="1181" t="s">
        <v>151</v>
      </c>
      <c r="C44" s="1182">
        <v>207212</v>
      </c>
      <c r="D44" s="1170">
        <f t="shared" si="4"/>
        <v>207.21199999999999</v>
      </c>
      <c r="E44" s="900">
        <f t="shared" si="6"/>
        <v>2.1946820172535229</v>
      </c>
      <c r="F44" s="901">
        <f t="shared" si="5"/>
        <v>206.21199999999999</v>
      </c>
      <c r="G44" s="514">
        <f t="shared" si="1"/>
        <v>-206.21199999999999</v>
      </c>
      <c r="H44" s="915">
        <f t="shared" si="2"/>
        <v>0.26540940461207591</v>
      </c>
      <c r="I44" s="512">
        <f>'MASTER CHART'!$Z$7</f>
        <v>0.1</v>
      </c>
      <c r="J44" s="902">
        <f t="shared" si="7"/>
        <v>2.6540940461207592E-2</v>
      </c>
      <c r="K44" s="624"/>
      <c r="L44" s="624"/>
      <c r="M44" s="624"/>
    </row>
    <row r="45" spans="1:13" ht="16.100000000000001" customHeight="1" x14ac:dyDescent="0.3">
      <c r="A45" s="751" t="s">
        <v>152</v>
      </c>
      <c r="B45" s="1181" t="s">
        <v>152</v>
      </c>
      <c r="C45" s="1182">
        <v>46145</v>
      </c>
      <c r="D45" s="1170">
        <f t="shared" si="4"/>
        <v>46.145000000000003</v>
      </c>
      <c r="E45" s="900">
        <f t="shared" si="6"/>
        <v>0.48874390327859302</v>
      </c>
      <c r="F45" s="901">
        <f t="shared" si="5"/>
        <v>45.145000000000003</v>
      </c>
      <c r="G45" s="514">
        <f t="shared" si="1"/>
        <v>-45.145000000000003</v>
      </c>
      <c r="H45" s="915">
        <f t="shared" si="2"/>
        <v>5.8104802684674849E-2</v>
      </c>
      <c r="I45" s="512">
        <f>'MASTER CHART'!$Z$7</f>
        <v>0.1</v>
      </c>
      <c r="J45" s="902">
        <f t="shared" si="7"/>
        <v>5.810480268467485E-3</v>
      </c>
      <c r="K45" s="624"/>
      <c r="L45" s="624"/>
      <c r="M45" s="624"/>
    </row>
    <row r="46" spans="1:13" ht="16.100000000000001" customHeight="1" x14ac:dyDescent="0.3">
      <c r="A46" s="752" t="s">
        <v>53</v>
      </c>
      <c r="B46" s="1181" t="s">
        <v>53</v>
      </c>
      <c r="C46" s="1182">
        <v>59680</v>
      </c>
      <c r="D46" s="1170">
        <f t="shared" si="4"/>
        <v>59.68</v>
      </c>
      <c r="E46" s="900">
        <f t="shared" si="6"/>
        <v>0.63209960228987816</v>
      </c>
      <c r="F46" s="901">
        <f t="shared" si="5"/>
        <v>58.68</v>
      </c>
      <c r="G46" s="514">
        <f t="shared" si="1"/>
        <v>-58.68</v>
      </c>
      <c r="H46" s="915">
        <f t="shared" si="2"/>
        <v>7.5525303389893009E-2</v>
      </c>
      <c r="I46" s="512">
        <f>'MASTER CHART'!$Z$7</f>
        <v>0.1</v>
      </c>
      <c r="J46" s="902">
        <f t="shared" si="7"/>
        <v>7.552530338989301E-3</v>
      </c>
      <c r="K46" s="624"/>
      <c r="L46" s="624"/>
      <c r="M46" s="624"/>
    </row>
    <row r="47" spans="1:13" ht="16.100000000000001" customHeight="1" x14ac:dyDescent="0.3">
      <c r="A47" s="751" t="s">
        <v>54</v>
      </c>
      <c r="B47" s="1181" t="s">
        <v>54</v>
      </c>
      <c r="C47" s="1182">
        <v>5540416</v>
      </c>
      <c r="D47" s="1170">
        <f t="shared" si="4"/>
        <v>5540.4160000000002</v>
      </c>
      <c r="E47" s="900">
        <f t="shared" si="6"/>
        <v>58.681212300946342</v>
      </c>
      <c r="F47" s="901">
        <f t="shared" si="5"/>
        <v>5539.4160000000002</v>
      </c>
      <c r="G47" s="514">
        <f t="shared" si="1"/>
        <v>-5539.4160000000002</v>
      </c>
      <c r="H47" s="915">
        <f t="shared" si="2"/>
        <v>7.1296195297005385</v>
      </c>
      <c r="I47" s="512">
        <f>'MASTER CHART'!$Z$7</f>
        <v>0.1</v>
      </c>
      <c r="J47" s="902">
        <f t="shared" si="7"/>
        <v>0.71296195297005394</v>
      </c>
      <c r="K47" s="624"/>
      <c r="L47" s="624"/>
      <c r="M47" s="624"/>
    </row>
    <row r="48" spans="1:13" ht="30.5" customHeight="1" x14ac:dyDescent="0.3">
      <c r="A48" s="752" t="s">
        <v>525</v>
      </c>
      <c r="B48" s="1181" t="s">
        <v>460</v>
      </c>
      <c r="C48" s="1182">
        <v>51906</v>
      </c>
      <c r="D48" s="1170">
        <f t="shared" si="4"/>
        <v>51.905999999999999</v>
      </c>
      <c r="E48" s="900">
        <f t="shared" si="6"/>
        <v>0.54976142688435681</v>
      </c>
      <c r="F48" s="901">
        <f t="shared" si="5"/>
        <v>50.905999999999999</v>
      </c>
      <c r="G48" s="514">
        <f t="shared" si="1"/>
        <v>-50.905999999999999</v>
      </c>
      <c r="H48" s="915">
        <f t="shared" si="2"/>
        <v>6.5519616468403083E-2</v>
      </c>
      <c r="I48" s="512">
        <f>'MASTER CHART'!$Z$7</f>
        <v>0.1</v>
      </c>
      <c r="J48" s="902">
        <f t="shared" si="7"/>
        <v>6.551961646840309E-3</v>
      </c>
      <c r="K48" s="624"/>
      <c r="L48" s="624"/>
      <c r="M48" s="624"/>
    </row>
    <row r="49" spans="1:41" ht="28.25" customHeight="1" x14ac:dyDescent="0.3">
      <c r="A49" s="751" t="s">
        <v>296</v>
      </c>
      <c r="B49" s="1181" t="s">
        <v>219</v>
      </c>
      <c r="C49" s="1182">
        <v>18778</v>
      </c>
      <c r="D49" s="1170">
        <f t="shared" si="4"/>
        <v>18.777999999999999</v>
      </c>
      <c r="E49" s="900">
        <f t="shared" si="6"/>
        <v>0.19888683531835341</v>
      </c>
      <c r="F49" s="901">
        <f t="shared" si="5"/>
        <v>17.777999999999999</v>
      </c>
      <c r="G49" s="514">
        <f t="shared" si="1"/>
        <v>-17.777999999999999</v>
      </c>
      <c r="H49" s="915">
        <f t="shared" si="2"/>
        <v>2.2881541303093351E-2</v>
      </c>
      <c r="I49" s="512">
        <f>'MASTER CHART'!$Z$7</f>
        <v>0.1</v>
      </c>
      <c r="J49" s="902">
        <f t="shared" si="7"/>
        <v>2.2881541303093351E-3</v>
      </c>
      <c r="K49" s="624"/>
      <c r="L49" s="624"/>
      <c r="M49" s="624"/>
    </row>
    <row r="50" spans="1:41" ht="16.2" customHeight="1" x14ac:dyDescent="0.3">
      <c r="A50" s="752" t="s">
        <v>55</v>
      </c>
      <c r="B50" s="1181" t="s">
        <v>55</v>
      </c>
      <c r="C50" s="1182">
        <v>1794644</v>
      </c>
      <c r="D50" s="1170">
        <f t="shared" si="4"/>
        <v>1794.644</v>
      </c>
      <c r="E50" s="900">
        <f t="shared" si="6"/>
        <v>19.007938315213071</v>
      </c>
      <c r="F50" s="901">
        <f t="shared" si="5"/>
        <v>1793.644</v>
      </c>
      <c r="G50" s="514">
        <f t="shared" si="1"/>
        <v>-1793.644</v>
      </c>
      <c r="H50" s="915">
        <f t="shared" si="2"/>
        <v>2.3085464770528503</v>
      </c>
      <c r="I50" s="512">
        <f>'MASTER CHART'!$Z$7</f>
        <v>0.1</v>
      </c>
      <c r="J50" s="902">
        <f t="shared" si="7"/>
        <v>0.23085464770528505</v>
      </c>
      <c r="K50" s="624"/>
      <c r="L50" s="624"/>
      <c r="M50" s="624"/>
    </row>
    <row r="51" spans="1:41" ht="25.75" customHeight="1" x14ac:dyDescent="0.3">
      <c r="A51" s="752" t="s">
        <v>115</v>
      </c>
      <c r="B51" s="1181" t="s">
        <v>115</v>
      </c>
      <c r="C51" s="1182">
        <v>1411</v>
      </c>
      <c r="D51" s="1170">
        <f t="shared" si="4"/>
        <v>1.411</v>
      </c>
      <c r="E51" s="900">
        <f t="shared" si="6"/>
        <v>1.4944580074246283E-2</v>
      </c>
      <c r="F51" s="901">
        <f t="shared" si="5"/>
        <v>0.41100000000000003</v>
      </c>
      <c r="G51" s="514">
        <f t="shared" si="1"/>
        <v>-0.41100000000000003</v>
      </c>
      <c r="H51" s="915">
        <f t="shared" si="2"/>
        <v>5.2898602067563108E-4</v>
      </c>
      <c r="I51" s="512">
        <f>'MASTER CHART'!$Z$7</f>
        <v>0.1</v>
      </c>
      <c r="J51" s="902">
        <f t="shared" si="7"/>
        <v>5.289860206756311E-5</v>
      </c>
      <c r="K51" s="624"/>
      <c r="L51" s="624"/>
      <c r="M51" s="624"/>
    </row>
    <row r="52" spans="1:41" ht="16.100000000000001" customHeight="1" x14ac:dyDescent="0.3">
      <c r="A52" s="751" t="s">
        <v>116</v>
      </c>
      <c r="B52" s="1181" t="s">
        <v>116</v>
      </c>
      <c r="C52" s="1182">
        <v>93053</v>
      </c>
      <c r="D52" s="1170">
        <f t="shared" si="4"/>
        <v>93.052999999999997</v>
      </c>
      <c r="E52" s="900">
        <f t="shared" si="6"/>
        <v>0.98556910676742682</v>
      </c>
      <c r="F52" s="901">
        <f t="shared" si="5"/>
        <v>92.052999999999997</v>
      </c>
      <c r="G52" s="514">
        <f t="shared" si="1"/>
        <v>-92.052999999999997</v>
      </c>
      <c r="H52" s="915">
        <f t="shared" si="2"/>
        <v>0.11847871085463227</v>
      </c>
      <c r="I52" s="512">
        <f>'MASTER CHART'!$Z$7</f>
        <v>0.1</v>
      </c>
      <c r="J52" s="902">
        <f t="shared" si="7"/>
        <v>1.1847871085463228E-2</v>
      </c>
      <c r="K52" s="624"/>
      <c r="L52" s="624"/>
      <c r="M52" s="624"/>
    </row>
    <row r="53" spans="1:41" ht="16.100000000000001" customHeight="1" x14ac:dyDescent="0.3">
      <c r="A53" s="752" t="s">
        <v>56</v>
      </c>
      <c r="B53" s="1181" t="s">
        <v>56</v>
      </c>
      <c r="C53" s="1182">
        <v>199058</v>
      </c>
      <c r="D53" s="1170">
        <f t="shared" si="4"/>
        <v>199.05799999999999</v>
      </c>
      <c r="E53" s="900">
        <f t="shared" si="6"/>
        <v>2.1083190789647883</v>
      </c>
      <c r="F53" s="901">
        <f t="shared" si="5"/>
        <v>198.05799999999999</v>
      </c>
      <c r="G53" s="514">
        <f t="shared" si="1"/>
        <v>-198.05799999999999</v>
      </c>
      <c r="H53" s="915">
        <f t="shared" si="2"/>
        <v>0.25491463085881783</v>
      </c>
      <c r="I53" s="512">
        <f>'MASTER CHART'!$Z$7</f>
        <v>0.1</v>
      </c>
      <c r="J53" s="902">
        <f t="shared" si="7"/>
        <v>2.5491463085881783E-2</v>
      </c>
      <c r="K53" s="885"/>
      <c r="L53" s="886"/>
      <c r="M53" s="624"/>
    </row>
    <row r="54" spans="1:41" ht="16.100000000000001" customHeight="1" x14ac:dyDescent="0.3">
      <c r="A54" s="751" t="s">
        <v>57</v>
      </c>
      <c r="B54" s="1181" t="s">
        <v>57</v>
      </c>
      <c r="C54" s="1182">
        <v>147793</v>
      </c>
      <c r="D54" s="1170">
        <f t="shared" si="4"/>
        <v>147.79300000000001</v>
      </c>
      <c r="E54" s="900">
        <f t="shared" si="6"/>
        <v>1.5653467915755357</v>
      </c>
      <c r="F54" s="901">
        <f t="shared" si="5"/>
        <v>146.79300000000001</v>
      </c>
      <c r="G54" s="514">
        <f t="shared" si="1"/>
        <v>-146.79300000000001</v>
      </c>
      <c r="H54" s="915">
        <f t="shared" si="2"/>
        <v>0.18893295604145474</v>
      </c>
      <c r="I54" s="512">
        <f>'MASTER CHART'!$Z$7</f>
        <v>0.1</v>
      </c>
      <c r="J54" s="902">
        <f t="shared" si="7"/>
        <v>1.8893295604145474E-2</v>
      </c>
      <c r="K54" s="887"/>
      <c r="L54" s="888"/>
      <c r="M54" s="888"/>
    </row>
    <row r="55" spans="1:41" s="194" customFormat="1" ht="16.100000000000001" customHeight="1" x14ac:dyDescent="0.3">
      <c r="A55" s="752" t="s">
        <v>58</v>
      </c>
      <c r="B55" s="1181" t="s">
        <v>58</v>
      </c>
      <c r="C55" s="1182">
        <v>94022</v>
      </c>
      <c r="D55" s="1170">
        <f t="shared" si="4"/>
        <v>94.022000000000006</v>
      </c>
      <c r="E55" s="900">
        <f t="shared" si="6"/>
        <v>0.99583225211962012</v>
      </c>
      <c r="F55" s="901">
        <f t="shared" si="5"/>
        <v>93.022000000000006</v>
      </c>
      <c r="G55" s="514">
        <f t="shared" si="1"/>
        <v>-93.022000000000006</v>
      </c>
      <c r="H55" s="915">
        <f t="shared" si="2"/>
        <v>0.11972588227564124</v>
      </c>
      <c r="I55" s="512">
        <f>'MASTER CHART'!$Z$7</f>
        <v>0.1</v>
      </c>
      <c r="J55" s="902">
        <f t="shared" si="7"/>
        <v>1.1972588227564125E-2</v>
      </c>
      <c r="K55" s="889"/>
      <c r="L55" s="890"/>
      <c r="M55" s="891"/>
      <c r="N55" s="168"/>
      <c r="O55" s="165"/>
      <c r="P55" s="165"/>
      <c r="Q55" s="169"/>
      <c r="R55" s="165"/>
      <c r="S55" s="169"/>
      <c r="T55" s="165"/>
      <c r="U55" s="170"/>
      <c r="V55" s="171"/>
      <c r="W55" s="172"/>
      <c r="X55" s="171"/>
      <c r="Y55" s="165"/>
      <c r="Z55" s="165"/>
      <c r="AA55" s="165"/>
      <c r="AB55" s="165"/>
      <c r="AC55" s="165"/>
      <c r="AD55" s="165"/>
      <c r="AE55" s="165"/>
      <c r="AF55" s="165"/>
      <c r="AG55" s="195"/>
      <c r="AH55" s="165"/>
      <c r="AI55" s="165"/>
      <c r="AJ55" s="165"/>
      <c r="AK55" s="165"/>
      <c r="AL55" s="165"/>
      <c r="AM55" s="165"/>
      <c r="AN55" s="165"/>
      <c r="AO55" s="166"/>
    </row>
    <row r="56" spans="1:41" ht="16.100000000000001" customHeight="1" x14ac:dyDescent="0.3">
      <c r="A56" s="751" t="s">
        <v>153</v>
      </c>
      <c r="B56" s="1181" t="s">
        <v>153</v>
      </c>
      <c r="C56" s="1182">
        <v>7417</v>
      </c>
      <c r="D56" s="1170">
        <f t="shared" si="4"/>
        <v>7.4169999999999998</v>
      </c>
      <c r="E56" s="900">
        <f t="shared" si="6"/>
        <v>7.8557016591555409E-2</v>
      </c>
      <c r="F56" s="901">
        <f t="shared" si="5"/>
        <v>6.4169999999999998</v>
      </c>
      <c r="G56" s="514">
        <f t="shared" si="1"/>
        <v>-6.4169999999999998</v>
      </c>
      <c r="H56" s="915">
        <f t="shared" si="2"/>
        <v>8.2591321038333904E-3</v>
      </c>
      <c r="I56" s="512">
        <f>'MASTER CHART'!$Z$7</f>
        <v>0.1</v>
      </c>
      <c r="J56" s="902">
        <f t="shared" si="7"/>
        <v>8.2591321038333906E-4</v>
      </c>
      <c r="K56" s="885"/>
      <c r="L56" s="886"/>
      <c r="M56" s="624"/>
    </row>
    <row r="57" spans="1:41" ht="16.100000000000001" customHeight="1" x14ac:dyDescent="0.3">
      <c r="A57" s="751" t="s">
        <v>154</v>
      </c>
      <c r="B57" s="1181" t="s">
        <v>154</v>
      </c>
      <c r="C57" s="1182">
        <v>124014</v>
      </c>
      <c r="D57" s="1170">
        <f t="shared" si="4"/>
        <v>124.014</v>
      </c>
      <c r="E57" s="900">
        <f t="shared" si="6"/>
        <v>1.3134919584178444</v>
      </c>
      <c r="F57" s="901">
        <f t="shared" si="5"/>
        <v>123.014</v>
      </c>
      <c r="G57" s="514">
        <f t="shared" si="1"/>
        <v>-123.014</v>
      </c>
      <c r="H57" s="915">
        <f t="shared" si="2"/>
        <v>0.15832770400825319</v>
      </c>
      <c r="I57" s="512">
        <f>'MASTER CHART'!$Z$7</f>
        <v>0.1</v>
      </c>
      <c r="J57" s="902">
        <f t="shared" si="7"/>
        <v>1.583277040082532E-2</v>
      </c>
      <c r="K57" s="885"/>
      <c r="L57" s="886"/>
      <c r="M57" s="624"/>
    </row>
    <row r="58" spans="1:41" ht="16.100000000000001" customHeight="1" x14ac:dyDescent="0.3">
      <c r="A58" s="752" t="s">
        <v>155</v>
      </c>
      <c r="B58" s="1181" t="s">
        <v>155</v>
      </c>
      <c r="C58" s="1182">
        <v>189226</v>
      </c>
      <c r="D58" s="1170">
        <f t="shared" si="4"/>
        <v>189.226</v>
      </c>
      <c r="E58" s="900">
        <f t="shared" si="6"/>
        <v>2.004183635102287</v>
      </c>
      <c r="F58" s="901">
        <f t="shared" si="5"/>
        <v>188.226</v>
      </c>
      <c r="G58" s="514">
        <f t="shared" si="1"/>
        <v>-188.226</v>
      </c>
      <c r="H58" s="915">
        <f t="shared" si="2"/>
        <v>0.24226015262211997</v>
      </c>
      <c r="I58" s="512">
        <f>'MASTER CHART'!$Z$7</f>
        <v>0.1</v>
      </c>
      <c r="J58" s="902">
        <f t="shared" si="7"/>
        <v>2.4226015262211999E-2</v>
      </c>
      <c r="K58" s="624"/>
      <c r="L58" s="624"/>
      <c r="M58" s="624"/>
    </row>
    <row r="59" spans="1:41" ht="16.100000000000001" customHeight="1" x14ac:dyDescent="0.3">
      <c r="A59" s="752" t="s">
        <v>156</v>
      </c>
      <c r="B59" s="1181" t="s">
        <v>156</v>
      </c>
      <c r="C59" s="1182">
        <v>18175</v>
      </c>
      <c r="D59" s="1170">
        <f t="shared" si="4"/>
        <v>18.175000000000001</v>
      </c>
      <c r="E59" s="900">
        <f t="shared" si="6"/>
        <v>0.19250017211157067</v>
      </c>
      <c r="F59" s="901">
        <f t="shared" si="5"/>
        <v>17.175000000000001</v>
      </c>
      <c r="G59" s="514">
        <f t="shared" si="1"/>
        <v>-17.175000000000001</v>
      </c>
      <c r="H59" s="915">
        <f t="shared" si="2"/>
        <v>2.2105437725313776E-2</v>
      </c>
      <c r="I59" s="512">
        <f>'MASTER CHART'!$Z$7</f>
        <v>0.1</v>
      </c>
      <c r="J59" s="902">
        <f t="shared" si="7"/>
        <v>2.2105437725313776E-3</v>
      </c>
      <c r="K59" s="624"/>
      <c r="L59" s="624"/>
      <c r="M59" s="624"/>
    </row>
    <row r="60" spans="1:41" ht="16.100000000000001" customHeight="1" x14ac:dyDescent="0.3">
      <c r="A60" s="751" t="s">
        <v>157</v>
      </c>
      <c r="B60" s="1181" t="s">
        <v>157</v>
      </c>
      <c r="C60" s="1182">
        <v>1229244</v>
      </c>
      <c r="D60" s="1170">
        <f t="shared" si="4"/>
        <v>1229.2439999999999</v>
      </c>
      <c r="E60" s="900">
        <f t="shared" si="6"/>
        <v>13.019514804242945</v>
      </c>
      <c r="F60" s="901">
        <f t="shared" si="5"/>
        <v>1228.2439999999999</v>
      </c>
      <c r="G60" s="514">
        <f t="shared" si="1"/>
        <v>-1228.2439999999999</v>
      </c>
      <c r="H60" s="915">
        <f t="shared" si="2"/>
        <v>1.5808367542061306</v>
      </c>
      <c r="I60" s="512">
        <f>'MASTER CHART'!$Z$7</f>
        <v>0.1</v>
      </c>
      <c r="J60" s="902">
        <f t="shared" si="7"/>
        <v>0.15808367542061308</v>
      </c>
      <c r="K60" s="624"/>
      <c r="L60" s="624"/>
      <c r="M60" s="624"/>
    </row>
    <row r="61" spans="1:41" ht="16.100000000000001" customHeight="1" x14ac:dyDescent="0.3">
      <c r="A61" s="752" t="s">
        <v>59</v>
      </c>
      <c r="B61" s="1181" t="s">
        <v>59</v>
      </c>
      <c r="C61" s="1182">
        <v>8323891</v>
      </c>
      <c r="D61" s="1170">
        <f t="shared" si="4"/>
        <v>8323.8909999999996</v>
      </c>
      <c r="E61" s="900">
        <f t="shared" si="6"/>
        <v>88.162335633449999</v>
      </c>
      <c r="F61" s="901">
        <f t="shared" si="5"/>
        <v>8322.8909999999996</v>
      </c>
      <c r="G61" s="514">
        <f t="shared" si="1"/>
        <v>-8322.8909999999996</v>
      </c>
      <c r="H61" s="915">
        <f t="shared" si="2"/>
        <v>10.712148395637525</v>
      </c>
      <c r="I61" s="512">
        <f>'MASTER CHART'!$Z$7</f>
        <v>0.1</v>
      </c>
      <c r="J61" s="902">
        <f t="shared" si="7"/>
        <v>1.0712148395637526</v>
      </c>
      <c r="K61" s="624"/>
      <c r="L61" s="624"/>
      <c r="M61" s="624"/>
    </row>
    <row r="62" spans="1:41" ht="16.100000000000001" customHeight="1" x14ac:dyDescent="0.3">
      <c r="A62" s="752" t="s">
        <v>158</v>
      </c>
      <c r="B62" s="1181" t="s">
        <v>158</v>
      </c>
      <c r="C62" s="1182">
        <v>16126</v>
      </c>
      <c r="D62" s="1170">
        <f t="shared" si="4"/>
        <v>16.126000000000001</v>
      </c>
      <c r="E62" s="900">
        <f t="shared" si="6"/>
        <v>0.17079822698603514</v>
      </c>
      <c r="F62" s="901">
        <f t="shared" si="5"/>
        <v>15.126000000000001</v>
      </c>
      <c r="G62" s="514">
        <f t="shared" si="1"/>
        <v>-15.126000000000001</v>
      </c>
      <c r="H62" s="915">
        <f t="shared" si="2"/>
        <v>1.9468230045595121E-2</v>
      </c>
      <c r="I62" s="512">
        <f>'MASTER CHART'!$Z$7</f>
        <v>0.1</v>
      </c>
      <c r="J62" s="902">
        <f t="shared" si="7"/>
        <v>1.9468230045595121E-3</v>
      </c>
      <c r="K62" s="624"/>
      <c r="L62" s="624"/>
      <c r="M62" s="624"/>
    </row>
    <row r="63" spans="1:41" ht="16.100000000000001" customHeight="1" x14ac:dyDescent="0.3">
      <c r="A63" s="752" t="s">
        <v>159</v>
      </c>
      <c r="B63" s="1181" t="s">
        <v>159</v>
      </c>
      <c r="C63" s="1182">
        <v>14458</v>
      </c>
      <c r="D63" s="1170">
        <f t="shared" si="4"/>
        <v>14.458</v>
      </c>
      <c r="E63" s="900">
        <f t="shared" si="6"/>
        <v>0.15313163622498424</v>
      </c>
      <c r="F63" s="901">
        <f t="shared" si="5"/>
        <v>13.458</v>
      </c>
      <c r="G63" s="514">
        <f t="shared" si="1"/>
        <v>-13.458</v>
      </c>
      <c r="H63" s="915">
        <f t="shared" si="2"/>
        <v>1.7321396268254602E-2</v>
      </c>
      <c r="I63" s="512">
        <f>'MASTER CHART'!$Z$7</f>
        <v>0.1</v>
      </c>
      <c r="J63" s="902">
        <f t="shared" si="7"/>
        <v>1.7321396268254602E-3</v>
      </c>
      <c r="K63" s="624"/>
      <c r="L63" s="624"/>
      <c r="M63" s="624"/>
    </row>
    <row r="64" spans="1:41" ht="16.100000000000001" customHeight="1" x14ac:dyDescent="0.3">
      <c r="A64" s="752" t="s">
        <v>160</v>
      </c>
      <c r="B64" s="1181" t="s">
        <v>160</v>
      </c>
      <c r="C64" s="1182">
        <v>62272</v>
      </c>
      <c r="D64" s="1170">
        <f t="shared" si="4"/>
        <v>62.271999999999998</v>
      </c>
      <c r="E64" s="900">
        <f t="shared" si="6"/>
        <v>0.65955272174589974</v>
      </c>
      <c r="F64" s="901">
        <f t="shared" si="5"/>
        <v>61.271999999999998</v>
      </c>
      <c r="G64" s="514">
        <f t="shared" si="1"/>
        <v>-61.271999999999998</v>
      </c>
      <c r="H64" s="915">
        <f t="shared" si="2"/>
        <v>7.8861390410796248E-2</v>
      </c>
      <c r="I64" s="512">
        <f>'MASTER CHART'!$Z$7</f>
        <v>0.1</v>
      </c>
      <c r="J64" s="902">
        <f t="shared" si="7"/>
        <v>7.8861390410796244E-3</v>
      </c>
      <c r="K64" s="624"/>
      <c r="L64" s="624"/>
      <c r="M64" s="624"/>
    </row>
    <row r="65" spans="1:13" ht="16.100000000000001" customHeight="1" x14ac:dyDescent="0.3">
      <c r="A65" s="751" t="s">
        <v>60</v>
      </c>
      <c r="B65" s="1181" t="s">
        <v>60</v>
      </c>
      <c r="C65" s="1182">
        <v>20754038</v>
      </c>
      <c r="D65" s="1170">
        <f t="shared" si="4"/>
        <v>20754.038</v>
      </c>
      <c r="E65" s="900">
        <f t="shared" si="6"/>
        <v>219.81600478734953</v>
      </c>
      <c r="F65" s="901">
        <f t="shared" si="5"/>
        <v>20753.038</v>
      </c>
      <c r="G65" s="514">
        <f t="shared" si="1"/>
        <v>-20753.038</v>
      </c>
      <c r="H65" s="915">
        <f t="shared" si="2"/>
        <v>26.710625276277749</v>
      </c>
      <c r="I65" s="512">
        <f>'MASTER CHART'!$Z$7</f>
        <v>0.1</v>
      </c>
      <c r="J65" s="902">
        <f t="shared" si="7"/>
        <v>2.6710625276277753</v>
      </c>
      <c r="K65" s="624"/>
      <c r="L65" s="624"/>
      <c r="M65" s="624"/>
    </row>
    <row r="66" spans="1:13" ht="16.100000000000001" customHeight="1" x14ac:dyDescent="0.3">
      <c r="A66" s="752" t="s">
        <v>161</v>
      </c>
      <c r="B66" s="1181" t="s">
        <v>161</v>
      </c>
      <c r="C66" s="1182">
        <v>53275</v>
      </c>
      <c r="D66" s="1170">
        <f t="shared" si="4"/>
        <v>53.274999999999999</v>
      </c>
      <c r="E66" s="900">
        <f t="shared" si="6"/>
        <v>0.56426116474519539</v>
      </c>
      <c r="F66" s="901">
        <f t="shared" si="5"/>
        <v>52.274999999999999</v>
      </c>
      <c r="G66" s="514">
        <f t="shared" si="1"/>
        <v>-52.274999999999999</v>
      </c>
      <c r="H66" s="915">
        <f t="shared" si="2"/>
        <v>6.7281616133378602E-2</v>
      </c>
      <c r="I66" s="512">
        <f>'MASTER CHART'!$Z$7</f>
        <v>0.1</v>
      </c>
      <c r="J66" s="902">
        <f t="shared" si="7"/>
        <v>6.7281616133378604E-3</v>
      </c>
      <c r="K66" s="624"/>
      <c r="L66" s="624"/>
      <c r="M66" s="624"/>
    </row>
    <row r="67" spans="1:13" ht="16.100000000000001" customHeight="1" x14ac:dyDescent="0.3">
      <c r="A67" s="751" t="s">
        <v>162</v>
      </c>
      <c r="B67" s="1181" t="s">
        <v>162</v>
      </c>
      <c r="C67" s="1182">
        <v>14359</v>
      </c>
      <c r="D67" s="1170">
        <f t="shared" si="4"/>
        <v>14.359</v>
      </c>
      <c r="E67" s="900">
        <f t="shared" si="6"/>
        <v>0.15208307957909453</v>
      </c>
      <c r="F67" s="901">
        <f t="shared" si="5"/>
        <v>13.359</v>
      </c>
      <c r="G67" s="514">
        <f t="shared" si="1"/>
        <v>-13.359</v>
      </c>
      <c r="H67" s="915">
        <f t="shared" si="2"/>
        <v>1.7193976277872881E-2</v>
      </c>
      <c r="I67" s="512">
        <f>'MASTER CHART'!$Z$7</f>
        <v>0.1</v>
      </c>
      <c r="J67" s="902">
        <f t="shared" si="7"/>
        <v>1.7193976277872882E-3</v>
      </c>
      <c r="K67" s="624"/>
      <c r="L67" s="624"/>
      <c r="M67" s="624"/>
    </row>
    <row r="68" spans="1:13" ht="16.100000000000001" customHeight="1" x14ac:dyDescent="0.3">
      <c r="A68" s="752" t="s">
        <v>61</v>
      </c>
      <c r="B68" s="1181" t="s">
        <v>61</v>
      </c>
      <c r="C68" s="1182">
        <v>637707</v>
      </c>
      <c r="D68" s="1170">
        <f t="shared" si="4"/>
        <v>637.70699999999999</v>
      </c>
      <c r="E68" s="900">
        <f t="shared" ref="E68:E99" si="8">IF(D68=0,0,D68/$D$180)</f>
        <v>6.7542617472766651</v>
      </c>
      <c r="F68" s="901">
        <f t="shared" si="5"/>
        <v>636.70699999999999</v>
      </c>
      <c r="G68" s="514">
        <f t="shared" ref="G68:G131" si="9">(F68*-1)</f>
        <v>-636.70699999999999</v>
      </c>
      <c r="H68" s="915">
        <f t="shared" ref="H68:H131" si="10">(IF(F68&lt;0,F68/$F$182*-100,F68/$F$181*100))</f>
        <v>0.81948686682802674</v>
      </c>
      <c r="I68" s="512">
        <f>'MASTER CHART'!$Z$7</f>
        <v>0.1</v>
      </c>
      <c r="J68" s="902">
        <f t="shared" ref="J68:J99" si="11">(H68*I68)</f>
        <v>8.1948686682802682E-2</v>
      </c>
      <c r="K68" s="624"/>
      <c r="L68" s="624"/>
      <c r="M68" s="624"/>
    </row>
    <row r="69" spans="1:13" ht="16.100000000000001" customHeight="1" x14ac:dyDescent="0.3">
      <c r="A69" s="752" t="s">
        <v>117</v>
      </c>
      <c r="B69" s="1181" t="s">
        <v>117</v>
      </c>
      <c r="C69" s="1182">
        <v>2603</v>
      </c>
      <c r="D69" s="1170">
        <f t="shared" ref="D69:D132" si="12">C69/1000</f>
        <v>2.6030000000000002</v>
      </c>
      <c r="E69" s="900">
        <f t="shared" si="8"/>
        <v>2.7569625750009267E-2</v>
      </c>
      <c r="F69" s="901">
        <f t="shared" si="5"/>
        <v>1.6030000000000002</v>
      </c>
      <c r="G69" s="514">
        <f t="shared" si="9"/>
        <v>-1.6030000000000002</v>
      </c>
      <c r="H69" s="915">
        <f t="shared" si="10"/>
        <v>2.0631741876959526E-3</v>
      </c>
      <c r="I69" s="512">
        <f>'MASTER CHART'!$Z$7</f>
        <v>0.1</v>
      </c>
      <c r="J69" s="902">
        <f t="shared" si="11"/>
        <v>2.0631741876959528E-4</v>
      </c>
      <c r="K69" s="624"/>
      <c r="L69" s="624"/>
      <c r="M69" s="624"/>
    </row>
    <row r="70" spans="1:13" ht="16.100000000000001" customHeight="1" x14ac:dyDescent="0.3">
      <c r="A70" s="751" t="s">
        <v>62</v>
      </c>
      <c r="B70" s="1181" t="s">
        <v>62</v>
      </c>
      <c r="C70" s="1182">
        <v>171548</v>
      </c>
      <c r="D70" s="1170">
        <f t="shared" si="12"/>
        <v>171.548</v>
      </c>
      <c r="E70" s="900">
        <f t="shared" si="8"/>
        <v>1.8169474291827081</v>
      </c>
      <c r="F70" s="901">
        <f t="shared" si="5"/>
        <v>170.548</v>
      </c>
      <c r="G70" s="514">
        <f t="shared" si="9"/>
        <v>-170.548</v>
      </c>
      <c r="H70" s="915">
        <f t="shared" si="10"/>
        <v>0.21950731838001827</v>
      </c>
      <c r="I70" s="512">
        <f>'MASTER CHART'!$Z$7</f>
        <v>0.1</v>
      </c>
      <c r="J70" s="902">
        <f t="shared" si="11"/>
        <v>2.1950731838001829E-2</v>
      </c>
      <c r="K70" s="624"/>
      <c r="L70" s="624"/>
      <c r="M70" s="624"/>
    </row>
    <row r="71" spans="1:13" ht="16.100000000000001" customHeight="1" x14ac:dyDescent="0.3">
      <c r="A71" s="752" t="s">
        <v>163</v>
      </c>
      <c r="B71" s="1181" t="s">
        <v>163</v>
      </c>
      <c r="C71" s="1182">
        <v>9367</v>
      </c>
      <c r="D71" s="1170">
        <f t="shared" si="12"/>
        <v>9.3670000000000009</v>
      </c>
      <c r="E71" s="900">
        <f t="shared" si="8"/>
        <v>9.9210405071201227E-2</v>
      </c>
      <c r="F71" s="901">
        <f t="shared" ref="F71:F134" si="13">IF(D71="na",-1,(D71-1))</f>
        <v>8.3670000000000009</v>
      </c>
      <c r="G71" s="514">
        <f t="shared" si="9"/>
        <v>-8.3670000000000009</v>
      </c>
      <c r="H71" s="915">
        <f t="shared" si="10"/>
        <v>1.0768919793170328E-2</v>
      </c>
      <c r="I71" s="512">
        <f>'MASTER CHART'!$Z$7</f>
        <v>0.1</v>
      </c>
      <c r="J71" s="902">
        <f t="shared" si="11"/>
        <v>1.0768919793170328E-3</v>
      </c>
      <c r="K71" s="624"/>
      <c r="L71" s="624"/>
      <c r="M71" s="624"/>
    </row>
    <row r="72" spans="1:13" ht="16.100000000000001" customHeight="1" x14ac:dyDescent="0.3">
      <c r="A72" s="752" t="s">
        <v>164</v>
      </c>
      <c r="B72" s="1181" t="s">
        <v>164</v>
      </c>
      <c r="C72" s="1182">
        <v>8532</v>
      </c>
      <c r="D72" s="1170">
        <f t="shared" si="12"/>
        <v>8.532</v>
      </c>
      <c r="E72" s="900">
        <f t="shared" si="8"/>
        <v>9.0366518209404167E-2</v>
      </c>
      <c r="F72" s="901">
        <f t="shared" si="13"/>
        <v>7.532</v>
      </c>
      <c r="G72" s="514">
        <f t="shared" si="9"/>
        <v>-7.532</v>
      </c>
      <c r="H72" s="915">
        <f t="shared" si="10"/>
        <v>9.6942158338901522E-3</v>
      </c>
      <c r="I72" s="512">
        <f>'MASTER CHART'!$Z$7</f>
        <v>0.1</v>
      </c>
      <c r="J72" s="902">
        <f t="shared" si="11"/>
        <v>9.6942158338901531E-4</v>
      </c>
      <c r="K72" s="624"/>
      <c r="L72" s="624"/>
      <c r="M72" s="624"/>
    </row>
    <row r="73" spans="1:13" ht="16.100000000000001" customHeight="1" x14ac:dyDescent="0.3">
      <c r="A73" s="751" t="s">
        <v>118</v>
      </c>
      <c r="B73" s="1181" t="s">
        <v>118</v>
      </c>
      <c r="C73" s="1182">
        <v>3813</v>
      </c>
      <c r="D73" s="1170">
        <f t="shared" si="12"/>
        <v>3.8130000000000002</v>
      </c>
      <c r="E73" s="900">
        <f t="shared" si="8"/>
        <v>4.038531808866129E-2</v>
      </c>
      <c r="F73" s="901">
        <f t="shared" si="13"/>
        <v>2.8130000000000002</v>
      </c>
      <c r="G73" s="514">
        <f t="shared" si="9"/>
        <v>-2.8130000000000002</v>
      </c>
      <c r="H73" s="915">
        <f t="shared" si="10"/>
        <v>3.6205296256947689E-3</v>
      </c>
      <c r="I73" s="512">
        <f>'MASTER CHART'!$Z$7</f>
        <v>0.1</v>
      </c>
      <c r="J73" s="902">
        <f t="shared" si="11"/>
        <v>3.6205296256947689E-4</v>
      </c>
      <c r="K73" s="624"/>
      <c r="L73" s="624"/>
      <c r="M73" s="624"/>
    </row>
    <row r="74" spans="1:13" ht="16.100000000000001" customHeight="1" x14ac:dyDescent="0.3">
      <c r="A74" s="752" t="s">
        <v>63</v>
      </c>
      <c r="B74" s="1181" t="s">
        <v>63</v>
      </c>
      <c r="C74" s="1182">
        <v>65328</v>
      </c>
      <c r="D74" s="1170">
        <f t="shared" si="12"/>
        <v>65.328000000000003</v>
      </c>
      <c r="E74" s="900">
        <f t="shared" si="8"/>
        <v>0.69192028851194975</v>
      </c>
      <c r="F74" s="901">
        <f t="shared" si="13"/>
        <v>64.328000000000003</v>
      </c>
      <c r="G74" s="514">
        <f t="shared" si="9"/>
        <v>-64.328000000000003</v>
      </c>
      <c r="H74" s="915">
        <f t="shared" si="10"/>
        <v>8.279467819470071E-2</v>
      </c>
      <c r="I74" s="512">
        <f>'MASTER CHART'!$Z$7</f>
        <v>0.1</v>
      </c>
      <c r="J74" s="902">
        <f t="shared" si="11"/>
        <v>8.2794678194700721E-3</v>
      </c>
      <c r="K74" s="624"/>
      <c r="L74" s="624"/>
      <c r="M74" s="624"/>
    </row>
    <row r="75" spans="1:13" ht="16.100000000000001" customHeight="1" x14ac:dyDescent="0.3">
      <c r="A75" s="751" t="s">
        <v>165</v>
      </c>
      <c r="B75" s="1181" t="s">
        <v>165</v>
      </c>
      <c r="C75" s="1182">
        <v>21160299</v>
      </c>
      <c r="D75" s="1170">
        <f t="shared" si="12"/>
        <v>21160.298999999999</v>
      </c>
      <c r="E75" s="900">
        <f t="shared" si="8"/>
        <v>224.11891056023637</v>
      </c>
      <c r="F75" s="901">
        <f t="shared" si="13"/>
        <v>21159.298999999999</v>
      </c>
      <c r="G75" s="514">
        <f t="shared" si="9"/>
        <v>-21159.298999999999</v>
      </c>
      <c r="H75" s="915">
        <f t="shared" si="10"/>
        <v>27.23351186933299</v>
      </c>
      <c r="I75" s="512">
        <f>'MASTER CHART'!$Z$7</f>
        <v>0.1</v>
      </c>
      <c r="J75" s="902">
        <f t="shared" si="11"/>
        <v>2.7233511869332991</v>
      </c>
      <c r="K75" s="624"/>
      <c r="L75" s="624"/>
      <c r="M75" s="624"/>
    </row>
    <row r="76" spans="1:13" ht="16.100000000000001" customHeight="1" x14ac:dyDescent="0.3">
      <c r="A76" s="752" t="s">
        <v>65</v>
      </c>
      <c r="B76" s="1181" t="s">
        <v>65</v>
      </c>
      <c r="C76" s="1182">
        <v>1598593</v>
      </c>
      <c r="D76" s="1170">
        <f t="shared" si="12"/>
        <v>1598.5930000000001</v>
      </c>
      <c r="E76" s="900">
        <f t="shared" si="8"/>
        <v>16.931467820432026</v>
      </c>
      <c r="F76" s="901">
        <f t="shared" si="13"/>
        <v>1597.5930000000001</v>
      </c>
      <c r="G76" s="514">
        <f t="shared" si="9"/>
        <v>-1597.5930000000001</v>
      </c>
      <c r="H76" s="915">
        <f t="shared" si="10"/>
        <v>2.0562149969081349</v>
      </c>
      <c r="I76" s="512">
        <f>'MASTER CHART'!$Z$7</f>
        <v>0.1</v>
      </c>
      <c r="J76" s="902">
        <f t="shared" si="11"/>
        <v>0.2056214996908135</v>
      </c>
      <c r="K76" s="624"/>
      <c r="L76" s="624"/>
      <c r="M76" s="624"/>
    </row>
    <row r="77" spans="1:13" ht="16.100000000000001" customHeight="1" x14ac:dyDescent="0.3">
      <c r="A77" s="751" t="s">
        <v>166</v>
      </c>
      <c r="B77" s="1181" t="s">
        <v>166</v>
      </c>
      <c r="C77" s="1182">
        <v>105947</v>
      </c>
      <c r="D77" s="1170">
        <f t="shared" si="12"/>
        <v>105.947</v>
      </c>
      <c r="E77" s="900">
        <f t="shared" si="8"/>
        <v>1.1221356662836079</v>
      </c>
      <c r="F77" s="901">
        <f t="shared" si="13"/>
        <v>104.947</v>
      </c>
      <c r="G77" s="514">
        <f t="shared" si="9"/>
        <v>-104.947</v>
      </c>
      <c r="H77" s="915">
        <f t="shared" si="10"/>
        <v>0.13507419929889403</v>
      </c>
      <c r="I77" s="512">
        <f>'MASTER CHART'!$Z$7</f>
        <v>0.1</v>
      </c>
      <c r="J77" s="902">
        <f t="shared" si="11"/>
        <v>1.3507419929889403E-2</v>
      </c>
      <c r="K77" s="624"/>
      <c r="L77" s="624"/>
      <c r="M77" s="624"/>
    </row>
    <row r="78" spans="1:13" ht="16.100000000000001" customHeight="1" x14ac:dyDescent="0.3">
      <c r="A78" s="752" t="s">
        <v>66</v>
      </c>
      <c r="B78" s="1181" t="s">
        <v>66</v>
      </c>
      <c r="C78" s="1182">
        <v>4605265</v>
      </c>
      <c r="D78" s="1170">
        <f t="shared" si="12"/>
        <v>4605.2650000000003</v>
      </c>
      <c r="E78" s="900">
        <f t="shared" si="8"/>
        <v>48.77657799831595</v>
      </c>
      <c r="F78" s="901">
        <f t="shared" si="13"/>
        <v>4604.2650000000003</v>
      </c>
      <c r="G78" s="514">
        <f t="shared" si="9"/>
        <v>-4604.2650000000003</v>
      </c>
      <c r="H78" s="915">
        <f t="shared" si="10"/>
        <v>5.926014161766628</v>
      </c>
      <c r="I78" s="512">
        <f>'MASTER CHART'!$Z$7</f>
        <v>0.1</v>
      </c>
      <c r="J78" s="902">
        <f t="shared" si="11"/>
        <v>0.59260141617666284</v>
      </c>
      <c r="K78" s="624"/>
      <c r="L78" s="624"/>
      <c r="M78" s="624"/>
    </row>
    <row r="79" spans="1:13" ht="16.100000000000001" customHeight="1" x14ac:dyDescent="0.3">
      <c r="A79" s="751" t="s">
        <v>67</v>
      </c>
      <c r="B79" s="1181" t="s">
        <v>67</v>
      </c>
      <c r="C79" s="1182">
        <v>1642270</v>
      </c>
      <c r="D79" s="1170">
        <f t="shared" si="12"/>
        <v>1642.27</v>
      </c>
      <c r="E79" s="900">
        <f t="shared" si="8"/>
        <v>17.394071947932275</v>
      </c>
      <c r="F79" s="901">
        <f t="shared" si="13"/>
        <v>1641.27</v>
      </c>
      <c r="G79" s="514">
        <f t="shared" si="9"/>
        <v>-1641.27</v>
      </c>
      <c r="H79" s="915">
        <f t="shared" si="10"/>
        <v>2.112430379937452</v>
      </c>
      <c r="I79" s="512">
        <f>'MASTER CHART'!$Z$7</f>
        <v>0.1</v>
      </c>
      <c r="J79" s="902">
        <f t="shared" si="11"/>
        <v>0.21124303799374522</v>
      </c>
      <c r="K79" s="892"/>
      <c r="L79" s="892"/>
      <c r="M79" s="624"/>
    </row>
    <row r="80" spans="1:13" ht="16.100000000000001" customHeight="1" x14ac:dyDescent="0.3">
      <c r="A80" s="752" t="s">
        <v>222</v>
      </c>
      <c r="B80" s="1181" t="s">
        <v>459</v>
      </c>
      <c r="C80" s="1182">
        <v>163527</v>
      </c>
      <c r="D80" s="1170">
        <f t="shared" si="12"/>
        <v>163.52699999999999</v>
      </c>
      <c r="E80" s="900">
        <f t="shared" si="8"/>
        <v>1.7319931579030983</v>
      </c>
      <c r="F80" s="901">
        <f t="shared" si="13"/>
        <v>162.52699999999999</v>
      </c>
      <c r="G80" s="514">
        <f t="shared" si="9"/>
        <v>-162.52699999999999</v>
      </c>
      <c r="H80" s="915">
        <f t="shared" si="10"/>
        <v>0.20918372501787902</v>
      </c>
      <c r="I80" s="512">
        <f>'MASTER CHART'!$Z$7</f>
        <v>0.1</v>
      </c>
      <c r="J80" s="902">
        <f t="shared" si="11"/>
        <v>2.0918372501787904E-2</v>
      </c>
      <c r="K80" s="892"/>
      <c r="L80" s="892"/>
      <c r="M80" s="624"/>
    </row>
    <row r="81" spans="1:13" s="196" customFormat="1" ht="16.100000000000001" customHeight="1" x14ac:dyDescent="0.3">
      <c r="A81" s="751" t="s">
        <v>167</v>
      </c>
      <c r="B81" s="1181" t="s">
        <v>167</v>
      </c>
      <c r="C81" s="1182">
        <v>57528</v>
      </c>
      <c r="D81" s="1170">
        <f t="shared" si="12"/>
        <v>57.527999999999999</v>
      </c>
      <c r="E81" s="900">
        <f t="shared" si="8"/>
        <v>0.60930673459336648</v>
      </c>
      <c r="F81" s="901">
        <f t="shared" si="13"/>
        <v>56.527999999999999</v>
      </c>
      <c r="G81" s="514">
        <f t="shared" si="9"/>
        <v>-56.527999999999999</v>
      </c>
      <c r="H81" s="915">
        <f t="shared" si="10"/>
        <v>7.275552743735296E-2</v>
      </c>
      <c r="I81" s="512">
        <f>'MASTER CHART'!$Z$7</f>
        <v>0.1</v>
      </c>
      <c r="J81" s="902">
        <f t="shared" si="11"/>
        <v>7.2755527437352967E-3</v>
      </c>
      <c r="K81" s="892"/>
      <c r="L81" s="892"/>
      <c r="M81" s="893"/>
    </row>
    <row r="82" spans="1:13" ht="16.100000000000001" customHeight="1" x14ac:dyDescent="0.3">
      <c r="A82" s="752" t="s">
        <v>68</v>
      </c>
      <c r="B82" s="1181" t="s">
        <v>68</v>
      </c>
      <c r="C82" s="1182">
        <v>2541135</v>
      </c>
      <c r="D82" s="1170">
        <f t="shared" si="12"/>
        <v>2541.1350000000002</v>
      </c>
      <c r="E82" s="900">
        <f t="shared" si="8"/>
        <v>26.914383761140915</v>
      </c>
      <c r="F82" s="901">
        <f t="shared" si="13"/>
        <v>2540.1350000000002</v>
      </c>
      <c r="G82" s="514">
        <f t="shared" si="9"/>
        <v>-2540.1350000000002</v>
      </c>
      <c r="H82" s="915">
        <f t="shared" si="10"/>
        <v>3.2693331037199367</v>
      </c>
      <c r="I82" s="512">
        <f>'MASTER CHART'!$Z$7</f>
        <v>0.1</v>
      </c>
      <c r="J82" s="902">
        <f t="shared" si="11"/>
        <v>0.32693331037199369</v>
      </c>
      <c r="K82" s="892"/>
      <c r="L82" s="892"/>
      <c r="M82" s="624"/>
    </row>
    <row r="83" spans="1:13" ht="16.100000000000001" customHeight="1" x14ac:dyDescent="0.3">
      <c r="A83" s="751" t="s">
        <v>69</v>
      </c>
      <c r="B83" s="1181" t="s">
        <v>69</v>
      </c>
      <c r="C83" s="1182">
        <v>1296565</v>
      </c>
      <c r="D83" s="1170">
        <f t="shared" si="12"/>
        <v>1296.5650000000001</v>
      </c>
      <c r="E83" s="900">
        <f t="shared" si="8"/>
        <v>13.732543914929222</v>
      </c>
      <c r="F83" s="901">
        <f t="shared" si="13"/>
        <v>1295.5650000000001</v>
      </c>
      <c r="G83" s="514">
        <f t="shared" si="9"/>
        <v>-1295.5650000000001</v>
      </c>
      <c r="H83" s="915">
        <f t="shared" si="10"/>
        <v>1.6674836347363113</v>
      </c>
      <c r="I83" s="512">
        <f>'MASTER CHART'!$Z$7</f>
        <v>0.1</v>
      </c>
      <c r="J83" s="902">
        <f t="shared" si="11"/>
        <v>0.16674836347363114</v>
      </c>
      <c r="K83" s="892"/>
      <c r="L83" s="892"/>
      <c r="M83" s="892"/>
    </row>
    <row r="84" spans="1:13" ht="16.100000000000001" customHeight="1" x14ac:dyDescent="0.3">
      <c r="A84" s="752" t="s">
        <v>70</v>
      </c>
      <c r="B84" s="1181" t="s">
        <v>70</v>
      </c>
      <c r="C84" s="1182">
        <v>4632828</v>
      </c>
      <c r="D84" s="1170">
        <f t="shared" si="12"/>
        <v>4632.8280000000004</v>
      </c>
      <c r="E84" s="900">
        <f t="shared" si="8"/>
        <v>49.068510996605433</v>
      </c>
      <c r="F84" s="901">
        <f t="shared" si="13"/>
        <v>4631.8280000000004</v>
      </c>
      <c r="G84" s="514">
        <f t="shared" si="9"/>
        <v>-4631.8280000000004</v>
      </c>
      <c r="H84" s="915">
        <f t="shared" si="10"/>
        <v>5.9614896889877533</v>
      </c>
      <c r="I84" s="512">
        <f>'MASTER CHART'!$Z$7</f>
        <v>0.1</v>
      </c>
      <c r="J84" s="902">
        <f t="shared" si="11"/>
        <v>0.59614896889877533</v>
      </c>
      <c r="K84" s="624"/>
      <c r="L84" s="624"/>
      <c r="M84" s="624"/>
    </row>
    <row r="85" spans="1:13" ht="16.100000000000001" customHeight="1" x14ac:dyDescent="0.3">
      <c r="A85" s="751" t="s">
        <v>71</v>
      </c>
      <c r="B85" s="1181" t="s">
        <v>71</v>
      </c>
      <c r="C85" s="1182">
        <v>34558</v>
      </c>
      <c r="D85" s="1170">
        <f t="shared" si="12"/>
        <v>34.558</v>
      </c>
      <c r="E85" s="900">
        <f t="shared" si="8"/>
        <v>0.36602040978441036</v>
      </c>
      <c r="F85" s="901">
        <f t="shared" si="13"/>
        <v>33.558</v>
      </c>
      <c r="G85" s="514">
        <f t="shared" si="9"/>
        <v>-33.558</v>
      </c>
      <c r="H85" s="915">
        <f t="shared" si="10"/>
        <v>4.3191515527573783E-2</v>
      </c>
      <c r="I85" s="512">
        <f>'MASTER CHART'!$Z$7</f>
        <v>0.1</v>
      </c>
      <c r="J85" s="902">
        <f t="shared" si="11"/>
        <v>4.3191515527573783E-3</v>
      </c>
      <c r="K85" s="624"/>
      <c r="L85" s="624"/>
      <c r="M85" s="624"/>
    </row>
    <row r="86" spans="1:13" ht="16.100000000000001" customHeight="1" x14ac:dyDescent="0.3">
      <c r="A86" s="752" t="s">
        <v>72</v>
      </c>
      <c r="B86" s="1181" t="s">
        <v>72</v>
      </c>
      <c r="C86" s="1182">
        <v>13239084</v>
      </c>
      <c r="D86" s="1170">
        <f t="shared" si="12"/>
        <v>13239.084000000001</v>
      </c>
      <c r="E86" s="900">
        <f t="shared" si="8"/>
        <v>140.22151023931451</v>
      </c>
      <c r="F86" s="901">
        <f t="shared" si="13"/>
        <v>13238.084000000001</v>
      </c>
      <c r="G86" s="514">
        <f t="shared" si="9"/>
        <v>-13238.084000000001</v>
      </c>
      <c r="H86" s="915">
        <f t="shared" si="10"/>
        <v>17.038348848004233</v>
      </c>
      <c r="I86" s="512">
        <f>'MASTER CHART'!$Z$7</f>
        <v>0.1</v>
      </c>
      <c r="J86" s="902">
        <f t="shared" si="11"/>
        <v>1.7038348848004234</v>
      </c>
      <c r="K86" s="624"/>
      <c r="L86" s="624"/>
      <c r="M86" s="624"/>
    </row>
    <row r="87" spans="1:13" ht="16.100000000000001" customHeight="1" x14ac:dyDescent="0.3">
      <c r="A87" s="751" t="s">
        <v>73</v>
      </c>
      <c r="B87" s="1181" t="s">
        <v>73</v>
      </c>
      <c r="C87" s="1182">
        <v>129288</v>
      </c>
      <c r="D87" s="1170">
        <f t="shared" si="12"/>
        <v>129.28800000000001</v>
      </c>
      <c r="E87" s="900">
        <f t="shared" si="8"/>
        <v>1.3693514306443328</v>
      </c>
      <c r="F87" s="901">
        <f t="shared" si="13"/>
        <v>128.28800000000001</v>
      </c>
      <c r="G87" s="514">
        <f t="shared" si="9"/>
        <v>-128.28800000000001</v>
      </c>
      <c r="H87" s="915">
        <f t="shared" si="10"/>
        <v>0.16511571440495221</v>
      </c>
      <c r="I87" s="512">
        <f>'MASTER CHART'!$Z$7</f>
        <v>0.1</v>
      </c>
      <c r="J87" s="902">
        <f t="shared" si="11"/>
        <v>1.6511571440495223E-2</v>
      </c>
      <c r="K87" s="624"/>
      <c r="L87" s="624"/>
      <c r="M87" s="624"/>
    </row>
    <row r="88" spans="1:13" ht="16.100000000000001" customHeight="1" x14ac:dyDescent="0.3">
      <c r="A88" s="752" t="s">
        <v>168</v>
      </c>
      <c r="B88" s="1181" t="s">
        <v>168</v>
      </c>
      <c r="C88" s="1182">
        <v>274776</v>
      </c>
      <c r="D88" s="1170">
        <f t="shared" si="12"/>
        <v>274.77600000000001</v>
      </c>
      <c r="E88" s="900">
        <f t="shared" si="8"/>
        <v>2.9102848578887999</v>
      </c>
      <c r="F88" s="901">
        <f t="shared" si="13"/>
        <v>273.77600000000001</v>
      </c>
      <c r="G88" s="514">
        <f t="shared" si="9"/>
        <v>-273.77600000000001</v>
      </c>
      <c r="H88" s="915">
        <f t="shared" si="10"/>
        <v>0.35236904330046609</v>
      </c>
      <c r="I88" s="512">
        <f>'MASTER CHART'!$Z$7</f>
        <v>0.1</v>
      </c>
      <c r="J88" s="902">
        <f t="shared" si="11"/>
        <v>3.5236904330046608E-2</v>
      </c>
      <c r="K88" s="624"/>
      <c r="L88" s="624"/>
      <c r="M88" s="624"/>
    </row>
    <row r="89" spans="1:13" ht="16.100000000000001" customHeight="1" x14ac:dyDescent="0.3">
      <c r="A89" s="751" t="s">
        <v>169</v>
      </c>
      <c r="B89" s="1181" t="s">
        <v>169</v>
      </c>
      <c r="C89" s="1182">
        <v>154238</v>
      </c>
      <c r="D89" s="1170">
        <f t="shared" si="12"/>
        <v>154.238</v>
      </c>
      <c r="E89" s="900">
        <f t="shared" si="8"/>
        <v>1.6336088883710831</v>
      </c>
      <c r="F89" s="901">
        <f t="shared" si="13"/>
        <v>153.238</v>
      </c>
      <c r="G89" s="514">
        <f t="shared" si="9"/>
        <v>-153.238</v>
      </c>
      <c r="H89" s="915">
        <f t="shared" si="10"/>
        <v>0.19722812612236579</v>
      </c>
      <c r="I89" s="512">
        <f>'MASTER CHART'!$Z$7</f>
        <v>0.1</v>
      </c>
      <c r="J89" s="902">
        <f t="shared" si="11"/>
        <v>1.972281261223658E-2</v>
      </c>
      <c r="K89" s="624"/>
      <c r="L89" s="624"/>
      <c r="M89" s="624"/>
    </row>
    <row r="90" spans="1:13" ht="16.100000000000001" customHeight="1" x14ac:dyDescent="0.3">
      <c r="A90" s="751" t="s">
        <v>74</v>
      </c>
      <c r="B90" s="1181" t="s">
        <v>74</v>
      </c>
      <c r="C90" s="1182">
        <v>339368</v>
      </c>
      <c r="D90" s="1170">
        <f t="shared" si="12"/>
        <v>339.36799999999999</v>
      </c>
      <c r="E90" s="900">
        <f t="shared" si="8"/>
        <v>3.5944098161848421</v>
      </c>
      <c r="F90" s="901">
        <f t="shared" si="13"/>
        <v>338.36799999999999</v>
      </c>
      <c r="G90" s="514">
        <f t="shared" si="9"/>
        <v>-338.36799999999999</v>
      </c>
      <c r="H90" s="915">
        <f t="shared" si="10"/>
        <v>0.4355035081361846</v>
      </c>
      <c r="I90" s="512">
        <f>'MASTER CHART'!$Z$7</f>
        <v>0.1</v>
      </c>
      <c r="J90" s="902">
        <f t="shared" si="11"/>
        <v>4.3550350813618466E-2</v>
      </c>
      <c r="K90" s="624"/>
      <c r="L90" s="624"/>
      <c r="M90" s="624"/>
    </row>
    <row r="91" spans="1:13" ht="28.55" customHeight="1" x14ac:dyDescent="0.3">
      <c r="A91" s="752" t="s">
        <v>170</v>
      </c>
      <c r="B91" s="1181" t="s">
        <v>170</v>
      </c>
      <c r="C91" s="1182">
        <v>17044</v>
      </c>
      <c r="D91" s="1170">
        <f t="shared" si="12"/>
        <v>17.044</v>
      </c>
      <c r="E91" s="900">
        <f t="shared" si="8"/>
        <v>0.18052120679337608</v>
      </c>
      <c r="F91" s="901">
        <f t="shared" si="13"/>
        <v>16.044</v>
      </c>
      <c r="G91" s="514">
        <f t="shared" si="9"/>
        <v>-16.044</v>
      </c>
      <c r="H91" s="915">
        <f t="shared" si="10"/>
        <v>2.0649760865498357E-2</v>
      </c>
      <c r="I91" s="512">
        <f>'MASTER CHART'!$Z$7</f>
        <v>0.1</v>
      </c>
      <c r="J91" s="902">
        <f t="shared" si="11"/>
        <v>2.0649760865498359E-3</v>
      </c>
      <c r="K91" s="624"/>
      <c r="L91" s="624"/>
      <c r="M91" s="624"/>
    </row>
    <row r="92" spans="1:13" ht="16.100000000000001" customHeight="1" x14ac:dyDescent="0.3">
      <c r="A92" s="752" t="s">
        <v>225</v>
      </c>
      <c r="B92" s="1181" t="s">
        <v>237</v>
      </c>
      <c r="C92" s="1182">
        <v>38054</v>
      </c>
      <c r="D92" s="1170">
        <f t="shared" si="12"/>
        <v>38.054000000000002</v>
      </c>
      <c r="E92" s="900">
        <f t="shared" si="8"/>
        <v>0.40304822830997028</v>
      </c>
      <c r="F92" s="901">
        <f t="shared" si="13"/>
        <v>37.054000000000002</v>
      </c>
      <c r="G92" s="514">
        <f t="shared" si="9"/>
        <v>-37.054000000000002</v>
      </c>
      <c r="H92" s="915">
        <f t="shared" si="10"/>
        <v>4.7691114379841436E-2</v>
      </c>
      <c r="I92" s="512">
        <f>'MASTER CHART'!$Z$7</f>
        <v>0.1</v>
      </c>
      <c r="J92" s="902">
        <f t="shared" si="11"/>
        <v>4.7691114379841441E-3</v>
      </c>
      <c r="K92" s="624"/>
      <c r="L92" s="624"/>
      <c r="M92" s="624"/>
    </row>
    <row r="93" spans="1:13" ht="16.100000000000001" customHeight="1" x14ac:dyDescent="0.3">
      <c r="A93" s="751" t="s">
        <v>171</v>
      </c>
      <c r="B93" s="1181" t="s">
        <v>171</v>
      </c>
      <c r="C93" s="1182">
        <v>213092</v>
      </c>
      <c r="D93" s="1170">
        <f t="shared" si="12"/>
        <v>213.09200000000001</v>
      </c>
      <c r="E93" s="900">
        <f t="shared" si="8"/>
        <v>2.2569599271306089</v>
      </c>
      <c r="F93" s="901">
        <f t="shared" si="13"/>
        <v>212.09200000000001</v>
      </c>
      <c r="G93" s="514">
        <f t="shared" si="9"/>
        <v>-212.09200000000001</v>
      </c>
      <c r="H93" s="915">
        <f t="shared" si="10"/>
        <v>0.27297737979838427</v>
      </c>
      <c r="I93" s="512">
        <f>'MASTER CHART'!$Z$7</f>
        <v>0.1</v>
      </c>
      <c r="J93" s="902">
        <f t="shared" si="11"/>
        <v>2.7297737979838428E-2</v>
      </c>
      <c r="K93" s="624"/>
      <c r="L93" s="624"/>
      <c r="M93" s="624"/>
    </row>
    <row r="94" spans="1:13" ht="16.100000000000001" customHeight="1" x14ac:dyDescent="0.3">
      <c r="A94" s="752" t="s">
        <v>75</v>
      </c>
      <c r="B94" s="1181" t="s">
        <v>75</v>
      </c>
      <c r="C94" s="1182">
        <v>103877</v>
      </c>
      <c r="D94" s="1170">
        <f t="shared" si="12"/>
        <v>103.877</v>
      </c>
      <c r="E94" s="900">
        <f t="shared" si="8"/>
        <v>1.1002113000513685</v>
      </c>
      <c r="F94" s="901">
        <f t="shared" si="13"/>
        <v>102.877</v>
      </c>
      <c r="G94" s="514">
        <f t="shared" si="9"/>
        <v>-102.877</v>
      </c>
      <c r="H94" s="915">
        <f t="shared" si="10"/>
        <v>0.13240996313636713</v>
      </c>
      <c r="I94" s="512">
        <f>'MASTER CHART'!$Z$7</f>
        <v>0.1</v>
      </c>
      <c r="J94" s="902">
        <f t="shared" si="11"/>
        <v>1.3240996313636713E-2</v>
      </c>
      <c r="K94" s="624"/>
      <c r="L94" s="624"/>
      <c r="M94" s="624"/>
    </row>
    <row r="95" spans="1:13" ht="16.100000000000001" customHeight="1" x14ac:dyDescent="0.3">
      <c r="A95" s="752" t="s">
        <v>172</v>
      </c>
      <c r="B95" s="1181" t="s">
        <v>172</v>
      </c>
      <c r="C95" s="1182">
        <v>4493</v>
      </c>
      <c r="D95" s="1170">
        <f t="shared" si="12"/>
        <v>4.4930000000000003</v>
      </c>
      <c r="E95" s="900">
        <f t="shared" si="8"/>
        <v>4.7587525353358293E-2</v>
      </c>
      <c r="F95" s="901">
        <f t="shared" si="13"/>
        <v>3.4930000000000003</v>
      </c>
      <c r="G95" s="514">
        <f t="shared" si="9"/>
        <v>-3.4930000000000003</v>
      </c>
      <c r="H95" s="915">
        <f t="shared" si="10"/>
        <v>4.4957376404379055E-3</v>
      </c>
      <c r="I95" s="512">
        <f>'MASTER CHART'!$Z$7</f>
        <v>0.1</v>
      </c>
      <c r="J95" s="902">
        <f t="shared" si="11"/>
        <v>4.4957376404379057E-4</v>
      </c>
      <c r="K95" s="624"/>
      <c r="L95" s="624"/>
      <c r="M95" s="624"/>
    </row>
    <row r="96" spans="1:13" ht="16.100000000000001" customHeight="1" x14ac:dyDescent="0.3">
      <c r="A96" s="751" t="s">
        <v>76</v>
      </c>
      <c r="B96" s="1181" t="s">
        <v>464</v>
      </c>
      <c r="C96" s="1182">
        <v>9552</v>
      </c>
      <c r="D96" s="1170">
        <f t="shared" si="12"/>
        <v>9.5519999999999996</v>
      </c>
      <c r="E96" s="900">
        <f t="shared" si="8"/>
        <v>0.10116982910644967</v>
      </c>
      <c r="F96" s="901">
        <f t="shared" si="13"/>
        <v>8.5519999999999996</v>
      </c>
      <c r="G96" s="514">
        <f t="shared" si="9"/>
        <v>-8.5519999999999996</v>
      </c>
      <c r="H96" s="915">
        <f t="shared" si="10"/>
        <v>1.1007027856004856E-2</v>
      </c>
      <c r="I96" s="512">
        <f>'MASTER CHART'!$Z$7</f>
        <v>0.1</v>
      </c>
      <c r="J96" s="902">
        <f t="shared" si="11"/>
        <v>1.1007027856004858E-3</v>
      </c>
      <c r="K96" s="624"/>
      <c r="L96" s="624"/>
      <c r="M96" s="624"/>
    </row>
    <row r="97" spans="1:13" ht="16.100000000000001" customHeight="1" x14ac:dyDescent="0.3">
      <c r="A97" s="752" t="s">
        <v>173</v>
      </c>
      <c r="B97" s="1181" t="s">
        <v>173</v>
      </c>
      <c r="C97" s="1182">
        <v>337093</v>
      </c>
      <c r="D97" s="1170">
        <f t="shared" si="12"/>
        <v>337.09300000000002</v>
      </c>
      <c r="E97" s="900">
        <f t="shared" si="8"/>
        <v>3.5703141962919225</v>
      </c>
      <c r="F97" s="901">
        <f t="shared" si="13"/>
        <v>336.09300000000002</v>
      </c>
      <c r="G97" s="514">
        <f t="shared" si="9"/>
        <v>-336.09300000000002</v>
      </c>
      <c r="H97" s="915">
        <f t="shared" si="10"/>
        <v>0.43257542249862496</v>
      </c>
      <c r="I97" s="512">
        <f>'MASTER CHART'!$Z$7</f>
        <v>0.1</v>
      </c>
      <c r="J97" s="902">
        <f t="shared" si="11"/>
        <v>4.3257542249862502E-2</v>
      </c>
      <c r="K97" s="624"/>
      <c r="L97" s="624"/>
      <c r="M97" s="624"/>
    </row>
    <row r="98" spans="1:13" ht="16.100000000000001" customHeight="1" x14ac:dyDescent="0.3">
      <c r="A98" s="751" t="s">
        <v>174</v>
      </c>
      <c r="B98" s="1181" t="s">
        <v>174</v>
      </c>
      <c r="C98" s="1182">
        <v>228358</v>
      </c>
      <c r="D98" s="1170">
        <f t="shared" si="12"/>
        <v>228.358</v>
      </c>
      <c r="E98" s="900">
        <f t="shared" si="8"/>
        <v>2.4186494802230563</v>
      </c>
      <c r="F98" s="901">
        <f t="shared" si="13"/>
        <v>227.358</v>
      </c>
      <c r="G98" s="514">
        <f t="shared" si="9"/>
        <v>-227.358</v>
      </c>
      <c r="H98" s="915">
        <f t="shared" si="10"/>
        <v>0.2926257997293677</v>
      </c>
      <c r="I98" s="512">
        <f>'MASTER CHART'!$Z$7</f>
        <v>0.1</v>
      </c>
      <c r="J98" s="902">
        <f t="shared" si="11"/>
        <v>2.926257997293677E-2</v>
      </c>
      <c r="K98" s="624"/>
      <c r="L98" s="624"/>
      <c r="M98" s="624"/>
    </row>
    <row r="99" spans="1:13" ht="16.100000000000001" customHeight="1" x14ac:dyDescent="0.3">
      <c r="A99" s="752" t="s">
        <v>175</v>
      </c>
      <c r="B99" s="1181" t="s">
        <v>175</v>
      </c>
      <c r="C99" s="1182">
        <v>98791</v>
      </c>
      <c r="D99" s="1170">
        <f t="shared" si="12"/>
        <v>98.790999999999997</v>
      </c>
      <c r="E99" s="900">
        <f t="shared" si="8"/>
        <v>1.0463430263039437</v>
      </c>
      <c r="F99" s="901">
        <f t="shared" si="13"/>
        <v>97.790999999999997</v>
      </c>
      <c r="G99" s="514">
        <f t="shared" si="9"/>
        <v>-97.790999999999997</v>
      </c>
      <c r="H99" s="915">
        <f t="shared" si="10"/>
        <v>0.12586392201433244</v>
      </c>
      <c r="I99" s="512">
        <f>'MASTER CHART'!$Z$7</f>
        <v>0.1</v>
      </c>
      <c r="J99" s="902">
        <f t="shared" si="11"/>
        <v>1.2586392201433245E-2</v>
      </c>
      <c r="K99" s="624"/>
      <c r="L99" s="624"/>
      <c r="M99" s="624"/>
    </row>
    <row r="100" spans="1:13" ht="16.100000000000001" customHeight="1" x14ac:dyDescent="0.3">
      <c r="A100" s="751" t="s">
        <v>176</v>
      </c>
      <c r="B100" s="1181" t="s">
        <v>176</v>
      </c>
      <c r="C100" s="1182">
        <v>14796</v>
      </c>
      <c r="D100" s="1170">
        <f t="shared" si="12"/>
        <v>14.795999999999999</v>
      </c>
      <c r="E100" s="900">
        <f t="shared" ref="E100:E131" si="14">IF(D100=0,0,D100/$D$180)</f>
        <v>0.15671155689478949</v>
      </c>
      <c r="F100" s="901">
        <f t="shared" si="13"/>
        <v>13.795999999999999</v>
      </c>
      <c r="G100" s="514">
        <f t="shared" si="9"/>
        <v>-13.795999999999999</v>
      </c>
      <c r="H100" s="915">
        <f t="shared" si="10"/>
        <v>1.7756426134406336E-2</v>
      </c>
      <c r="I100" s="512">
        <f>'MASTER CHART'!$Z$7</f>
        <v>0.1</v>
      </c>
      <c r="J100" s="902">
        <f t="shared" ref="J100:J131" si="15">(H100*I100)</f>
        <v>1.7756426134406336E-3</v>
      </c>
      <c r="K100" s="624"/>
      <c r="L100" s="624"/>
      <c r="M100" s="624"/>
    </row>
    <row r="101" spans="1:13" ht="16.100000000000001" customHeight="1" x14ac:dyDescent="0.3">
      <c r="A101" s="752" t="s">
        <v>177</v>
      </c>
      <c r="B101" s="1181" t="s">
        <v>177</v>
      </c>
      <c r="C101" s="1182">
        <v>13525</v>
      </c>
      <c r="D101" s="1170">
        <f t="shared" si="12"/>
        <v>13.525</v>
      </c>
      <c r="E101" s="900">
        <f t="shared" si="14"/>
        <v>0.14324978419856907</v>
      </c>
      <c r="F101" s="901">
        <f t="shared" si="13"/>
        <v>12.525</v>
      </c>
      <c r="G101" s="514">
        <f t="shared" si="9"/>
        <v>-12.525</v>
      </c>
      <c r="H101" s="915">
        <f t="shared" si="10"/>
        <v>1.6120559389202621E-2</v>
      </c>
      <c r="I101" s="512">
        <f>'MASTER CHART'!$Z$7</f>
        <v>0.1</v>
      </c>
      <c r="J101" s="902">
        <f t="shared" si="15"/>
        <v>1.6120559389202621E-3</v>
      </c>
      <c r="K101" s="624"/>
      <c r="L101" s="624"/>
      <c r="M101" s="624"/>
    </row>
    <row r="102" spans="1:13" ht="15.65" customHeight="1" x14ac:dyDescent="0.3">
      <c r="A102" s="751" t="s">
        <v>77</v>
      </c>
      <c r="B102" s="1181" t="s">
        <v>77</v>
      </c>
      <c r="C102" s="1182">
        <v>2565685</v>
      </c>
      <c r="D102" s="1170">
        <f t="shared" si="12"/>
        <v>2565.6849999999999</v>
      </c>
      <c r="E102" s="900">
        <f t="shared" si="14"/>
        <v>27.174404626359017</v>
      </c>
      <c r="F102" s="901">
        <f t="shared" si="13"/>
        <v>2564.6849999999999</v>
      </c>
      <c r="G102" s="514">
        <f t="shared" si="9"/>
        <v>-2564.6849999999999</v>
      </c>
      <c r="H102" s="915">
        <f t="shared" si="10"/>
        <v>3.3009306871933832</v>
      </c>
      <c r="I102" s="512">
        <f>'MASTER CHART'!$Z$7</f>
        <v>0.1</v>
      </c>
      <c r="J102" s="902">
        <f t="shared" si="15"/>
        <v>0.33009306871933836</v>
      </c>
      <c r="K102" s="624"/>
      <c r="L102" s="624"/>
      <c r="M102" s="624"/>
    </row>
    <row r="103" spans="1:13" ht="28.8" customHeight="1" x14ac:dyDescent="0.3">
      <c r="A103" s="751" t="s">
        <v>178</v>
      </c>
      <c r="B103" s="1181" t="s">
        <v>178</v>
      </c>
      <c r="C103" s="1182">
        <v>27709</v>
      </c>
      <c r="D103" s="1170">
        <f t="shared" si="12"/>
        <v>27.709</v>
      </c>
      <c r="E103" s="900">
        <f t="shared" si="14"/>
        <v>0.2934793545551313</v>
      </c>
      <c r="F103" s="901">
        <f t="shared" si="13"/>
        <v>26.709</v>
      </c>
      <c r="G103" s="514">
        <f t="shared" si="9"/>
        <v>-26.709</v>
      </c>
      <c r="H103" s="915">
        <f t="shared" si="10"/>
        <v>3.4376368920256514E-2</v>
      </c>
      <c r="I103" s="512">
        <f>'MASTER CHART'!$Z$7</f>
        <v>0.1</v>
      </c>
      <c r="J103" s="902">
        <f t="shared" si="15"/>
        <v>3.4376368920256517E-3</v>
      </c>
      <c r="K103" s="624"/>
      <c r="L103" s="624"/>
      <c r="M103" s="624"/>
    </row>
    <row r="104" spans="1:13" ht="16.100000000000001" customHeight="1" x14ac:dyDescent="0.3">
      <c r="A104" s="752" t="s">
        <v>179</v>
      </c>
      <c r="B104" s="1181" t="s">
        <v>179</v>
      </c>
      <c r="C104" s="1182">
        <v>32643</v>
      </c>
      <c r="D104" s="1170">
        <f t="shared" si="12"/>
        <v>32.643000000000001</v>
      </c>
      <c r="E104" s="900">
        <f t="shared" si="14"/>
        <v>0.34573772314927104</v>
      </c>
      <c r="F104" s="901">
        <f t="shared" si="13"/>
        <v>31.643000000000001</v>
      </c>
      <c r="G104" s="514">
        <f t="shared" si="9"/>
        <v>-31.643000000000001</v>
      </c>
      <c r="H104" s="915">
        <f t="shared" si="10"/>
        <v>4.0726775309583921E-2</v>
      </c>
      <c r="I104" s="512">
        <f>'MASTER CHART'!$Z$7</f>
        <v>0.1</v>
      </c>
      <c r="J104" s="902">
        <f t="shared" si="15"/>
        <v>4.0726775309583921E-3</v>
      </c>
      <c r="K104" s="624"/>
      <c r="L104" s="624"/>
      <c r="M104" s="624"/>
    </row>
    <row r="105" spans="1:13" ht="16.100000000000001" customHeight="1" x14ac:dyDescent="0.3">
      <c r="A105" s="751" t="s">
        <v>180</v>
      </c>
      <c r="B105" s="1181" t="s">
        <v>180</v>
      </c>
      <c r="C105" s="1182">
        <v>563</v>
      </c>
      <c r="D105" s="1170">
        <f t="shared" si="12"/>
        <v>0.56299999999999994</v>
      </c>
      <c r="E105" s="900">
        <f t="shared" si="14"/>
        <v>5.963003955918254E-3</v>
      </c>
      <c r="F105" s="901">
        <f t="shared" si="13"/>
        <v>-0.43700000000000006</v>
      </c>
      <c r="G105" s="514">
        <f t="shared" si="9"/>
        <v>0.43700000000000006</v>
      </c>
      <c r="H105" s="915">
        <f t="shared" si="10"/>
        <v>-43.7</v>
      </c>
      <c r="I105" s="512">
        <f>'MASTER CHART'!$Z$7</f>
        <v>0.1</v>
      </c>
      <c r="J105" s="902">
        <f t="shared" si="15"/>
        <v>-4.37</v>
      </c>
      <c r="K105" s="624"/>
      <c r="L105" s="624"/>
      <c r="M105" s="624"/>
    </row>
    <row r="106" spans="1:13" ht="16.100000000000001" customHeight="1" x14ac:dyDescent="0.3">
      <c r="A106" s="752" t="s">
        <v>181</v>
      </c>
      <c r="B106" s="1181" t="s">
        <v>181</v>
      </c>
      <c r="C106" s="1182">
        <v>2514</v>
      </c>
      <c r="D106" s="1170">
        <f t="shared" si="12"/>
        <v>2.5139999999999998</v>
      </c>
      <c r="E106" s="900">
        <f t="shared" si="14"/>
        <v>2.6626983916835684E-2</v>
      </c>
      <c r="F106" s="901">
        <f t="shared" si="13"/>
        <v>1.5139999999999998</v>
      </c>
      <c r="G106" s="514">
        <f t="shared" si="9"/>
        <v>-1.5139999999999998</v>
      </c>
      <c r="H106" s="915">
        <f t="shared" si="10"/>
        <v>1.9486249034133944E-3</v>
      </c>
      <c r="I106" s="512">
        <f>'MASTER CHART'!$Z$7</f>
        <v>0.1</v>
      </c>
      <c r="J106" s="902">
        <f t="shared" si="15"/>
        <v>1.9486249034133944E-4</v>
      </c>
      <c r="K106" s="624"/>
      <c r="L106" s="624"/>
      <c r="M106" s="624"/>
    </row>
    <row r="107" spans="1:13" ht="16.100000000000001" customHeight="1" x14ac:dyDescent="0.3">
      <c r="A107" s="751" t="s">
        <v>121</v>
      </c>
      <c r="B107" s="1181" t="s">
        <v>121</v>
      </c>
      <c r="C107" s="1182">
        <v>55954</v>
      </c>
      <c r="D107" s="1170">
        <f t="shared" si="12"/>
        <v>55.954000000000001</v>
      </c>
      <c r="E107" s="900">
        <f t="shared" si="14"/>
        <v>0.5926357430718473</v>
      </c>
      <c r="F107" s="901">
        <f t="shared" si="13"/>
        <v>54.954000000000001</v>
      </c>
      <c r="G107" s="514">
        <f t="shared" si="9"/>
        <v>-54.954000000000001</v>
      </c>
      <c r="H107" s="915">
        <f t="shared" si="10"/>
        <v>7.0729678297344584E-2</v>
      </c>
      <c r="I107" s="512">
        <f>'MASTER CHART'!$Z$7</f>
        <v>0.1</v>
      </c>
      <c r="J107" s="902">
        <f t="shared" si="15"/>
        <v>7.0729678297344585E-3</v>
      </c>
      <c r="K107" s="624"/>
      <c r="L107" s="624"/>
      <c r="M107" s="624"/>
    </row>
    <row r="108" spans="1:13" ht="16.100000000000001" customHeight="1" x14ac:dyDescent="0.3">
      <c r="A108" s="751" t="s">
        <v>78</v>
      </c>
      <c r="B108" s="1181" t="s">
        <v>78</v>
      </c>
      <c r="C108" s="1182">
        <v>10124343</v>
      </c>
      <c r="D108" s="1170">
        <f t="shared" si="12"/>
        <v>10124.343000000001</v>
      </c>
      <c r="E108" s="900">
        <f t="shared" si="14"/>
        <v>107.23178927188862</v>
      </c>
      <c r="F108" s="901">
        <f t="shared" si="13"/>
        <v>10123.343000000001</v>
      </c>
      <c r="G108" s="514">
        <f t="shared" si="9"/>
        <v>-10123.343000000001</v>
      </c>
      <c r="H108" s="915">
        <f t="shared" si="10"/>
        <v>13.029457249402688</v>
      </c>
      <c r="I108" s="512">
        <f>'MASTER CHART'!$Z$7</f>
        <v>0.1</v>
      </c>
      <c r="J108" s="902">
        <f t="shared" si="15"/>
        <v>1.3029457249402689</v>
      </c>
      <c r="K108" s="624"/>
      <c r="L108" s="624"/>
      <c r="M108" s="624"/>
    </row>
    <row r="109" spans="1:13" ht="16.100000000000001" customHeight="1" x14ac:dyDescent="0.3">
      <c r="A109" s="751" t="s">
        <v>182</v>
      </c>
      <c r="B109" s="1181" t="s">
        <v>182</v>
      </c>
      <c r="C109" s="1182">
        <v>22955</v>
      </c>
      <c r="D109" s="1170">
        <f t="shared" si="12"/>
        <v>22.954999999999998</v>
      </c>
      <c r="E109" s="900">
        <f t="shared" si="14"/>
        <v>0.24312745258988191</v>
      </c>
      <c r="F109" s="901">
        <f t="shared" si="13"/>
        <v>21.954999999999998</v>
      </c>
      <c r="G109" s="514">
        <f t="shared" si="9"/>
        <v>-21.954999999999998</v>
      </c>
      <c r="H109" s="915">
        <f t="shared" si="10"/>
        <v>2.8257635240714056E-2</v>
      </c>
      <c r="I109" s="512">
        <f>'MASTER CHART'!$Z$7</f>
        <v>0.1</v>
      </c>
      <c r="J109" s="902">
        <f t="shared" si="15"/>
        <v>2.8257635240714059E-3</v>
      </c>
      <c r="K109" s="624"/>
      <c r="L109" s="624"/>
      <c r="M109" s="624"/>
    </row>
    <row r="110" spans="1:13" ht="16.100000000000001" customHeight="1" x14ac:dyDescent="0.3">
      <c r="A110" s="752" t="s">
        <v>183</v>
      </c>
      <c r="B110" s="1181" t="s">
        <v>183</v>
      </c>
      <c r="C110" s="1182">
        <v>17987</v>
      </c>
      <c r="D110" s="1170">
        <f t="shared" si="12"/>
        <v>17.986999999999998</v>
      </c>
      <c r="E110" s="900">
        <f t="shared" si="14"/>
        <v>0.19050897363250735</v>
      </c>
      <c r="F110" s="901">
        <f t="shared" si="13"/>
        <v>16.986999999999998</v>
      </c>
      <c r="G110" s="514">
        <f t="shared" si="9"/>
        <v>-16.986999999999998</v>
      </c>
      <c r="H110" s="915">
        <f t="shared" si="10"/>
        <v>2.1863468450649494E-2</v>
      </c>
      <c r="I110" s="512">
        <f>'MASTER CHART'!$Z$7</f>
        <v>0.1</v>
      </c>
      <c r="J110" s="902">
        <f t="shared" si="15"/>
        <v>2.1863468450649495E-3</v>
      </c>
      <c r="K110" s="624"/>
      <c r="L110" s="624"/>
      <c r="M110" s="624"/>
    </row>
    <row r="111" spans="1:13" ht="16.100000000000001" customHeight="1" x14ac:dyDescent="0.3">
      <c r="A111" s="752" t="s">
        <v>79</v>
      </c>
      <c r="B111" s="1181" t="s">
        <v>79</v>
      </c>
      <c r="C111" s="1182">
        <v>245564</v>
      </c>
      <c r="D111" s="1170">
        <f t="shared" si="12"/>
        <v>245.56399999999999</v>
      </c>
      <c r="E111" s="900">
        <f t="shared" si="14"/>
        <v>2.6008865069824338</v>
      </c>
      <c r="F111" s="901">
        <f t="shared" si="13"/>
        <v>244.56399999999999</v>
      </c>
      <c r="G111" s="514">
        <f t="shared" si="9"/>
        <v>-244.56399999999999</v>
      </c>
      <c r="H111" s="915">
        <f t="shared" si="10"/>
        <v>0.3147711366435888</v>
      </c>
      <c r="I111" s="512">
        <f>'MASTER CHART'!$Z$7</f>
        <v>0.1</v>
      </c>
      <c r="J111" s="902">
        <f t="shared" si="15"/>
        <v>3.1477113664358881E-2</v>
      </c>
      <c r="K111" s="624"/>
      <c r="L111" s="624"/>
      <c r="M111" s="624"/>
    </row>
    <row r="112" spans="1:13" ht="16.100000000000001" customHeight="1" x14ac:dyDescent="0.3">
      <c r="A112" s="751" t="s">
        <v>184</v>
      </c>
      <c r="B112" s="1181" t="s">
        <v>184</v>
      </c>
      <c r="C112" s="1182">
        <v>24387</v>
      </c>
      <c r="D112" s="1170">
        <f t="shared" si="12"/>
        <v>24.387</v>
      </c>
      <c r="E112" s="900">
        <f t="shared" si="14"/>
        <v>0.2582944537708321</v>
      </c>
      <c r="F112" s="901">
        <f t="shared" si="13"/>
        <v>23.387</v>
      </c>
      <c r="G112" s="514">
        <f t="shared" si="9"/>
        <v>-23.387</v>
      </c>
      <c r="H112" s="915">
        <f t="shared" si="10"/>
        <v>3.0100720354114308E-2</v>
      </c>
      <c r="I112" s="512">
        <f>'MASTER CHART'!$Z$7</f>
        <v>0.1</v>
      </c>
      <c r="J112" s="902">
        <f t="shared" si="15"/>
        <v>3.0100720354114311E-3</v>
      </c>
      <c r="K112" s="624"/>
      <c r="L112" s="624"/>
      <c r="M112" s="624"/>
    </row>
    <row r="113" spans="1:13" ht="16.100000000000001" customHeight="1" x14ac:dyDescent="0.3">
      <c r="A113" s="752" t="s">
        <v>185</v>
      </c>
      <c r="B113" s="1181" t="s">
        <v>185</v>
      </c>
      <c r="C113" s="1182">
        <v>94809</v>
      </c>
      <c r="D113" s="1170">
        <f t="shared" si="12"/>
        <v>94.808999999999997</v>
      </c>
      <c r="E113" s="900">
        <f t="shared" si="14"/>
        <v>1.0041677478803797</v>
      </c>
      <c r="F113" s="901">
        <f t="shared" si="13"/>
        <v>93.808999999999997</v>
      </c>
      <c r="G113" s="514">
        <f t="shared" si="9"/>
        <v>-93.808999999999997</v>
      </c>
      <c r="H113" s="915">
        <f t="shared" si="10"/>
        <v>0.1207388068456454</v>
      </c>
      <c r="I113" s="512">
        <f>'MASTER CHART'!$Z$7</f>
        <v>0.1</v>
      </c>
      <c r="J113" s="902">
        <f t="shared" si="15"/>
        <v>1.2073880684564541E-2</v>
      </c>
      <c r="K113" s="624"/>
      <c r="L113" s="624"/>
      <c r="M113" s="624"/>
    </row>
    <row r="114" spans="1:13" ht="16.100000000000001" customHeight="1" x14ac:dyDescent="0.3">
      <c r="A114" s="751" t="s">
        <v>186</v>
      </c>
      <c r="B114" s="1181" t="s">
        <v>186</v>
      </c>
      <c r="C114" s="1182">
        <v>37706</v>
      </c>
      <c r="D114" s="1170">
        <f t="shared" si="12"/>
        <v>37.706000000000003</v>
      </c>
      <c r="E114" s="900">
        <f t="shared" si="14"/>
        <v>0.3993623928274489</v>
      </c>
      <c r="F114" s="901">
        <f t="shared" si="13"/>
        <v>36.706000000000003</v>
      </c>
      <c r="G114" s="514">
        <f t="shared" si="9"/>
        <v>-36.706000000000003</v>
      </c>
      <c r="H114" s="915">
        <f t="shared" si="10"/>
        <v>4.7243213807590542E-2</v>
      </c>
      <c r="I114" s="512">
        <f>'MASTER CHART'!$Z$7</f>
        <v>0.1</v>
      </c>
      <c r="J114" s="902">
        <f t="shared" si="15"/>
        <v>4.7243213807590546E-3</v>
      </c>
      <c r="K114" s="624"/>
      <c r="L114" s="624"/>
      <c r="M114" s="624"/>
    </row>
    <row r="115" spans="1:13" ht="16.100000000000001" customHeight="1" x14ac:dyDescent="0.3">
      <c r="A115" s="751" t="s">
        <v>187</v>
      </c>
      <c r="B115" s="1181" t="s">
        <v>187</v>
      </c>
      <c r="C115" s="1182">
        <v>39077</v>
      </c>
      <c r="D115" s="1170">
        <f t="shared" si="12"/>
        <v>39.076999999999998</v>
      </c>
      <c r="E115" s="900">
        <f t="shared" si="14"/>
        <v>0.41388331365083059</v>
      </c>
      <c r="F115" s="901">
        <f t="shared" si="13"/>
        <v>38.076999999999998</v>
      </c>
      <c r="G115" s="514">
        <f t="shared" si="9"/>
        <v>-38.076999999999998</v>
      </c>
      <c r="H115" s="915">
        <f t="shared" si="10"/>
        <v>4.9007787613785887E-2</v>
      </c>
      <c r="I115" s="512">
        <f>'MASTER CHART'!$Z$7</f>
        <v>0.1</v>
      </c>
      <c r="J115" s="902">
        <f t="shared" si="15"/>
        <v>4.9007787613785892E-3</v>
      </c>
      <c r="K115" s="624"/>
      <c r="L115" s="624"/>
      <c r="M115" s="624"/>
    </row>
    <row r="116" spans="1:13" ht="16.100000000000001" customHeight="1" x14ac:dyDescent="0.3">
      <c r="A116" s="753" t="s">
        <v>188</v>
      </c>
      <c r="B116" s="1181" t="s">
        <v>239</v>
      </c>
      <c r="C116" s="1182">
        <v>81</v>
      </c>
      <c r="D116" s="1170">
        <f t="shared" si="12"/>
        <v>8.1000000000000003E-2</v>
      </c>
      <c r="E116" s="900">
        <f t="shared" si="14"/>
        <v>8.5790998300067252E-4</v>
      </c>
      <c r="F116" s="901">
        <f t="shared" si="13"/>
        <v>-0.91900000000000004</v>
      </c>
      <c r="G116" s="514">
        <f t="shared" si="9"/>
        <v>0.91900000000000004</v>
      </c>
      <c r="H116" s="915">
        <f t="shared" si="10"/>
        <v>-91.9</v>
      </c>
      <c r="I116" s="512">
        <f>'MASTER CHART'!$Z$7</f>
        <v>0.1</v>
      </c>
      <c r="J116" s="902">
        <f t="shared" si="15"/>
        <v>-9.1900000000000013</v>
      </c>
      <c r="K116" s="624"/>
      <c r="L116" s="624"/>
      <c r="M116" s="624"/>
    </row>
    <row r="117" spans="1:13" ht="16.100000000000001" customHeight="1" x14ac:dyDescent="0.3">
      <c r="A117" s="751" t="s">
        <v>80</v>
      </c>
      <c r="B117" s="1181" t="s">
        <v>80</v>
      </c>
      <c r="C117" s="1182">
        <v>22192468</v>
      </c>
      <c r="D117" s="1170">
        <f t="shared" si="12"/>
        <v>22192.468000000001</v>
      </c>
      <c r="E117" s="900">
        <f t="shared" si="14"/>
        <v>235.05110919287617</v>
      </c>
      <c r="F117" s="901">
        <f t="shared" si="13"/>
        <v>22191.468000000001</v>
      </c>
      <c r="G117" s="514">
        <f t="shared" si="9"/>
        <v>-22191.468000000001</v>
      </c>
      <c r="H117" s="915">
        <f t="shared" si="10"/>
        <v>28.561986253699768</v>
      </c>
      <c r="I117" s="512">
        <f>'MASTER CHART'!$Z$7</f>
        <v>0.1</v>
      </c>
      <c r="J117" s="902">
        <f t="shared" si="15"/>
        <v>2.8561986253699772</v>
      </c>
      <c r="K117" s="624"/>
      <c r="L117" s="624"/>
      <c r="M117" s="624"/>
    </row>
    <row r="118" spans="1:13" ht="16.100000000000001" customHeight="1" x14ac:dyDescent="0.3">
      <c r="A118" s="751" t="s">
        <v>189</v>
      </c>
      <c r="B118" s="1181" t="s">
        <v>189</v>
      </c>
      <c r="C118" s="1182">
        <v>22479</v>
      </c>
      <c r="D118" s="1170">
        <f t="shared" si="12"/>
        <v>22.478999999999999</v>
      </c>
      <c r="E118" s="900">
        <f t="shared" si="14"/>
        <v>0.23808590750459402</v>
      </c>
      <c r="F118" s="901">
        <f t="shared" si="13"/>
        <v>21.478999999999999</v>
      </c>
      <c r="G118" s="514">
        <f t="shared" si="9"/>
        <v>-21.478999999999999</v>
      </c>
      <c r="H118" s="915">
        <f t="shared" si="10"/>
        <v>2.7644989630393864E-2</v>
      </c>
      <c r="I118" s="512">
        <f>'MASTER CHART'!$Z$7</f>
        <v>0.1</v>
      </c>
      <c r="J118" s="902">
        <f t="shared" si="15"/>
        <v>2.7644989630393867E-3</v>
      </c>
      <c r="K118" s="624"/>
      <c r="L118" s="624"/>
      <c r="M118" s="624"/>
    </row>
    <row r="119" spans="1:13" ht="16.100000000000001" customHeight="1" x14ac:dyDescent="0.3">
      <c r="A119" s="752" t="s">
        <v>81</v>
      </c>
      <c r="B119" s="1181" t="s">
        <v>81</v>
      </c>
      <c r="C119" s="1182">
        <v>777782</v>
      </c>
      <c r="D119" s="1170">
        <f t="shared" si="12"/>
        <v>777.78200000000004</v>
      </c>
      <c r="E119" s="900">
        <f t="shared" si="14"/>
        <v>8.2378634863978899</v>
      </c>
      <c r="F119" s="901">
        <f t="shared" si="13"/>
        <v>776.78200000000004</v>
      </c>
      <c r="G119" s="514">
        <f t="shared" si="9"/>
        <v>-776.78200000000004</v>
      </c>
      <c r="H119" s="915">
        <f t="shared" si="10"/>
        <v>0.99977328251206321</v>
      </c>
      <c r="I119" s="512">
        <f>'MASTER CHART'!$Z$7</f>
        <v>0.1</v>
      </c>
      <c r="J119" s="902">
        <f t="shared" si="15"/>
        <v>9.9977328251206324E-2</v>
      </c>
      <c r="K119" s="624"/>
      <c r="L119" s="624"/>
      <c r="M119" s="624"/>
    </row>
    <row r="120" spans="1:13" ht="16.100000000000001" customHeight="1" x14ac:dyDescent="0.3">
      <c r="A120" s="751" t="s">
        <v>36</v>
      </c>
      <c r="B120" s="1181" t="s">
        <v>36</v>
      </c>
      <c r="C120" s="1182">
        <v>58597</v>
      </c>
      <c r="D120" s="1170">
        <f t="shared" si="12"/>
        <v>58.597000000000001</v>
      </c>
      <c r="E120" s="900">
        <f t="shared" si="14"/>
        <v>0.62062902807272102</v>
      </c>
      <c r="F120" s="901">
        <f t="shared" si="13"/>
        <v>57.597000000000001</v>
      </c>
      <c r="G120" s="514">
        <f t="shared" si="9"/>
        <v>-57.597000000000001</v>
      </c>
      <c r="H120" s="915">
        <f t="shared" si="10"/>
        <v>7.4131405919353563E-2</v>
      </c>
      <c r="I120" s="512">
        <f>'MASTER CHART'!$Z$7</f>
        <v>0.1</v>
      </c>
      <c r="J120" s="902">
        <f t="shared" si="15"/>
        <v>7.413140591935357E-3</v>
      </c>
      <c r="K120" s="624"/>
      <c r="L120" s="624"/>
      <c r="M120" s="624"/>
    </row>
    <row r="121" spans="1:13" ht="16.100000000000001" customHeight="1" x14ac:dyDescent="0.3">
      <c r="A121" s="752" t="s">
        <v>190</v>
      </c>
      <c r="B121" s="1181" t="s">
        <v>190</v>
      </c>
      <c r="C121" s="1182">
        <v>8672</v>
      </c>
      <c r="D121" s="1170">
        <f t="shared" si="12"/>
        <v>8.6720000000000006</v>
      </c>
      <c r="E121" s="900">
        <f t="shared" si="14"/>
        <v>9.1849325587430031E-2</v>
      </c>
      <c r="F121" s="901">
        <f t="shared" si="13"/>
        <v>7.6720000000000006</v>
      </c>
      <c r="G121" s="514">
        <f t="shared" si="9"/>
        <v>-7.6720000000000006</v>
      </c>
      <c r="H121" s="915">
        <f t="shared" si="10"/>
        <v>9.8744057192784451E-3</v>
      </c>
      <c r="I121" s="512">
        <f>'MASTER CHART'!$Z$7</f>
        <v>0.1</v>
      </c>
      <c r="J121" s="902">
        <f t="shared" si="15"/>
        <v>9.8744057192784451E-4</v>
      </c>
      <c r="K121" s="624"/>
      <c r="L121" s="624"/>
      <c r="M121" s="624"/>
    </row>
    <row r="122" spans="1:13" ht="16.100000000000001" customHeight="1" x14ac:dyDescent="0.3">
      <c r="A122" s="751" t="s">
        <v>191</v>
      </c>
      <c r="B122" s="1181" t="s">
        <v>191</v>
      </c>
      <c r="C122" s="1182">
        <v>154536</v>
      </c>
      <c r="D122" s="1170">
        <f t="shared" si="12"/>
        <v>154.536</v>
      </c>
      <c r="E122" s="900">
        <f t="shared" si="14"/>
        <v>1.6367651497900237</v>
      </c>
      <c r="F122" s="901">
        <f t="shared" si="13"/>
        <v>153.536</v>
      </c>
      <c r="G122" s="514">
        <f t="shared" si="9"/>
        <v>-153.536</v>
      </c>
      <c r="H122" s="915">
        <f t="shared" si="10"/>
        <v>0.19761167316412084</v>
      </c>
      <c r="I122" s="512">
        <f>'MASTER CHART'!$Z$7</f>
        <v>0.1</v>
      </c>
      <c r="J122" s="902">
        <f t="shared" si="15"/>
        <v>1.9761167316412087E-2</v>
      </c>
      <c r="K122" s="624"/>
      <c r="L122" s="624"/>
      <c r="M122" s="624"/>
    </row>
    <row r="123" spans="1:13" ht="16.100000000000001" customHeight="1" x14ac:dyDescent="0.3">
      <c r="A123" s="751" t="s">
        <v>192</v>
      </c>
      <c r="B123" s="1181" t="s">
        <v>192</v>
      </c>
      <c r="C123" s="1182">
        <v>1267134</v>
      </c>
      <c r="D123" s="1170">
        <f t="shared" si="12"/>
        <v>1267.134</v>
      </c>
      <c r="E123" s="900">
        <f t="shared" si="14"/>
        <v>13.420826029624372</v>
      </c>
      <c r="F123" s="901">
        <f t="shared" si="13"/>
        <v>1266.134</v>
      </c>
      <c r="G123" s="514">
        <f t="shared" si="9"/>
        <v>-1266.134</v>
      </c>
      <c r="H123" s="915">
        <f t="shared" si="10"/>
        <v>1.6296038596158622</v>
      </c>
      <c r="I123" s="512">
        <f>'MASTER CHART'!$Z$7</f>
        <v>0.1</v>
      </c>
      <c r="J123" s="902">
        <f t="shared" si="15"/>
        <v>0.16296038596158624</v>
      </c>
      <c r="K123" s="624"/>
      <c r="L123" s="624"/>
      <c r="M123" s="624"/>
    </row>
    <row r="124" spans="1:13" ht="16.100000000000001" customHeight="1" x14ac:dyDescent="0.3">
      <c r="A124" s="751" t="s">
        <v>38</v>
      </c>
      <c r="B124" s="1181" t="s">
        <v>38</v>
      </c>
      <c r="C124" s="1182">
        <v>102318</v>
      </c>
      <c r="D124" s="1170">
        <f t="shared" si="12"/>
        <v>102.318</v>
      </c>
      <c r="E124" s="900">
        <f t="shared" si="14"/>
        <v>1.0836991807489236</v>
      </c>
      <c r="F124" s="901">
        <f t="shared" si="13"/>
        <v>101.318</v>
      </c>
      <c r="G124" s="514">
        <f t="shared" si="9"/>
        <v>-101.318</v>
      </c>
      <c r="H124" s="915">
        <f t="shared" si="10"/>
        <v>0.13040342005550748</v>
      </c>
      <c r="I124" s="512">
        <f>'MASTER CHART'!$Z$7</f>
        <v>0.1</v>
      </c>
      <c r="J124" s="902">
        <f t="shared" si="15"/>
        <v>1.3040342005550749E-2</v>
      </c>
      <c r="K124" s="624"/>
      <c r="L124" s="624"/>
      <c r="M124" s="624"/>
    </row>
    <row r="125" spans="1:13" ht="16.100000000000001" customHeight="1" x14ac:dyDescent="0.3">
      <c r="A125" s="752" t="s">
        <v>82</v>
      </c>
      <c r="B125" s="1181" t="s">
        <v>82</v>
      </c>
      <c r="C125" s="1182">
        <v>292406</v>
      </c>
      <c r="D125" s="1170">
        <f t="shared" si="12"/>
        <v>292.40600000000001</v>
      </c>
      <c r="E125" s="900">
        <f t="shared" si="14"/>
        <v>3.0970126727073413</v>
      </c>
      <c r="F125" s="901">
        <f t="shared" si="13"/>
        <v>291.40600000000001</v>
      </c>
      <c r="G125" s="514">
        <f t="shared" si="9"/>
        <v>-291.40600000000001</v>
      </c>
      <c r="H125" s="915">
        <f t="shared" si="10"/>
        <v>0.37506009815329178</v>
      </c>
      <c r="I125" s="512">
        <f>'MASTER CHART'!$Z$7</f>
        <v>0.1</v>
      </c>
      <c r="J125" s="902">
        <f t="shared" si="15"/>
        <v>3.7506009815329179E-2</v>
      </c>
      <c r="K125" s="624"/>
      <c r="L125" s="624"/>
      <c r="M125" s="624"/>
    </row>
    <row r="126" spans="1:13" ht="16.100000000000001" customHeight="1" x14ac:dyDescent="0.3">
      <c r="A126" s="751" t="s">
        <v>83</v>
      </c>
      <c r="B126" s="1181" t="s">
        <v>83</v>
      </c>
      <c r="C126" s="1182">
        <v>326361</v>
      </c>
      <c r="D126" s="1170">
        <f t="shared" si="12"/>
        <v>326.36099999999999</v>
      </c>
      <c r="E126" s="900">
        <f t="shared" si="14"/>
        <v>3.4566464192849686</v>
      </c>
      <c r="F126" s="901">
        <f t="shared" si="13"/>
        <v>325.36099999999999</v>
      </c>
      <c r="G126" s="514">
        <f t="shared" si="9"/>
        <v>-325.36099999999999</v>
      </c>
      <c r="H126" s="915">
        <f t="shared" si="10"/>
        <v>0.41876258071300237</v>
      </c>
      <c r="I126" s="512">
        <f>'MASTER CHART'!$Z$7</f>
        <v>0.1</v>
      </c>
      <c r="J126" s="902">
        <f t="shared" si="15"/>
        <v>4.1876258071300243E-2</v>
      </c>
      <c r="K126" s="624"/>
      <c r="L126" s="624"/>
      <c r="M126" s="624"/>
    </row>
    <row r="127" spans="1:13" ht="16.100000000000001" customHeight="1" x14ac:dyDescent="0.3">
      <c r="A127" s="752" t="s">
        <v>193</v>
      </c>
      <c r="B127" s="1181" t="s">
        <v>193</v>
      </c>
      <c r="C127" s="1182">
        <v>28676</v>
      </c>
      <c r="D127" s="1170">
        <f t="shared" si="12"/>
        <v>28.675999999999998</v>
      </c>
      <c r="E127" s="900">
        <f t="shared" si="14"/>
        <v>0.30372131694478127</v>
      </c>
      <c r="F127" s="901">
        <f t="shared" si="13"/>
        <v>27.675999999999998</v>
      </c>
      <c r="G127" s="514">
        <f t="shared" si="9"/>
        <v>-27.675999999999998</v>
      </c>
      <c r="H127" s="915">
        <f t="shared" si="10"/>
        <v>3.5620966200045651E-2</v>
      </c>
      <c r="I127" s="512">
        <f>'MASTER CHART'!$Z$7</f>
        <v>0.1</v>
      </c>
      <c r="J127" s="902">
        <f t="shared" si="15"/>
        <v>3.5620966200045653E-3</v>
      </c>
      <c r="K127" s="624"/>
      <c r="L127" s="624"/>
      <c r="M127" s="624"/>
    </row>
    <row r="128" spans="1:13" ht="16.100000000000001" customHeight="1" x14ac:dyDescent="0.3">
      <c r="A128" s="751" t="s">
        <v>84</v>
      </c>
      <c r="B128" s="1181" t="s">
        <v>84</v>
      </c>
      <c r="C128" s="1182">
        <v>206305</v>
      </c>
      <c r="D128" s="1170">
        <f t="shared" si="12"/>
        <v>206.30500000000001</v>
      </c>
      <c r="E128" s="900">
        <f t="shared" si="14"/>
        <v>2.1850755437401697</v>
      </c>
      <c r="F128" s="901">
        <f t="shared" si="13"/>
        <v>205.30500000000001</v>
      </c>
      <c r="G128" s="514">
        <f t="shared" si="9"/>
        <v>-205.30500000000001</v>
      </c>
      <c r="H128" s="915">
        <f t="shared" si="10"/>
        <v>0.26424203156888176</v>
      </c>
      <c r="I128" s="512">
        <f>'MASTER CHART'!$Z$7</f>
        <v>0.1</v>
      </c>
      <c r="J128" s="902">
        <f t="shared" si="15"/>
        <v>2.6424203156888176E-2</v>
      </c>
      <c r="K128" s="624"/>
      <c r="L128" s="624"/>
      <c r="M128" s="624"/>
    </row>
    <row r="129" spans="1:13" ht="16.100000000000001" customHeight="1" x14ac:dyDescent="0.3">
      <c r="A129" s="752" t="s">
        <v>85</v>
      </c>
      <c r="B129" s="1181" t="s">
        <v>85</v>
      </c>
      <c r="C129" s="1182">
        <v>701535</v>
      </c>
      <c r="D129" s="1170">
        <f t="shared" si="12"/>
        <v>701.53499999999997</v>
      </c>
      <c r="E129" s="900">
        <f t="shared" si="14"/>
        <v>7.4302948138811944</v>
      </c>
      <c r="F129" s="901">
        <f t="shared" si="13"/>
        <v>700.53499999999997</v>
      </c>
      <c r="G129" s="514">
        <f t="shared" si="9"/>
        <v>-700.53499999999997</v>
      </c>
      <c r="H129" s="915">
        <f t="shared" si="10"/>
        <v>0.9016380097177692</v>
      </c>
      <c r="I129" s="512">
        <f>'MASTER CHART'!$Z$7</f>
        <v>0.1</v>
      </c>
      <c r="J129" s="902">
        <f t="shared" si="15"/>
        <v>9.0163800971776925E-2</v>
      </c>
      <c r="K129" s="624"/>
      <c r="L129" s="624"/>
      <c r="M129" s="624"/>
    </row>
    <row r="130" spans="1:13" ht="16.100000000000001" customHeight="1" x14ac:dyDescent="0.3">
      <c r="A130" s="751" t="s">
        <v>86</v>
      </c>
      <c r="B130" s="1181" t="s">
        <v>86</v>
      </c>
      <c r="C130" s="1182">
        <v>732737</v>
      </c>
      <c r="D130" s="1170">
        <f t="shared" si="12"/>
        <v>732.73699999999997</v>
      </c>
      <c r="E130" s="900">
        <f t="shared" si="14"/>
        <v>7.7607702125180706</v>
      </c>
      <c r="F130" s="901">
        <f t="shared" si="13"/>
        <v>731.73699999999997</v>
      </c>
      <c r="G130" s="514">
        <f t="shared" si="9"/>
        <v>-731.73699999999997</v>
      </c>
      <c r="H130" s="915">
        <f t="shared" si="10"/>
        <v>0.94179718688837988</v>
      </c>
      <c r="I130" s="512">
        <f>'MASTER CHART'!$Z$7</f>
        <v>0.1</v>
      </c>
      <c r="J130" s="902">
        <f t="shared" si="15"/>
        <v>9.4179718688837996E-2</v>
      </c>
      <c r="K130" s="624"/>
      <c r="L130" s="624"/>
      <c r="M130" s="624"/>
    </row>
    <row r="131" spans="1:13" ht="16.100000000000001" customHeight="1" x14ac:dyDescent="0.3">
      <c r="A131" s="751" t="s">
        <v>87</v>
      </c>
      <c r="B131" s="1181" t="s">
        <v>87</v>
      </c>
      <c r="C131" s="1182">
        <v>3273608</v>
      </c>
      <c r="D131" s="1170">
        <f t="shared" si="12"/>
        <v>3273.6080000000002</v>
      </c>
      <c r="E131" s="900">
        <f t="shared" si="14"/>
        <v>34.672357822603281</v>
      </c>
      <c r="F131" s="901">
        <f t="shared" si="13"/>
        <v>3272.6080000000002</v>
      </c>
      <c r="G131" s="514">
        <f t="shared" si="9"/>
        <v>-3272.6080000000002</v>
      </c>
      <c r="H131" s="915">
        <f t="shared" si="10"/>
        <v>4.212077574577215</v>
      </c>
      <c r="I131" s="512">
        <f>'MASTER CHART'!$Z$7</f>
        <v>0.1</v>
      </c>
      <c r="J131" s="902">
        <f t="shared" si="15"/>
        <v>0.42120775745772154</v>
      </c>
      <c r="K131" s="624"/>
      <c r="L131" s="624"/>
      <c r="M131" s="624"/>
    </row>
    <row r="132" spans="1:13" ht="16.100000000000001" customHeight="1" x14ac:dyDescent="0.3">
      <c r="A132" s="752" t="s">
        <v>88</v>
      </c>
      <c r="B132" s="1181" t="s">
        <v>88</v>
      </c>
      <c r="C132" s="1182">
        <v>605058</v>
      </c>
      <c r="D132" s="1170">
        <f t="shared" si="12"/>
        <v>605.05799999999999</v>
      </c>
      <c r="E132" s="900">
        <f t="shared" ref="E132:E163" si="16">IF(D132=0,0,D132/$D$180)</f>
        <v>6.4084604752397638</v>
      </c>
      <c r="F132" s="901">
        <f t="shared" si="13"/>
        <v>604.05799999999999</v>
      </c>
      <c r="G132" s="514">
        <f t="shared" ref="G132:G177" si="17">(F132*-1)</f>
        <v>-604.05799999999999</v>
      </c>
      <c r="H132" s="915">
        <f t="shared" ref="H132:H172" si="18">(IF(F132&lt;0,F132/$F$182*-100,F132/$F$181*100))</f>
        <v>0.7774652984848669</v>
      </c>
      <c r="I132" s="512">
        <f>'MASTER CHART'!$Z$7</f>
        <v>0.1</v>
      </c>
      <c r="J132" s="902">
        <f t="shared" ref="J132:J163" si="19">(H132*I132)</f>
        <v>7.7746529848486692E-2</v>
      </c>
      <c r="K132" s="624"/>
      <c r="L132" s="624"/>
      <c r="M132" s="624"/>
    </row>
    <row r="133" spans="1:13" ht="16.100000000000001" customHeight="1" x14ac:dyDescent="0.3">
      <c r="A133" s="751" t="s">
        <v>228</v>
      </c>
      <c r="D133" s="1170">
        <f t="shared" ref="D133:D177" si="20">C133/1000</f>
        <v>0</v>
      </c>
      <c r="E133" s="900">
        <f t="shared" si="16"/>
        <v>0</v>
      </c>
      <c r="F133" s="901">
        <f t="shared" si="13"/>
        <v>-1</v>
      </c>
      <c r="G133" s="514">
        <f t="shared" si="17"/>
        <v>1</v>
      </c>
      <c r="H133" s="915">
        <f t="shared" si="18"/>
        <v>-100</v>
      </c>
      <c r="I133" s="512">
        <f>'MASTER CHART'!$Z$7</f>
        <v>0.1</v>
      </c>
      <c r="J133" s="902">
        <f t="shared" si="19"/>
        <v>-10</v>
      </c>
      <c r="K133" s="624"/>
      <c r="L133" s="624"/>
      <c r="M133" s="624"/>
    </row>
    <row r="134" spans="1:13" ht="16.100000000000001" customHeight="1" x14ac:dyDescent="0.3">
      <c r="A134" s="751" t="s">
        <v>89</v>
      </c>
      <c r="B134" s="1181" t="s">
        <v>89</v>
      </c>
      <c r="C134" s="1182">
        <v>168082</v>
      </c>
      <c r="D134" s="1170">
        <f t="shared" si="20"/>
        <v>168.08199999999999</v>
      </c>
      <c r="E134" s="900">
        <f t="shared" si="16"/>
        <v>1.7802373550952966</v>
      </c>
      <c r="F134" s="901">
        <f t="shared" si="13"/>
        <v>167.08199999999999</v>
      </c>
      <c r="G134" s="514">
        <f t="shared" si="17"/>
        <v>-167.08199999999999</v>
      </c>
      <c r="H134" s="915">
        <f t="shared" si="18"/>
        <v>0.21504633164604811</v>
      </c>
      <c r="I134" s="512">
        <f>'MASTER CHART'!$Z$7</f>
        <v>0.1</v>
      </c>
      <c r="J134" s="902">
        <f t="shared" si="19"/>
        <v>2.1504633164604811E-2</v>
      </c>
      <c r="K134" s="624"/>
      <c r="L134" s="624"/>
      <c r="M134" s="624"/>
    </row>
    <row r="135" spans="1:13" ht="16.100000000000001" customHeight="1" x14ac:dyDescent="0.3">
      <c r="A135" s="752" t="s">
        <v>194</v>
      </c>
      <c r="B135" s="1181" t="s">
        <v>340</v>
      </c>
      <c r="C135" s="1182">
        <v>5591824</v>
      </c>
      <c r="D135" s="1170">
        <f t="shared" si="20"/>
        <v>5591.8239999999996</v>
      </c>
      <c r="E135" s="900">
        <f t="shared" si="16"/>
        <v>59.225699170157434</v>
      </c>
      <c r="F135" s="901">
        <f t="shared" ref="F135:F177" si="21">IF(D135="na",-1,(D135-1))</f>
        <v>5590.8239999999996</v>
      </c>
      <c r="G135" s="514">
        <f t="shared" si="17"/>
        <v>-5590.8239999999996</v>
      </c>
      <c r="H135" s="915">
        <f t="shared" si="18"/>
        <v>7.1957852556151183</v>
      </c>
      <c r="I135" s="512">
        <f>'MASTER CHART'!$Z$7</f>
        <v>0.1</v>
      </c>
      <c r="J135" s="902">
        <f t="shared" si="19"/>
        <v>0.71957852556151192</v>
      </c>
      <c r="K135" s="624"/>
      <c r="L135" s="624"/>
      <c r="M135" s="624"/>
    </row>
    <row r="136" spans="1:13" ht="16.100000000000001" customHeight="1" x14ac:dyDescent="0.3">
      <c r="A136" s="753" t="s">
        <v>195</v>
      </c>
      <c r="D136" s="1170">
        <f t="shared" si="20"/>
        <v>0</v>
      </c>
      <c r="E136" s="900">
        <f t="shared" si="16"/>
        <v>0</v>
      </c>
      <c r="F136" s="901">
        <f t="shared" si="21"/>
        <v>-1</v>
      </c>
      <c r="G136" s="514">
        <f t="shared" si="17"/>
        <v>1</v>
      </c>
      <c r="H136" s="915">
        <f t="shared" si="18"/>
        <v>-100</v>
      </c>
      <c r="I136" s="512">
        <f>'MASTER CHART'!$Z$7</f>
        <v>0.1</v>
      </c>
      <c r="J136" s="902">
        <f t="shared" si="19"/>
        <v>-10</v>
      </c>
      <c r="K136" s="624"/>
      <c r="L136" s="624"/>
      <c r="M136" s="624"/>
    </row>
    <row r="137" spans="1:13" ht="16.100000000000001" customHeight="1" x14ac:dyDescent="0.3">
      <c r="A137" s="752" t="s">
        <v>90</v>
      </c>
      <c r="B137" s="1181" t="s">
        <v>90</v>
      </c>
      <c r="C137" s="1182">
        <v>650864</v>
      </c>
      <c r="D137" s="1170">
        <f t="shared" si="20"/>
        <v>650.86400000000003</v>
      </c>
      <c r="E137" s="900">
        <f t="shared" si="16"/>
        <v>6.8936138663672804</v>
      </c>
      <c r="F137" s="901">
        <f t="shared" si="21"/>
        <v>649.86400000000003</v>
      </c>
      <c r="G137" s="514">
        <f t="shared" si="17"/>
        <v>-649.86400000000003</v>
      </c>
      <c r="H137" s="915">
        <f t="shared" si="18"/>
        <v>0.83642085484269646</v>
      </c>
      <c r="I137" s="512">
        <f>'MASTER CHART'!$Z$7</f>
        <v>0.1</v>
      </c>
      <c r="J137" s="902">
        <f t="shared" si="19"/>
        <v>8.3642085484269657E-2</v>
      </c>
      <c r="K137" s="624"/>
      <c r="L137" s="624"/>
      <c r="M137" s="624"/>
    </row>
    <row r="138" spans="1:13" ht="16.100000000000001" customHeight="1" x14ac:dyDescent="0.3">
      <c r="A138" s="751" t="s">
        <v>196</v>
      </c>
      <c r="B138" s="1181" t="s">
        <v>196</v>
      </c>
      <c r="C138" s="1182">
        <v>3824134</v>
      </c>
      <c r="D138" s="1170">
        <f t="shared" si="20"/>
        <v>3824.134</v>
      </c>
      <c r="E138" s="900">
        <f t="shared" si="16"/>
        <v>40.503243641139427</v>
      </c>
      <c r="F138" s="901">
        <f t="shared" si="21"/>
        <v>3823.134</v>
      </c>
      <c r="G138" s="514">
        <f t="shared" si="17"/>
        <v>-3823.134</v>
      </c>
      <c r="H138" s="915">
        <f t="shared" si="18"/>
        <v>4.9206434091720386</v>
      </c>
      <c r="I138" s="512">
        <f>'MASTER CHART'!$Z$7</f>
        <v>0.1</v>
      </c>
      <c r="J138" s="902">
        <f t="shared" si="19"/>
        <v>0.49206434091720386</v>
      </c>
      <c r="K138" s="624"/>
      <c r="L138" s="624"/>
      <c r="M138" s="624"/>
    </row>
    <row r="139" spans="1:13" ht="16.100000000000001" customHeight="1" x14ac:dyDescent="0.3">
      <c r="A139" s="752" t="s">
        <v>197</v>
      </c>
      <c r="B139" s="1181" t="s">
        <v>197</v>
      </c>
      <c r="C139" s="1182">
        <v>21892</v>
      </c>
      <c r="D139" s="1170">
        <f t="shared" si="20"/>
        <v>21.891999999999999</v>
      </c>
      <c r="E139" s="900">
        <f t="shared" si="16"/>
        <v>0.23186870799815706</v>
      </c>
      <c r="F139" s="901">
        <f t="shared" si="21"/>
        <v>20.891999999999999</v>
      </c>
      <c r="G139" s="514">
        <f t="shared" si="17"/>
        <v>-20.891999999999999</v>
      </c>
      <c r="H139" s="915">
        <f t="shared" si="18"/>
        <v>2.6889479182372951E-2</v>
      </c>
      <c r="I139" s="512">
        <f>'MASTER CHART'!$Z$7</f>
        <v>0.1</v>
      </c>
      <c r="J139" s="902">
        <f t="shared" si="19"/>
        <v>2.6889479182372954E-3</v>
      </c>
      <c r="K139" s="624"/>
      <c r="L139" s="624"/>
      <c r="M139" s="624"/>
    </row>
    <row r="140" spans="1:13" ht="16.100000000000001" customHeight="1" x14ac:dyDescent="0.3">
      <c r="A140" s="752" t="s">
        <v>198</v>
      </c>
      <c r="B140" s="1181" t="s">
        <v>198</v>
      </c>
      <c r="C140" s="1182">
        <v>1710</v>
      </c>
      <c r="D140" s="1170">
        <f t="shared" si="20"/>
        <v>1.71</v>
      </c>
      <c r="E140" s="900">
        <f t="shared" si="16"/>
        <v>1.8111432974458642E-2</v>
      </c>
      <c r="F140" s="901">
        <f t="shared" si="21"/>
        <v>0.71</v>
      </c>
      <c r="G140" s="514">
        <f t="shared" si="17"/>
        <v>-0.71</v>
      </c>
      <c r="H140" s="915">
        <f t="shared" si="18"/>
        <v>9.1382013304062764E-4</v>
      </c>
      <c r="I140" s="512">
        <f>'MASTER CHART'!$Z$7</f>
        <v>0.1</v>
      </c>
      <c r="J140" s="902">
        <f t="shared" si="19"/>
        <v>9.1382013304062767E-5</v>
      </c>
      <c r="K140" s="624"/>
      <c r="L140" s="624"/>
      <c r="M140" s="624"/>
    </row>
    <row r="141" spans="1:13" ht="16.100000000000001" customHeight="1" x14ac:dyDescent="0.3">
      <c r="A141" s="751" t="s">
        <v>199</v>
      </c>
      <c r="B141" s="1181" t="s">
        <v>199</v>
      </c>
      <c r="C141" s="1182">
        <v>7501</v>
      </c>
      <c r="D141" s="1170">
        <f t="shared" si="20"/>
        <v>7.5010000000000003</v>
      </c>
      <c r="E141" s="900">
        <f t="shared" si="16"/>
        <v>7.9446701018370924E-2</v>
      </c>
      <c r="F141" s="901">
        <f t="shared" si="21"/>
        <v>6.5010000000000003</v>
      </c>
      <c r="G141" s="514">
        <f t="shared" si="17"/>
        <v>-6.5010000000000003</v>
      </c>
      <c r="H141" s="915">
        <f t="shared" si="18"/>
        <v>8.3672460350663665E-3</v>
      </c>
      <c r="I141" s="512">
        <f>'MASTER CHART'!$Z$7</f>
        <v>0.1</v>
      </c>
      <c r="J141" s="902">
        <f t="shared" si="19"/>
        <v>8.3672460350663665E-4</v>
      </c>
      <c r="K141" s="624"/>
      <c r="L141" s="624"/>
      <c r="M141" s="624"/>
    </row>
    <row r="142" spans="1:13" ht="16.100000000000001" customHeight="1" x14ac:dyDescent="0.3">
      <c r="A142" s="752" t="s">
        <v>235</v>
      </c>
      <c r="B142" s="1181" t="s">
        <v>200</v>
      </c>
      <c r="C142" s="1182">
        <v>2616</v>
      </c>
      <c r="D142" s="1170">
        <f t="shared" si="20"/>
        <v>2.6160000000000001</v>
      </c>
      <c r="E142" s="900">
        <f t="shared" si="16"/>
        <v>2.7707315006540237E-2</v>
      </c>
      <c r="F142" s="901">
        <f t="shared" si="21"/>
        <v>1.6160000000000001</v>
      </c>
      <c r="G142" s="514">
        <f t="shared" si="17"/>
        <v>-1.6160000000000001</v>
      </c>
      <c r="H142" s="915">
        <f t="shared" si="18"/>
        <v>2.0799061056248655E-3</v>
      </c>
      <c r="I142" s="512">
        <f>'MASTER CHART'!$Z$7</f>
        <v>0.1</v>
      </c>
      <c r="J142" s="902">
        <f t="shared" si="19"/>
        <v>2.0799061056248655E-4</v>
      </c>
      <c r="K142" s="624"/>
      <c r="L142" s="624"/>
      <c r="M142" s="624"/>
    </row>
    <row r="143" spans="1:13" ht="16.100000000000001" customHeight="1" x14ac:dyDescent="0.3">
      <c r="A143" s="751" t="s">
        <v>92</v>
      </c>
      <c r="B143" s="1181" t="s">
        <v>92</v>
      </c>
      <c r="C143" s="1182">
        <v>1439575</v>
      </c>
      <c r="D143" s="1170">
        <f t="shared" si="20"/>
        <v>1439.575</v>
      </c>
      <c r="E143" s="900">
        <f t="shared" si="16"/>
        <v>15.247231651582631</v>
      </c>
      <c r="F143" s="901">
        <f t="shared" si="21"/>
        <v>1438.575</v>
      </c>
      <c r="G143" s="514">
        <f t="shared" si="17"/>
        <v>-1438.575</v>
      </c>
      <c r="H143" s="915">
        <f t="shared" si="18"/>
        <v>1.851547602660452</v>
      </c>
      <c r="I143" s="512">
        <f>'MASTER CHART'!$Z$7</f>
        <v>0.1</v>
      </c>
      <c r="J143" s="902">
        <f t="shared" si="19"/>
        <v>0.18515476026604522</v>
      </c>
      <c r="K143" s="624"/>
      <c r="L143" s="624"/>
      <c r="M143" s="624"/>
    </row>
    <row r="144" spans="1:13" ht="16.100000000000001" customHeight="1" x14ac:dyDescent="0.3">
      <c r="A144" s="752" t="s">
        <v>201</v>
      </c>
      <c r="B144" s="1181" t="s">
        <v>201</v>
      </c>
      <c r="C144" s="1182">
        <v>21663</v>
      </c>
      <c r="D144" s="1170">
        <f t="shared" si="20"/>
        <v>21.663</v>
      </c>
      <c r="E144" s="900">
        <f t="shared" si="16"/>
        <v>0.22944325878695762</v>
      </c>
      <c r="F144" s="901">
        <f t="shared" si="21"/>
        <v>20.663</v>
      </c>
      <c r="G144" s="514">
        <f t="shared" si="17"/>
        <v>-20.663</v>
      </c>
      <c r="H144" s="915">
        <f t="shared" si="18"/>
        <v>2.6594740012702098E-2</v>
      </c>
      <c r="I144" s="512">
        <f>'MASTER CHART'!$Z$7</f>
        <v>0.1</v>
      </c>
      <c r="J144" s="902">
        <f t="shared" si="19"/>
        <v>2.6594740012702098E-3</v>
      </c>
      <c r="K144" s="624"/>
      <c r="L144" s="624"/>
      <c r="M144" s="624"/>
    </row>
    <row r="145" spans="1:13" ht="16.100000000000001" customHeight="1" x14ac:dyDescent="0.3">
      <c r="A145" s="751" t="s">
        <v>202</v>
      </c>
      <c r="B145" s="1181" t="s">
        <v>202</v>
      </c>
      <c r="C145" s="1182">
        <v>112124</v>
      </c>
      <c r="D145" s="1170">
        <f t="shared" si="20"/>
        <v>112.124</v>
      </c>
      <c r="E145" s="900">
        <f t="shared" si="16"/>
        <v>1.1875592460983628</v>
      </c>
      <c r="F145" s="901">
        <f t="shared" si="21"/>
        <v>111.124</v>
      </c>
      <c r="G145" s="514">
        <f t="shared" si="17"/>
        <v>-111.124</v>
      </c>
      <c r="H145" s="915">
        <f t="shared" si="18"/>
        <v>0.14302443445634747</v>
      </c>
      <c r="I145" s="512">
        <f>'MASTER CHART'!$Z$7</f>
        <v>0.1</v>
      </c>
      <c r="J145" s="902">
        <f t="shared" si="19"/>
        <v>1.4302443445634748E-2</v>
      </c>
      <c r="K145" s="624"/>
      <c r="L145" s="624"/>
      <c r="M145" s="624"/>
    </row>
    <row r="146" spans="1:13" ht="16.100000000000001" customHeight="1" x14ac:dyDescent="0.3">
      <c r="A146" s="752" t="s">
        <v>93</v>
      </c>
      <c r="B146" s="1181" t="s">
        <v>93</v>
      </c>
      <c r="C146" s="1182">
        <v>5550236</v>
      </c>
      <c r="D146" s="1170">
        <f t="shared" si="20"/>
        <v>5550.2359999999999</v>
      </c>
      <c r="E146" s="900">
        <f t="shared" si="16"/>
        <v>58.785220647033583</v>
      </c>
      <c r="F146" s="901">
        <f t="shared" si="21"/>
        <v>5549.2359999999999</v>
      </c>
      <c r="G146" s="514">
        <f t="shared" si="17"/>
        <v>-5549.2359999999999</v>
      </c>
      <c r="H146" s="915">
        <f t="shared" si="18"/>
        <v>7.142258563089916</v>
      </c>
      <c r="I146" s="512">
        <f>'MASTER CHART'!$Z$7</f>
        <v>0.1</v>
      </c>
      <c r="J146" s="902">
        <f t="shared" si="19"/>
        <v>0.7142258563089916</v>
      </c>
      <c r="K146" s="624"/>
      <c r="L146" s="624"/>
      <c r="M146" s="624"/>
    </row>
    <row r="147" spans="1:13" ht="16.100000000000001" customHeight="1" x14ac:dyDescent="0.3">
      <c r="A147" s="751" t="s">
        <v>94</v>
      </c>
      <c r="B147" s="1181" t="s">
        <v>94</v>
      </c>
      <c r="C147" s="1182">
        <v>1237921</v>
      </c>
      <c r="D147" s="1170">
        <f t="shared" si="20"/>
        <v>1237.921</v>
      </c>
      <c r="E147" s="900">
        <f t="shared" si="16"/>
        <v>13.111417087236735</v>
      </c>
      <c r="F147" s="901">
        <f t="shared" si="21"/>
        <v>1236.921</v>
      </c>
      <c r="G147" s="514">
        <f t="shared" si="17"/>
        <v>-1236.921</v>
      </c>
      <c r="H147" s="915">
        <f t="shared" si="18"/>
        <v>1.5920046658883751</v>
      </c>
      <c r="I147" s="512">
        <f>'MASTER CHART'!$Z$7</f>
        <v>0.1</v>
      </c>
      <c r="J147" s="902">
        <f t="shared" si="19"/>
        <v>0.15920046658883752</v>
      </c>
      <c r="K147" s="624"/>
      <c r="L147" s="624"/>
      <c r="M147" s="624"/>
    </row>
    <row r="148" spans="1:13" ht="16.100000000000001" customHeight="1" x14ac:dyDescent="0.3">
      <c r="A148" s="752" t="s">
        <v>95</v>
      </c>
      <c r="B148" s="1181" t="s">
        <v>95</v>
      </c>
      <c r="C148" s="1182">
        <v>223825</v>
      </c>
      <c r="D148" s="1170">
        <f t="shared" si="20"/>
        <v>223.82499999999999</v>
      </c>
      <c r="E148" s="900">
        <f t="shared" si="16"/>
        <v>2.3706382956188334</v>
      </c>
      <c r="F148" s="901">
        <f t="shared" si="21"/>
        <v>222.82499999999999</v>
      </c>
      <c r="G148" s="514">
        <f t="shared" si="17"/>
        <v>-222.82499999999999</v>
      </c>
      <c r="H148" s="915">
        <f t="shared" si="18"/>
        <v>0.28679150865461667</v>
      </c>
      <c r="I148" s="512">
        <f>'MASTER CHART'!$Z$7</f>
        <v>0.1</v>
      </c>
      <c r="J148" s="902">
        <f t="shared" si="19"/>
        <v>2.8679150865461668E-2</v>
      </c>
      <c r="K148" s="624"/>
      <c r="L148" s="624"/>
      <c r="M148" s="624"/>
    </row>
    <row r="149" spans="1:13" ht="16.100000000000001" customHeight="1" x14ac:dyDescent="0.3">
      <c r="A149" s="751" t="s">
        <v>96</v>
      </c>
      <c r="B149" s="1181" t="s">
        <v>96</v>
      </c>
      <c r="C149" s="1182">
        <v>1466930</v>
      </c>
      <c r="D149" s="1170">
        <f t="shared" si="20"/>
        <v>1466.93</v>
      </c>
      <c r="E149" s="900">
        <f t="shared" si="16"/>
        <v>15.536961621767611</v>
      </c>
      <c r="F149" s="901">
        <f t="shared" si="21"/>
        <v>1465.93</v>
      </c>
      <c r="G149" s="514">
        <f t="shared" si="17"/>
        <v>-1465.93</v>
      </c>
      <c r="H149" s="915">
        <f t="shared" si="18"/>
        <v>1.8867554191947147</v>
      </c>
      <c r="I149" s="512">
        <f>'MASTER CHART'!$Z$7</f>
        <v>0.1</v>
      </c>
      <c r="J149" s="902">
        <f t="shared" si="19"/>
        <v>0.18867554191947147</v>
      </c>
      <c r="K149" s="624"/>
      <c r="L149" s="624"/>
      <c r="M149" s="624"/>
    </row>
    <row r="150" spans="1:13" ht="16.100000000000001" customHeight="1" x14ac:dyDescent="0.3">
      <c r="A150" s="752" t="s">
        <v>97</v>
      </c>
      <c r="B150" s="1181" t="s">
        <v>97</v>
      </c>
      <c r="C150" s="1182">
        <v>3169842</v>
      </c>
      <c r="D150" s="1170">
        <f t="shared" si="20"/>
        <v>3169.8420000000001</v>
      </c>
      <c r="E150" s="900">
        <f t="shared" si="16"/>
        <v>33.573322176973058</v>
      </c>
      <c r="F150" s="901">
        <f t="shared" si="21"/>
        <v>3168.8420000000001</v>
      </c>
      <c r="G150" s="514">
        <f t="shared" si="17"/>
        <v>-3168.8420000000001</v>
      </c>
      <c r="H150" s="915">
        <f t="shared" si="18"/>
        <v>4.0785234056686317</v>
      </c>
      <c r="I150" s="512">
        <f>'MASTER CHART'!$Z$7</f>
        <v>0.1</v>
      </c>
      <c r="J150" s="902">
        <f t="shared" si="19"/>
        <v>0.4078523405668632</v>
      </c>
      <c r="K150" s="624"/>
      <c r="L150" s="624"/>
      <c r="M150" s="624"/>
    </row>
    <row r="151" spans="1:13" ht="16.100000000000001" customHeight="1" x14ac:dyDescent="0.3">
      <c r="A151" s="751" t="s">
        <v>203</v>
      </c>
      <c r="B151" s="1181" t="s">
        <v>203</v>
      </c>
      <c r="C151" s="1182">
        <v>160834</v>
      </c>
      <c r="D151" s="1170">
        <f t="shared" si="20"/>
        <v>160.834</v>
      </c>
      <c r="E151" s="900">
        <f t="shared" si="16"/>
        <v>1.7034702988386439</v>
      </c>
      <c r="F151" s="901">
        <f t="shared" si="21"/>
        <v>159.834</v>
      </c>
      <c r="G151" s="514">
        <f t="shared" si="17"/>
        <v>-159.834</v>
      </c>
      <c r="H151" s="915">
        <f t="shared" si="18"/>
        <v>0.20571764386537422</v>
      </c>
      <c r="I151" s="512">
        <f>'MASTER CHART'!$Z$7</f>
        <v>0.1</v>
      </c>
      <c r="J151" s="902">
        <f t="shared" si="19"/>
        <v>2.0571764386537423E-2</v>
      </c>
      <c r="K151" s="624"/>
      <c r="L151" s="624"/>
      <c r="M151" s="624"/>
    </row>
    <row r="152" spans="1:13" ht="16.100000000000001" customHeight="1" x14ac:dyDescent="0.3">
      <c r="A152" s="751" t="s">
        <v>204</v>
      </c>
      <c r="D152" s="1170">
        <f t="shared" si="20"/>
        <v>0</v>
      </c>
      <c r="E152" s="900">
        <f t="shared" si="16"/>
        <v>0</v>
      </c>
      <c r="F152" s="901">
        <f t="shared" si="21"/>
        <v>-1</v>
      </c>
      <c r="G152" s="514">
        <f t="shared" si="17"/>
        <v>1</v>
      </c>
      <c r="H152" s="915">
        <f t="shared" si="18"/>
        <v>-100</v>
      </c>
      <c r="I152" s="512">
        <f>'MASTER CHART'!$Z$7</f>
        <v>0.1</v>
      </c>
      <c r="J152" s="902">
        <f t="shared" si="19"/>
        <v>-10</v>
      </c>
      <c r="K152" s="624"/>
      <c r="L152" s="624"/>
      <c r="M152" s="624"/>
    </row>
    <row r="153" spans="1:13" ht="16.100000000000001" customHeight="1" x14ac:dyDescent="0.3">
      <c r="A153" s="752" t="s">
        <v>205</v>
      </c>
      <c r="B153" s="1181" t="s">
        <v>205</v>
      </c>
      <c r="C153" s="1182">
        <v>5315</v>
      </c>
      <c r="D153" s="1170">
        <f t="shared" si="20"/>
        <v>5.3150000000000004</v>
      </c>
      <c r="E153" s="900">
        <f t="shared" si="16"/>
        <v>5.6293722958624379E-2</v>
      </c>
      <c r="F153" s="901">
        <f t="shared" si="21"/>
        <v>4.3150000000000004</v>
      </c>
      <c r="G153" s="514">
        <f t="shared" si="17"/>
        <v>-4.3150000000000004</v>
      </c>
      <c r="H153" s="915">
        <f t="shared" si="18"/>
        <v>5.5537096817891672E-3</v>
      </c>
      <c r="I153" s="512">
        <f>'MASTER CHART'!$Z$7</f>
        <v>0.1</v>
      </c>
      <c r="J153" s="902">
        <f t="shared" si="19"/>
        <v>5.5537096817891672E-4</v>
      </c>
      <c r="K153" s="624"/>
      <c r="L153" s="624"/>
      <c r="M153" s="624"/>
    </row>
    <row r="154" spans="1:13" ht="16.100000000000001" customHeight="1" x14ac:dyDescent="0.3">
      <c r="A154" s="752" t="s">
        <v>206</v>
      </c>
      <c r="B154" s="1181" t="s">
        <v>206</v>
      </c>
      <c r="C154" s="1182">
        <v>3044432</v>
      </c>
      <c r="D154" s="1170">
        <f t="shared" si="20"/>
        <v>3044.4319999999998</v>
      </c>
      <c r="E154" s="900">
        <f t="shared" si="16"/>
        <v>32.245044510700041</v>
      </c>
      <c r="F154" s="901">
        <f t="shared" si="21"/>
        <v>3043.4319999999998</v>
      </c>
      <c r="G154" s="514">
        <f t="shared" si="17"/>
        <v>-3043.4319999999998</v>
      </c>
      <c r="H154" s="915">
        <f t="shared" si="18"/>
        <v>3.9171118804790193</v>
      </c>
      <c r="I154" s="512">
        <f>'MASTER CHART'!$Z$7</f>
        <v>0.1</v>
      </c>
      <c r="J154" s="902">
        <f t="shared" si="19"/>
        <v>0.39171118804790195</v>
      </c>
      <c r="K154" s="624"/>
      <c r="L154" s="624"/>
      <c r="M154" s="624"/>
    </row>
    <row r="155" spans="1:13" ht="16.100000000000001" customHeight="1" x14ac:dyDescent="0.3">
      <c r="A155" s="751" t="s">
        <v>98</v>
      </c>
      <c r="B155" s="1181" t="s">
        <v>98</v>
      </c>
      <c r="C155" s="1182">
        <v>2916450</v>
      </c>
      <c r="D155" s="1170">
        <f t="shared" si="20"/>
        <v>2916.45</v>
      </c>
      <c r="E155" s="900">
        <f t="shared" si="16"/>
        <v>30.889525554596432</v>
      </c>
      <c r="F155" s="901">
        <f t="shared" si="21"/>
        <v>2915.45</v>
      </c>
      <c r="G155" s="514">
        <f t="shared" si="17"/>
        <v>-2915.45</v>
      </c>
      <c r="H155" s="915">
        <f t="shared" si="18"/>
        <v>3.7523900096807012</v>
      </c>
      <c r="I155" s="512">
        <f>'MASTER CHART'!$Z$7</f>
        <v>0.1</v>
      </c>
      <c r="J155" s="902">
        <f t="shared" si="19"/>
        <v>0.37523900096807017</v>
      </c>
      <c r="K155" s="624"/>
      <c r="L155" s="624"/>
      <c r="M155" s="624"/>
    </row>
    <row r="156" spans="1:13" ht="16.100000000000001" customHeight="1" x14ac:dyDescent="0.3">
      <c r="A156" s="752" t="s">
        <v>123</v>
      </c>
      <c r="B156" s="1181" t="s">
        <v>123</v>
      </c>
      <c r="C156" s="1182">
        <v>4859</v>
      </c>
      <c r="D156" s="1170">
        <f t="shared" si="20"/>
        <v>4.859</v>
      </c>
      <c r="E156" s="900">
        <f t="shared" si="16"/>
        <v>5.1464007498768734E-2</v>
      </c>
      <c r="F156" s="901">
        <f t="shared" si="21"/>
        <v>3.859</v>
      </c>
      <c r="G156" s="514">
        <f t="shared" si="17"/>
        <v>-3.859</v>
      </c>
      <c r="H156" s="915">
        <f t="shared" si="18"/>
        <v>4.9668054836672993E-3</v>
      </c>
      <c r="I156" s="512">
        <f>'MASTER CHART'!$Z$7</f>
        <v>0.1</v>
      </c>
      <c r="J156" s="902">
        <f t="shared" si="19"/>
        <v>4.9668054836672995E-4</v>
      </c>
      <c r="K156" s="624"/>
      <c r="L156" s="624"/>
      <c r="M156" s="624"/>
    </row>
    <row r="157" spans="1:13" ht="16.100000000000001" customHeight="1" x14ac:dyDescent="0.3">
      <c r="A157" s="751" t="s">
        <v>207</v>
      </c>
      <c r="B157" s="1181" t="s">
        <v>207</v>
      </c>
      <c r="C157" s="1182">
        <v>11842</v>
      </c>
      <c r="D157" s="1170">
        <f t="shared" si="20"/>
        <v>11.842000000000001</v>
      </c>
      <c r="E157" s="900">
        <f t="shared" si="16"/>
        <v>0.12542432121844399</v>
      </c>
      <c r="F157" s="901">
        <f t="shared" si="21"/>
        <v>10.842000000000001</v>
      </c>
      <c r="G157" s="514">
        <f t="shared" si="17"/>
        <v>-10.842000000000001</v>
      </c>
      <c r="H157" s="915">
        <f t="shared" si="18"/>
        <v>1.3954419552713362E-2</v>
      </c>
      <c r="I157" s="512">
        <f>'MASTER CHART'!$Z$7</f>
        <v>0.1</v>
      </c>
      <c r="J157" s="902">
        <f t="shared" si="19"/>
        <v>1.3954419552713363E-3</v>
      </c>
      <c r="K157" s="624"/>
      <c r="L157" s="624"/>
      <c r="M157" s="624"/>
    </row>
    <row r="158" spans="1:13" ht="16.100000000000001" customHeight="1" x14ac:dyDescent="0.3">
      <c r="A158" s="752" t="s">
        <v>100</v>
      </c>
      <c r="B158" s="1181" t="s">
        <v>100</v>
      </c>
      <c r="C158" s="1182">
        <v>3126874</v>
      </c>
      <c r="D158" s="1170">
        <f t="shared" si="20"/>
        <v>3126.8739999999998</v>
      </c>
      <c r="E158" s="900">
        <f t="shared" si="16"/>
        <v>33.118227409694377</v>
      </c>
      <c r="F158" s="901">
        <f t="shared" si="21"/>
        <v>3125.8739999999998</v>
      </c>
      <c r="G158" s="514">
        <f t="shared" si="17"/>
        <v>-3125.8739999999998</v>
      </c>
      <c r="H158" s="915">
        <f t="shared" si="18"/>
        <v>4.0232205557017444</v>
      </c>
      <c r="I158" s="512">
        <f>'MASTER CHART'!$Z$7</f>
        <v>0.1</v>
      </c>
      <c r="J158" s="902">
        <f t="shared" si="19"/>
        <v>0.40232205557017447</v>
      </c>
      <c r="K158" s="624"/>
      <c r="L158" s="624"/>
      <c r="M158" s="624"/>
    </row>
    <row r="159" spans="1:13" ht="16.100000000000001" customHeight="1" x14ac:dyDescent="0.3">
      <c r="A159" s="751" t="s">
        <v>208</v>
      </c>
      <c r="B159" s="1181" t="s">
        <v>208</v>
      </c>
      <c r="C159" s="1182">
        <v>5443</v>
      </c>
      <c r="D159" s="1170">
        <f t="shared" si="20"/>
        <v>5.4429999999999996</v>
      </c>
      <c r="E159" s="900">
        <f t="shared" si="16"/>
        <v>5.7649432561390865E-2</v>
      </c>
      <c r="F159" s="901">
        <f t="shared" si="21"/>
        <v>4.4429999999999996</v>
      </c>
      <c r="G159" s="514">
        <f t="shared" si="17"/>
        <v>-4.4429999999999996</v>
      </c>
      <c r="H159" s="915">
        <f t="shared" si="18"/>
        <v>5.7184547198584632E-3</v>
      </c>
      <c r="I159" s="512">
        <f>'MASTER CHART'!$Z$7</f>
        <v>0.1</v>
      </c>
      <c r="J159" s="902">
        <f t="shared" si="19"/>
        <v>5.7184547198584632E-4</v>
      </c>
      <c r="K159" s="624"/>
      <c r="L159" s="624"/>
      <c r="M159" s="624"/>
    </row>
    <row r="160" spans="1:13" ht="16.100000000000001" customHeight="1" x14ac:dyDescent="0.3">
      <c r="A160" s="752" t="s">
        <v>124</v>
      </c>
      <c r="B160" s="1181" t="s">
        <v>124</v>
      </c>
      <c r="C160" s="1182">
        <v>43067</v>
      </c>
      <c r="D160" s="1170">
        <f t="shared" si="20"/>
        <v>43.067</v>
      </c>
      <c r="E160" s="900">
        <f t="shared" si="16"/>
        <v>0.45614332392456741</v>
      </c>
      <c r="F160" s="901">
        <f t="shared" si="21"/>
        <v>42.067</v>
      </c>
      <c r="G160" s="514">
        <f t="shared" si="17"/>
        <v>-42.067</v>
      </c>
      <c r="H160" s="915">
        <f t="shared" si="18"/>
        <v>5.4143199347352226E-2</v>
      </c>
      <c r="I160" s="512">
        <f>'MASTER CHART'!$Z$7</f>
        <v>0.1</v>
      </c>
      <c r="J160" s="902">
        <f t="shared" si="19"/>
        <v>5.4143199347352232E-3</v>
      </c>
      <c r="K160" s="624"/>
      <c r="L160" s="624"/>
      <c r="M160" s="624"/>
    </row>
    <row r="161" spans="1:13" ht="16.100000000000001" customHeight="1" x14ac:dyDescent="0.3">
      <c r="A161" s="751" t="s">
        <v>101</v>
      </c>
      <c r="B161" s="1181" t="s">
        <v>101</v>
      </c>
      <c r="C161" s="1182">
        <v>150296</v>
      </c>
      <c r="D161" s="1170">
        <f t="shared" si="20"/>
        <v>150.29599999999999</v>
      </c>
      <c r="E161" s="900">
        <f>IF(D161=0,0,D161/$D$180)</f>
        <v>1.5918572691983834</v>
      </c>
      <c r="F161" s="901">
        <f>IF(D161=0,-1,(D161-1))</f>
        <v>149.29599999999999</v>
      </c>
      <c r="G161" s="514">
        <f>(F161*-1)</f>
        <v>-149.29599999999999</v>
      </c>
      <c r="H161" s="915">
        <f t="shared" si="18"/>
        <v>0.19215449377807542</v>
      </c>
      <c r="I161" s="512">
        <f>'MASTER CHART'!$Z$7</f>
        <v>0.1</v>
      </c>
      <c r="J161" s="902">
        <f t="shared" si="19"/>
        <v>1.9215449377807545E-2</v>
      </c>
      <c r="K161" s="624"/>
      <c r="L161" s="624"/>
      <c r="M161" s="624"/>
    </row>
    <row r="162" spans="1:13" ht="16.100000000000001" customHeight="1" x14ac:dyDescent="0.3">
      <c r="A162" s="752" t="s">
        <v>102</v>
      </c>
      <c r="B162" s="1181" t="s">
        <v>102</v>
      </c>
      <c r="C162" s="1182">
        <v>1894956</v>
      </c>
      <c r="D162" s="1170">
        <f t="shared" si="20"/>
        <v>1894.9559999999999</v>
      </c>
      <c r="E162" s="900">
        <f t="shared" si="16"/>
        <v>20.070390984531137</v>
      </c>
      <c r="F162" s="901">
        <f t="shared" si="21"/>
        <v>1893.9559999999999</v>
      </c>
      <c r="G162" s="514">
        <f t="shared" si="17"/>
        <v>-1893.9559999999999</v>
      </c>
      <c r="H162" s="915">
        <f>(IF(F162&lt;0,F162/$F$182*-100,F162/$F$181*100))</f>
        <v>2.437655104074782</v>
      </c>
      <c r="I162" s="512">
        <f>'MASTER CHART'!$Z$7</f>
        <v>0.1</v>
      </c>
      <c r="J162" s="902">
        <f t="shared" si="19"/>
        <v>0.24376551040747821</v>
      </c>
      <c r="K162" s="624"/>
      <c r="L162" s="624"/>
      <c r="M162" s="624"/>
    </row>
    <row r="163" spans="1:13" ht="16.100000000000001" customHeight="1" x14ac:dyDescent="0.3">
      <c r="A163" s="751" t="s">
        <v>209</v>
      </c>
      <c r="B163" s="1181" t="s">
        <v>209</v>
      </c>
      <c r="C163" s="1182">
        <v>21942</v>
      </c>
      <c r="D163" s="1170">
        <f t="shared" si="20"/>
        <v>21.942</v>
      </c>
      <c r="E163" s="900">
        <f t="shared" si="16"/>
        <v>0.23239828206173774</v>
      </c>
      <c r="F163" s="901">
        <f t="shared" si="21"/>
        <v>20.942</v>
      </c>
      <c r="G163" s="514">
        <f t="shared" si="17"/>
        <v>-20.942</v>
      </c>
      <c r="H163" s="915">
        <f t="shared" si="18"/>
        <v>2.6953832712868768E-2</v>
      </c>
      <c r="I163" s="512">
        <f>'MASTER CHART'!$Z$7</f>
        <v>0.1</v>
      </c>
      <c r="J163" s="902">
        <f t="shared" si="19"/>
        <v>2.6953832712868771E-3</v>
      </c>
      <c r="K163" s="624"/>
      <c r="L163" s="624"/>
      <c r="M163" s="624"/>
    </row>
    <row r="164" spans="1:13" ht="27" customHeight="1" x14ac:dyDescent="0.3">
      <c r="A164" s="752" t="s">
        <v>312</v>
      </c>
      <c r="B164" s="1181" t="s">
        <v>210</v>
      </c>
      <c r="C164" s="1182">
        <v>928</v>
      </c>
      <c r="D164" s="1170">
        <f t="shared" si="20"/>
        <v>0.92800000000000005</v>
      </c>
      <c r="E164" s="900">
        <f t="shared" ref="E164:E176" si="22">IF(D164=0,0,D164/$D$180)</f>
        <v>9.8288946200570885E-3</v>
      </c>
      <c r="F164" s="901">
        <f t="shared" si="21"/>
        <v>-7.1999999999999953E-2</v>
      </c>
      <c r="G164" s="514">
        <f t="shared" si="17"/>
        <v>7.1999999999999953E-2</v>
      </c>
      <c r="H164" s="915">
        <f>(IF(F164&lt;0,F164/$F$182*-100,F164/$F$181*100))</f>
        <v>-7.1999999999999957</v>
      </c>
      <c r="I164" s="512">
        <f>'MASTER CHART'!$Z$7</f>
        <v>0.1</v>
      </c>
      <c r="J164" s="902">
        <f t="shared" ref="J164:J177" si="23">(H164*I164)</f>
        <v>-0.71999999999999964</v>
      </c>
      <c r="K164" s="624"/>
      <c r="L164" s="624"/>
      <c r="M164" s="624"/>
    </row>
    <row r="165" spans="1:13" ht="16.100000000000001" customHeight="1" x14ac:dyDescent="0.3">
      <c r="A165" s="752" t="s">
        <v>211</v>
      </c>
      <c r="B165" s="1181" t="s">
        <v>211</v>
      </c>
      <c r="C165" s="1182">
        <v>99065</v>
      </c>
      <c r="D165" s="1170">
        <f t="shared" si="20"/>
        <v>99.064999999999998</v>
      </c>
      <c r="E165" s="900">
        <f t="shared" si="22"/>
        <v>1.0492450921723657</v>
      </c>
      <c r="F165" s="901">
        <f t="shared" si="21"/>
        <v>98.064999999999998</v>
      </c>
      <c r="G165" s="514">
        <f t="shared" si="17"/>
        <v>-98.064999999999998</v>
      </c>
      <c r="H165" s="915">
        <f t="shared" si="18"/>
        <v>0.1262165793614495</v>
      </c>
      <c r="I165" s="512">
        <f>'MASTER CHART'!$Z$7</f>
        <v>0.1</v>
      </c>
      <c r="J165" s="902">
        <f t="shared" si="23"/>
        <v>1.2621657936144951E-2</v>
      </c>
      <c r="K165" s="624"/>
      <c r="L165" s="624"/>
      <c r="M165" s="624"/>
    </row>
    <row r="166" spans="1:13" ht="16.100000000000001" customHeight="1" x14ac:dyDescent="0.3">
      <c r="A166" s="751" t="s">
        <v>103</v>
      </c>
      <c r="B166" s="1181" t="s">
        <v>103</v>
      </c>
      <c r="C166" s="1182">
        <v>261898</v>
      </c>
      <c r="D166" s="1170">
        <f t="shared" si="20"/>
        <v>261.89800000000002</v>
      </c>
      <c r="E166" s="900">
        <f t="shared" si="22"/>
        <v>2.7738877620729645</v>
      </c>
      <c r="F166" s="901">
        <f t="shared" si="21"/>
        <v>260.89800000000002</v>
      </c>
      <c r="G166" s="514">
        <f t="shared" si="17"/>
        <v>-260.89800000000002</v>
      </c>
      <c r="H166" s="915">
        <f t="shared" si="18"/>
        <v>0.33579414798596297</v>
      </c>
      <c r="I166" s="512">
        <f>'MASTER CHART'!$Z$7</f>
        <v>0.1</v>
      </c>
      <c r="J166" s="902">
        <f t="shared" si="23"/>
        <v>3.3579414798596295E-2</v>
      </c>
      <c r="K166" s="624"/>
      <c r="L166" s="624"/>
      <c r="M166" s="624"/>
    </row>
    <row r="167" spans="1:13" ht="16.100000000000001" customHeight="1" x14ac:dyDescent="0.3">
      <c r="A167" s="752" t="s">
        <v>125</v>
      </c>
      <c r="B167" s="1181" t="s">
        <v>125</v>
      </c>
      <c r="C167" s="1182">
        <v>3881050</v>
      </c>
      <c r="D167" s="1170">
        <f t="shared" si="20"/>
        <v>3881.05</v>
      </c>
      <c r="E167" s="900">
        <f t="shared" si="22"/>
        <v>41.106068389194569</v>
      </c>
      <c r="F167" s="901">
        <f t="shared" si="21"/>
        <v>3880.05</v>
      </c>
      <c r="G167" s="514">
        <f t="shared" si="17"/>
        <v>-3880.05</v>
      </c>
      <c r="H167" s="915">
        <f t="shared" si="18"/>
        <v>4.9938983200060392</v>
      </c>
      <c r="I167" s="512">
        <f>'MASTER CHART'!$Z$7</f>
        <v>0.1</v>
      </c>
      <c r="J167" s="902">
        <f t="shared" si="23"/>
        <v>0.49938983200060394</v>
      </c>
      <c r="K167" s="624"/>
      <c r="L167" s="624"/>
      <c r="M167" s="624"/>
    </row>
    <row r="168" spans="1:13" ht="16.100000000000001" customHeight="1" x14ac:dyDescent="0.3">
      <c r="A168" s="751" t="s">
        <v>104</v>
      </c>
      <c r="B168" s="1181" t="s">
        <v>104</v>
      </c>
      <c r="C168" s="1182">
        <v>12153200</v>
      </c>
      <c r="D168" s="1170">
        <f t="shared" si="20"/>
        <v>12153.2</v>
      </c>
      <c r="E168" s="900">
        <f t="shared" si="22"/>
        <v>128.72039019017004</v>
      </c>
      <c r="F168" s="901">
        <f t="shared" si="21"/>
        <v>12152.2</v>
      </c>
      <c r="G168" s="514">
        <f t="shared" si="17"/>
        <v>-12152.2</v>
      </c>
      <c r="H168" s="915">
        <f t="shared" si="18"/>
        <v>15.640739465825797</v>
      </c>
      <c r="I168" s="512">
        <f>'MASTER CHART'!$Z$7</f>
        <v>0.1</v>
      </c>
      <c r="J168" s="902">
        <f t="shared" si="23"/>
        <v>1.5640739465825799</v>
      </c>
      <c r="K168" s="624"/>
      <c r="L168" s="624"/>
      <c r="M168" s="624"/>
    </row>
    <row r="169" spans="1:13" ht="25.75" customHeight="1" x14ac:dyDescent="0.3">
      <c r="A169" s="752" t="s">
        <v>236</v>
      </c>
      <c r="B169" s="1181" t="s">
        <v>462</v>
      </c>
      <c r="C169" s="1182">
        <v>106502</v>
      </c>
      <c r="D169" s="1170">
        <f t="shared" si="20"/>
        <v>106.502</v>
      </c>
      <c r="E169" s="900">
        <f t="shared" si="22"/>
        <v>1.1280139383893533</v>
      </c>
      <c r="F169" s="901">
        <f t="shared" si="21"/>
        <v>105.502</v>
      </c>
      <c r="G169" s="514">
        <f t="shared" si="17"/>
        <v>-105.502</v>
      </c>
      <c r="H169" s="915">
        <f t="shared" si="18"/>
        <v>0.13578852348739762</v>
      </c>
      <c r="I169" s="512">
        <f>'MASTER CHART'!$Z$7</f>
        <v>0.1</v>
      </c>
      <c r="J169" s="902">
        <f t="shared" si="23"/>
        <v>1.3578852348739762E-2</v>
      </c>
      <c r="K169" s="624"/>
      <c r="L169" s="624"/>
      <c r="M169" s="624"/>
    </row>
    <row r="170" spans="1:13" ht="30.05" customHeight="1" x14ac:dyDescent="0.3">
      <c r="A170" s="752" t="s">
        <v>106</v>
      </c>
      <c r="B170" s="1181" t="s">
        <v>247</v>
      </c>
      <c r="C170" s="1182">
        <v>77696815</v>
      </c>
      <c r="D170" s="1170">
        <f t="shared" si="20"/>
        <v>77696.815000000002</v>
      </c>
      <c r="E170" s="900">
        <f t="shared" si="22"/>
        <v>822.92436093649872</v>
      </c>
      <c r="F170" s="901">
        <f t="shared" si="21"/>
        <v>77695.815000000002</v>
      </c>
      <c r="G170" s="514">
        <f t="shared" si="17"/>
        <v>-77695.815000000002</v>
      </c>
      <c r="H170" s="915">
        <f t="shared" si="18"/>
        <v>100</v>
      </c>
      <c r="I170" s="512">
        <f>'MASTER CHART'!$Z$7</f>
        <v>0.1</v>
      </c>
      <c r="J170" s="902">
        <f t="shared" si="23"/>
        <v>10</v>
      </c>
      <c r="K170" s="624"/>
      <c r="L170" s="624"/>
      <c r="M170" s="624"/>
    </row>
    <row r="171" spans="1:13" ht="21.6" customHeight="1" x14ac:dyDescent="0.3">
      <c r="A171" s="751" t="s">
        <v>105</v>
      </c>
      <c r="B171" s="1181" t="s">
        <v>105</v>
      </c>
      <c r="C171" s="1182">
        <v>106030</v>
      </c>
      <c r="D171" s="1170">
        <f t="shared" si="20"/>
        <v>106.03</v>
      </c>
      <c r="E171" s="900">
        <f>IF(D171=0,0,D171/$D$180)</f>
        <v>1.1230147592291519</v>
      </c>
      <c r="F171" s="901">
        <f t="shared" si="21"/>
        <v>105.03</v>
      </c>
      <c r="G171" s="514">
        <f t="shared" si="17"/>
        <v>-105.03</v>
      </c>
      <c r="H171" s="915">
        <f t="shared" si="18"/>
        <v>0.13518102615951708</v>
      </c>
      <c r="I171" s="512">
        <f>'MASTER CHART'!$Z$7</f>
        <v>0.1</v>
      </c>
      <c r="J171" s="902">
        <f t="shared" si="23"/>
        <v>1.3518102615951709E-2</v>
      </c>
      <c r="K171" s="624"/>
      <c r="L171" s="624"/>
      <c r="M171" s="624"/>
    </row>
    <row r="172" spans="1:13" ht="24.65" customHeight="1" x14ac:dyDescent="0.3">
      <c r="A172" s="752" t="s">
        <v>212</v>
      </c>
      <c r="B172" s="1181" t="s">
        <v>212</v>
      </c>
      <c r="C172" s="1182">
        <v>39523</v>
      </c>
      <c r="D172" s="1170">
        <f t="shared" si="20"/>
        <v>39.523000000000003</v>
      </c>
      <c r="E172" s="900">
        <f t="shared" si="22"/>
        <v>0.41860711429797015</v>
      </c>
      <c r="F172" s="901">
        <f t="shared" si="21"/>
        <v>38.523000000000003</v>
      </c>
      <c r="G172" s="514">
        <f t="shared" si="17"/>
        <v>-38.523000000000003</v>
      </c>
      <c r="H172" s="915">
        <f t="shared" si="18"/>
        <v>4.9581821105808603E-2</v>
      </c>
      <c r="I172" s="512">
        <f>'MASTER CHART'!$Z$7</f>
        <v>0.1</v>
      </c>
      <c r="J172" s="902">
        <f t="shared" si="23"/>
        <v>4.9581821105808607E-3</v>
      </c>
      <c r="K172" s="624"/>
      <c r="L172" s="624"/>
      <c r="M172" s="624"/>
    </row>
    <row r="173" spans="1:13" ht="16.100000000000001" customHeight="1" x14ac:dyDescent="0.3">
      <c r="A173" s="752" t="s">
        <v>107</v>
      </c>
      <c r="B173" s="1181" t="s">
        <v>466</v>
      </c>
      <c r="C173" s="1182">
        <v>85911</v>
      </c>
      <c r="D173" s="1170">
        <f t="shared" si="20"/>
        <v>85.911000000000001</v>
      </c>
      <c r="E173" s="900">
        <f t="shared" si="22"/>
        <v>0.90992474752556507</v>
      </c>
      <c r="F173" s="901">
        <f t="shared" si="21"/>
        <v>84.911000000000001</v>
      </c>
      <c r="G173" s="514">
        <f t="shared" si="17"/>
        <v>-84.911000000000001</v>
      </c>
      <c r="H173" s="915">
        <f>(IF(F173&lt;0,F173/$F$182*-100,F173/$F$181*100))</f>
        <v>0.10928645255860948</v>
      </c>
      <c r="I173" s="512">
        <f>'MASTER CHART'!$Z$7</f>
        <v>0.1</v>
      </c>
      <c r="J173" s="902">
        <f t="shared" si="23"/>
        <v>1.0928645255860949E-2</v>
      </c>
      <c r="K173" s="624"/>
      <c r="L173" s="624"/>
      <c r="M173" s="624"/>
    </row>
    <row r="174" spans="1:13" ht="16.100000000000001" customHeight="1" x14ac:dyDescent="0.3">
      <c r="A174" s="751" t="s">
        <v>213</v>
      </c>
      <c r="B174" s="1181" t="s">
        <v>213</v>
      </c>
      <c r="C174" s="1182">
        <v>1199925</v>
      </c>
      <c r="D174" s="1170">
        <f t="shared" si="20"/>
        <v>1199.925</v>
      </c>
      <c r="E174" s="900">
        <f t="shared" si="22"/>
        <v>12.708983164840516</v>
      </c>
      <c r="F174" s="901">
        <f t="shared" si="21"/>
        <v>1198.925</v>
      </c>
      <c r="G174" s="514">
        <f t="shared" si="17"/>
        <v>-1198.925</v>
      </c>
      <c r="H174" s="915">
        <f>(IF(F174&lt;0,F174/$F$182*-100,F174/$F$181*100))</f>
        <v>1.5431011309939922</v>
      </c>
      <c r="I174" s="512">
        <f>'MASTER CHART'!$Z$7</f>
        <v>0.1</v>
      </c>
      <c r="J174" s="902">
        <f t="shared" si="23"/>
        <v>0.15431011309939924</v>
      </c>
      <c r="K174" s="624"/>
      <c r="L174" s="624"/>
      <c r="M174" s="624"/>
    </row>
    <row r="175" spans="1:13" ht="16.100000000000001" customHeight="1" x14ac:dyDescent="0.3">
      <c r="A175" s="752" t="s">
        <v>109</v>
      </c>
      <c r="B175" s="1181" t="s">
        <v>109</v>
      </c>
      <c r="C175" s="1182">
        <v>1032</v>
      </c>
      <c r="D175" s="1170">
        <f t="shared" si="20"/>
        <v>1.032</v>
      </c>
      <c r="E175" s="900">
        <f t="shared" si="22"/>
        <v>1.0930408672304864E-2</v>
      </c>
      <c r="F175" s="901">
        <f t="shared" si="21"/>
        <v>3.2000000000000028E-2</v>
      </c>
      <c r="G175" s="514">
        <f t="shared" si="17"/>
        <v>-3.2000000000000028E-2</v>
      </c>
      <c r="H175" s="915">
        <f>(IF(F175&lt;0,F175/$F$182*-100,F175/$F$181*100))</f>
        <v>4.1186259517324102E-5</v>
      </c>
      <c r="I175" s="512">
        <f>'MASTER CHART'!$Z$7</f>
        <v>0.1</v>
      </c>
      <c r="J175" s="902">
        <f t="shared" si="23"/>
        <v>4.1186259517324104E-6</v>
      </c>
      <c r="K175" s="624"/>
      <c r="L175" s="624"/>
      <c r="M175" s="624"/>
    </row>
    <row r="176" spans="1:13" ht="16.100000000000001" customHeight="1" x14ac:dyDescent="0.3">
      <c r="A176" s="751" t="s">
        <v>214</v>
      </c>
      <c r="B176" s="1181" t="s">
        <v>214</v>
      </c>
      <c r="C176" s="1182">
        <v>39065</v>
      </c>
      <c r="D176" s="1170">
        <f t="shared" si="20"/>
        <v>39.064999999999998</v>
      </c>
      <c r="E176" s="900">
        <f t="shared" si="22"/>
        <v>0.41375621587557121</v>
      </c>
      <c r="F176" s="901">
        <f t="shared" si="21"/>
        <v>38.064999999999998</v>
      </c>
      <c r="G176" s="514">
        <f t="shared" si="17"/>
        <v>-38.064999999999998</v>
      </c>
      <c r="H176" s="915">
        <f>(IF(F176&lt;0,F176/$F$182*-100,F176/$F$181*100))</f>
        <v>4.8992342766466891E-2</v>
      </c>
      <c r="I176" s="512">
        <f>'MASTER CHART'!$Z$7</f>
        <v>0.1</v>
      </c>
      <c r="J176" s="902">
        <f t="shared" si="23"/>
        <v>4.8992342766466896E-3</v>
      </c>
      <c r="K176" s="624"/>
      <c r="L176" s="624"/>
      <c r="M176" s="624"/>
    </row>
    <row r="177" spans="1:13" ht="16.100000000000001" customHeight="1" thickBot="1" x14ac:dyDescent="0.35">
      <c r="A177" s="755" t="s">
        <v>215</v>
      </c>
      <c r="B177" s="1183" t="s">
        <v>215</v>
      </c>
      <c r="C177" s="1184">
        <v>46353</v>
      </c>
      <c r="D177" s="1170">
        <f t="shared" si="20"/>
        <v>46.353000000000002</v>
      </c>
      <c r="E177" s="1101">
        <f>IF(D177=0,0,D177/$D$180)</f>
        <v>0.49094693138308854</v>
      </c>
      <c r="F177" s="903">
        <f t="shared" si="21"/>
        <v>45.353000000000002</v>
      </c>
      <c r="G177" s="518">
        <f t="shared" si="17"/>
        <v>-45.353000000000002</v>
      </c>
      <c r="H177" s="916">
        <f>(IF(F177&lt;0,F177/$F$182*-100,F177/$F$181*100))</f>
        <v>5.8372513371537448E-2</v>
      </c>
      <c r="I177" s="512">
        <f>'MASTER CHART'!$Z$7</f>
        <v>0.1</v>
      </c>
      <c r="J177" s="904">
        <f t="shared" si="23"/>
        <v>5.8372513371537449E-3</v>
      </c>
      <c r="K177" s="624"/>
      <c r="L177" s="624"/>
      <c r="M177" s="624"/>
    </row>
    <row r="178" spans="1:13" ht="16.5" customHeight="1" thickTop="1" x14ac:dyDescent="0.3">
      <c r="A178" s="624"/>
      <c r="D178" s="1171"/>
      <c r="E178" s="894"/>
      <c r="F178" s="895"/>
      <c r="G178" s="624"/>
      <c r="H178" s="624"/>
      <c r="I178" s="624"/>
      <c r="J178" s="896"/>
      <c r="K178" s="624"/>
      <c r="L178" s="624"/>
      <c r="M178" s="624"/>
    </row>
    <row r="179" spans="1:13" ht="16.5" customHeight="1" thickBot="1" x14ac:dyDescent="0.35">
      <c r="A179" s="624"/>
      <c r="D179" s="1172"/>
      <c r="E179" s="897"/>
      <c r="F179" s="895"/>
      <c r="G179" s="624"/>
      <c r="H179" s="624"/>
      <c r="I179" s="624"/>
      <c r="J179" s="896"/>
      <c r="K179" s="624"/>
      <c r="L179" s="624"/>
      <c r="M179" s="624"/>
    </row>
    <row r="180" spans="1:13" ht="16.5" customHeight="1" thickBot="1" x14ac:dyDescent="0.35">
      <c r="A180" s="905" t="s">
        <v>413</v>
      </c>
      <c r="D180" s="1173">
        <f>MEDIAN(D4:D179)</f>
        <v>94.415500000000009</v>
      </c>
      <c r="E180" s="906"/>
      <c r="F180" s="907"/>
      <c r="G180" s="892"/>
      <c r="H180" s="624"/>
      <c r="I180" s="892"/>
      <c r="J180" s="908"/>
      <c r="K180" s="624"/>
      <c r="L180" s="624"/>
      <c r="M180" s="624"/>
    </row>
    <row r="181" spans="1:13" ht="16.5" customHeight="1" thickBot="1" x14ac:dyDescent="0.35">
      <c r="A181" s="624"/>
      <c r="D181" s="1174"/>
      <c r="E181" s="909" t="s">
        <v>15</v>
      </c>
      <c r="F181" s="910">
        <f>MAX(F4:F177)</f>
        <v>77695.815000000002</v>
      </c>
      <c r="G181" s="892"/>
      <c r="H181" s="624"/>
      <c r="I181" s="892"/>
      <c r="J181" s="908"/>
      <c r="K181" s="624"/>
      <c r="L181" s="624"/>
      <c r="M181" s="624"/>
    </row>
    <row r="182" spans="1:13" ht="16.5" customHeight="1" thickBot="1" x14ac:dyDescent="0.35">
      <c r="A182" s="624"/>
      <c r="B182" s="1181"/>
      <c r="C182" s="1182"/>
      <c r="D182" s="1175"/>
      <c r="E182" s="911" t="s">
        <v>352</v>
      </c>
      <c r="F182" s="912">
        <f>MIN(F4:F177)</f>
        <v>-1</v>
      </c>
      <c r="G182" s="913">
        <f>MAX(G4:G177)*-1</f>
        <v>-1</v>
      </c>
      <c r="H182" s="624" t="s">
        <v>274</v>
      </c>
      <c r="I182" s="886"/>
      <c r="J182" s="908"/>
      <c r="K182" s="624"/>
      <c r="L182" s="624"/>
      <c r="M182" s="624"/>
    </row>
    <row r="183" spans="1:13" ht="40.049999999999997" customHeight="1" x14ac:dyDescent="0.3">
      <c r="A183" s="624"/>
      <c r="B183" s="1181"/>
      <c r="C183" s="1182"/>
      <c r="D183" s="1176"/>
      <c r="E183" s="898"/>
      <c r="F183" s="895"/>
      <c r="G183" s="624"/>
      <c r="H183" s="624"/>
      <c r="I183" s="624"/>
      <c r="J183" s="896"/>
      <c r="K183" s="624"/>
      <c r="L183" s="624"/>
      <c r="M183" s="624"/>
    </row>
    <row r="184" spans="1:13" ht="16.5" customHeight="1" x14ac:dyDescent="0.3">
      <c r="A184" s="899" t="s">
        <v>273</v>
      </c>
      <c r="D184" s="1177"/>
      <c r="E184" s="624"/>
      <c r="F184" s="895"/>
      <c r="G184" s="624"/>
      <c r="H184" s="624"/>
      <c r="I184" s="624"/>
      <c r="J184" s="896"/>
      <c r="K184" s="624"/>
      <c r="L184" s="624"/>
      <c r="M184" s="624"/>
    </row>
    <row r="185" spans="1:13" ht="16.5" customHeight="1" x14ac:dyDescent="0.3">
      <c r="A185" s="281"/>
      <c r="D185" s="1178"/>
      <c r="E185" s="281"/>
      <c r="F185" s="544"/>
      <c r="G185" s="281"/>
      <c r="H185" s="536"/>
      <c r="I185" s="281"/>
      <c r="J185" s="790"/>
      <c r="K185" s="281"/>
      <c r="L185" s="281"/>
      <c r="M185" s="281"/>
    </row>
    <row r="186" spans="1:13" ht="16.5" customHeight="1" x14ac:dyDescent="0.3">
      <c r="A186" s="589"/>
      <c r="D186" s="1179"/>
      <c r="E186" s="589"/>
      <c r="F186" s="589"/>
      <c r="G186" s="589"/>
      <c r="H186" s="589"/>
      <c r="I186" s="589"/>
      <c r="J186" s="790"/>
      <c r="K186" s="281"/>
      <c r="L186" s="281"/>
      <c r="M186" s="281"/>
    </row>
    <row r="187" spans="1:13" ht="16.5" customHeight="1" x14ac:dyDescent="0.3">
      <c r="A187" s="589"/>
      <c r="D187" s="1179"/>
      <c r="E187" s="589"/>
      <c r="F187" s="589"/>
      <c r="G187" s="589"/>
      <c r="H187" s="589"/>
      <c r="I187" s="589"/>
      <c r="J187" s="790"/>
      <c r="K187" s="281"/>
      <c r="L187" s="281"/>
      <c r="M187" s="281"/>
    </row>
    <row r="188" spans="1:13" ht="16.5" customHeight="1" x14ac:dyDescent="0.3">
      <c r="A188" s="589"/>
      <c r="D188" s="1179"/>
      <c r="E188" s="589"/>
      <c r="F188" s="589"/>
      <c r="G188" s="589"/>
      <c r="H188" s="589"/>
      <c r="I188" s="589"/>
      <c r="J188" s="790"/>
      <c r="K188" s="281"/>
      <c r="L188" s="281"/>
      <c r="M188" s="281"/>
    </row>
    <row r="189" spans="1:13" ht="16.5" customHeight="1" x14ac:dyDescent="0.3">
      <c r="A189" s="589"/>
      <c r="D189" s="1179"/>
      <c r="E189" s="589"/>
      <c r="F189" s="589"/>
      <c r="G189" s="589"/>
      <c r="H189" s="589"/>
      <c r="I189" s="589"/>
      <c r="J189" s="790"/>
      <c r="K189" s="281"/>
      <c r="L189" s="281"/>
      <c r="M189" s="281"/>
    </row>
    <row r="190" spans="1:13" ht="16.5" customHeight="1" x14ac:dyDescent="0.3">
      <c r="A190" s="589"/>
      <c r="D190" s="1179"/>
      <c r="E190" s="589"/>
      <c r="F190" s="589"/>
      <c r="G190" s="589"/>
      <c r="H190" s="589"/>
      <c r="I190" s="589"/>
      <c r="J190" s="790"/>
      <c r="K190" s="281"/>
      <c r="L190" s="281"/>
      <c r="M190" s="281"/>
    </row>
    <row r="191" spans="1:13" ht="16.5" customHeight="1" x14ac:dyDescent="0.3">
      <c r="A191" s="589"/>
      <c r="D191" s="1179"/>
      <c r="E191" s="589"/>
      <c r="F191" s="589"/>
      <c r="G191" s="589"/>
      <c r="H191" s="589"/>
      <c r="I191" s="589"/>
      <c r="J191" s="790"/>
      <c r="K191" s="281"/>
      <c r="L191" s="281"/>
      <c r="M191" s="281"/>
    </row>
    <row r="192" spans="1:13" ht="16.5" customHeight="1" x14ac:dyDescent="0.3">
      <c r="A192" s="589"/>
      <c r="D192" s="1179"/>
      <c r="E192" s="589"/>
      <c r="F192" s="589"/>
      <c r="G192" s="589"/>
      <c r="H192" s="589"/>
      <c r="I192" s="589"/>
      <c r="J192" s="790"/>
      <c r="K192" s="281"/>
      <c r="L192" s="281"/>
      <c r="M192" s="281"/>
    </row>
    <row r="193" spans="1:13" ht="16.5" customHeight="1" x14ac:dyDescent="0.3">
      <c r="A193" s="589"/>
      <c r="D193" s="1179"/>
      <c r="E193" s="589"/>
      <c r="F193" s="589"/>
      <c r="G193" s="589"/>
      <c r="H193" s="589"/>
      <c r="I193" s="589"/>
      <c r="J193" s="790"/>
      <c r="K193" s="281"/>
      <c r="L193" s="281"/>
      <c r="M193" s="281"/>
    </row>
    <row r="194" spans="1:13" ht="16.5" customHeight="1" x14ac:dyDescent="0.3">
      <c r="A194" s="589"/>
      <c r="D194" s="1179"/>
      <c r="E194" s="589"/>
      <c r="F194" s="589"/>
      <c r="G194" s="589"/>
      <c r="H194" s="589"/>
      <c r="I194" s="589"/>
    </row>
    <row r="195" spans="1:13" ht="16.5" customHeight="1" x14ac:dyDescent="0.3">
      <c r="A195" s="589"/>
      <c r="D195" s="1179"/>
      <c r="E195" s="589"/>
      <c r="F195" s="589"/>
      <c r="G195" s="589"/>
      <c r="H195" s="589"/>
      <c r="I195" s="589"/>
    </row>
    <row r="196" spans="1:13" ht="16.5" customHeight="1" x14ac:dyDescent="0.3">
      <c r="A196" s="589"/>
      <c r="D196" s="1179"/>
      <c r="E196" s="589"/>
      <c r="F196" s="589"/>
      <c r="G196" s="589"/>
      <c r="H196" s="589"/>
      <c r="I196" s="589"/>
    </row>
    <row r="197" spans="1:13" ht="16.5" customHeight="1" x14ac:dyDescent="0.3">
      <c r="A197" s="589"/>
      <c r="D197" s="1179"/>
      <c r="E197" s="589"/>
      <c r="F197" s="589"/>
      <c r="G197" s="589"/>
      <c r="H197" s="589"/>
      <c r="I197" s="589"/>
    </row>
    <row r="198" spans="1:13" ht="16.5" customHeight="1" x14ac:dyDescent="0.3">
      <c r="A198" s="589"/>
      <c r="D198" s="1179"/>
      <c r="E198" s="589"/>
      <c r="F198" s="589"/>
      <c r="G198" s="589"/>
      <c r="H198" s="589"/>
      <c r="I198" s="589"/>
    </row>
    <row r="199" spans="1:13" ht="16.5" customHeight="1" x14ac:dyDescent="0.3">
      <c r="A199" s="589"/>
      <c r="D199" s="1179"/>
      <c r="E199" s="589"/>
      <c r="F199" s="589"/>
      <c r="G199" s="589"/>
      <c r="H199" s="589"/>
      <c r="I199" s="589"/>
    </row>
    <row r="200" spans="1:13" ht="16.5" customHeight="1" x14ac:dyDescent="0.3">
      <c r="A200" s="589"/>
      <c r="D200" s="1179"/>
      <c r="E200" s="589"/>
      <c r="F200" s="589"/>
      <c r="G200" s="589"/>
      <c r="H200" s="589"/>
      <c r="I200" s="589"/>
    </row>
    <row r="201" spans="1:13" ht="16.5" customHeight="1" x14ac:dyDescent="0.3">
      <c r="A201" s="589"/>
      <c r="D201" s="1179"/>
      <c r="E201" s="589"/>
      <c r="F201" s="589"/>
      <c r="G201" s="589"/>
      <c r="H201" s="589"/>
      <c r="I201" s="589"/>
    </row>
    <row r="202" spans="1:13" ht="16.5" customHeight="1" x14ac:dyDescent="0.3">
      <c r="A202" s="589"/>
      <c r="D202" s="1179"/>
      <c r="E202" s="589"/>
      <c r="F202" s="589"/>
      <c r="G202" s="589"/>
      <c r="H202" s="589"/>
      <c r="I202" s="589"/>
    </row>
    <row r="203" spans="1:13" ht="16.5" customHeight="1" x14ac:dyDescent="0.3">
      <c r="A203" s="589"/>
      <c r="D203" s="1179"/>
      <c r="E203" s="589"/>
      <c r="F203" s="589"/>
      <c r="G203" s="589"/>
      <c r="H203" s="589"/>
      <c r="I203" s="589"/>
    </row>
    <row r="204" spans="1:13" ht="16.5" customHeight="1" x14ac:dyDescent="0.3">
      <c r="A204" s="589"/>
      <c r="D204" s="1179"/>
      <c r="E204" s="589"/>
      <c r="F204" s="589"/>
      <c r="G204" s="589"/>
      <c r="H204" s="589"/>
      <c r="I204" s="589"/>
    </row>
    <row r="205" spans="1:13" ht="16.5" customHeight="1" x14ac:dyDescent="0.3">
      <c r="A205" s="589"/>
      <c r="D205" s="1179"/>
      <c r="E205" s="589"/>
      <c r="F205" s="589"/>
      <c r="G205" s="589"/>
      <c r="H205" s="589"/>
      <c r="I205" s="589"/>
    </row>
    <row r="206" spans="1:13" ht="16.5" customHeight="1" x14ac:dyDescent="0.3">
      <c r="A206" s="589"/>
      <c r="D206" s="1179"/>
      <c r="E206" s="589"/>
      <c r="F206" s="589"/>
      <c r="G206" s="589"/>
      <c r="H206" s="589"/>
      <c r="I206" s="589"/>
    </row>
    <row r="207" spans="1:13" ht="16.5" customHeight="1" x14ac:dyDescent="0.3">
      <c r="A207" s="589"/>
      <c r="D207" s="1179"/>
      <c r="E207" s="589"/>
      <c r="F207" s="589"/>
      <c r="G207" s="589"/>
      <c r="H207" s="589"/>
      <c r="I207" s="589"/>
    </row>
    <row r="208" spans="1:13" ht="16.5" customHeight="1" x14ac:dyDescent="0.3">
      <c r="A208" s="589"/>
      <c r="D208" s="1179"/>
      <c r="E208" s="589"/>
      <c r="F208" s="589"/>
      <c r="G208" s="589"/>
      <c r="H208" s="589"/>
      <c r="I208" s="589"/>
    </row>
    <row r="209" spans="1:9" ht="16.5" customHeight="1" x14ac:dyDescent="0.3">
      <c r="A209" s="589"/>
      <c r="D209" s="1179"/>
      <c r="E209" s="589"/>
      <c r="F209" s="589"/>
      <c r="G209" s="589"/>
      <c r="H209" s="589"/>
      <c r="I209" s="589"/>
    </row>
    <row r="210" spans="1:9" ht="16.5" customHeight="1" x14ac:dyDescent="0.3">
      <c r="A210" s="589"/>
      <c r="D210" s="1179"/>
      <c r="E210" s="589"/>
      <c r="F210" s="589"/>
      <c r="G210" s="589"/>
      <c r="H210" s="589"/>
      <c r="I210" s="589"/>
    </row>
    <row r="211" spans="1:9" ht="16.5" customHeight="1" x14ac:dyDescent="0.3">
      <c r="A211" s="589"/>
      <c r="D211" s="1179"/>
      <c r="E211" s="589"/>
      <c r="F211" s="589"/>
      <c r="G211" s="589"/>
      <c r="H211" s="589"/>
      <c r="I211" s="589"/>
    </row>
    <row r="212" spans="1:9" ht="16.5" customHeight="1" x14ac:dyDescent="0.3">
      <c r="A212" s="589"/>
      <c r="D212" s="1179"/>
      <c r="E212" s="589"/>
      <c r="F212" s="589"/>
      <c r="G212" s="589"/>
      <c r="H212" s="589"/>
      <c r="I212" s="589"/>
    </row>
    <row r="213" spans="1:9" ht="16.5" customHeight="1" x14ac:dyDescent="0.3">
      <c r="A213" s="589"/>
      <c r="D213" s="1179"/>
      <c r="E213" s="589"/>
      <c r="F213" s="589"/>
      <c r="G213" s="589"/>
      <c r="H213" s="589"/>
      <c r="I213" s="589"/>
    </row>
    <row r="214" spans="1:9" ht="31.15" customHeight="1" x14ac:dyDescent="0.3">
      <c r="A214" s="589"/>
      <c r="D214" s="1179"/>
      <c r="E214" s="589"/>
      <c r="F214" s="589"/>
      <c r="G214" s="589"/>
      <c r="H214" s="589"/>
      <c r="I214" s="589"/>
    </row>
    <row r="215" spans="1:9" ht="16.5" customHeight="1" x14ac:dyDescent="0.3">
      <c r="A215" s="589"/>
      <c r="D215" s="1179"/>
      <c r="E215" s="589"/>
      <c r="F215" s="589"/>
      <c r="G215" s="589"/>
      <c r="H215" s="589"/>
      <c r="I215" s="589"/>
    </row>
    <row r="216" spans="1:9" ht="16.5" customHeight="1" x14ac:dyDescent="0.3">
      <c r="A216" s="589"/>
      <c r="D216" s="1179"/>
      <c r="E216" s="589"/>
      <c r="F216" s="589"/>
      <c r="G216" s="589"/>
      <c r="H216" s="589"/>
      <c r="I216" s="589"/>
    </row>
    <row r="217" spans="1:9" ht="16.5" customHeight="1" x14ac:dyDescent="0.3">
      <c r="A217" s="589"/>
      <c r="D217" s="1179"/>
      <c r="E217" s="589"/>
      <c r="F217" s="589"/>
      <c r="G217" s="589"/>
      <c r="H217" s="589"/>
      <c r="I217" s="589"/>
    </row>
    <row r="218" spans="1:9" ht="16.5" customHeight="1" x14ac:dyDescent="0.3">
      <c r="A218" s="589"/>
      <c r="D218" s="1179"/>
      <c r="E218" s="589"/>
      <c r="F218" s="589"/>
      <c r="G218" s="589"/>
      <c r="H218" s="589"/>
      <c r="I218" s="589"/>
    </row>
    <row r="219" spans="1:9" ht="16.5" customHeight="1" x14ac:dyDescent="0.3">
      <c r="A219" s="589"/>
      <c r="D219" s="1179"/>
      <c r="E219" s="589"/>
      <c r="F219" s="589"/>
      <c r="G219" s="589"/>
      <c r="H219" s="589"/>
      <c r="I219" s="589"/>
    </row>
    <row r="220" spans="1:9" ht="16.5" customHeight="1" x14ac:dyDescent="0.3">
      <c r="A220" s="589"/>
      <c r="D220" s="1179"/>
      <c r="E220" s="589"/>
      <c r="F220" s="589"/>
      <c r="G220" s="589"/>
      <c r="H220" s="589"/>
      <c r="I220" s="589"/>
    </row>
    <row r="221" spans="1:9" ht="16.5" customHeight="1" x14ac:dyDescent="0.3">
      <c r="A221" s="589"/>
      <c r="D221" s="1179"/>
      <c r="E221" s="589"/>
      <c r="F221" s="589"/>
      <c r="G221" s="589"/>
      <c r="H221" s="589"/>
      <c r="I221" s="589"/>
    </row>
    <row r="222" spans="1:9" ht="16.5" customHeight="1" x14ac:dyDescent="0.3">
      <c r="A222" s="589"/>
      <c r="D222" s="1179"/>
      <c r="E222" s="589"/>
      <c r="F222" s="589"/>
      <c r="G222" s="589"/>
      <c r="H222" s="589"/>
      <c r="I222" s="589"/>
    </row>
    <row r="223" spans="1:9" ht="16.5" customHeight="1" x14ac:dyDescent="0.3">
      <c r="A223" s="589"/>
      <c r="D223" s="1179"/>
      <c r="E223" s="589"/>
      <c r="F223" s="589"/>
      <c r="G223" s="589"/>
      <c r="H223" s="589"/>
      <c r="I223" s="589"/>
    </row>
    <row r="224" spans="1:9" ht="16.5" customHeight="1" x14ac:dyDescent="0.3">
      <c r="A224" s="589"/>
      <c r="D224" s="1179"/>
      <c r="E224" s="589"/>
      <c r="F224" s="589"/>
      <c r="G224" s="589"/>
      <c r="H224" s="589"/>
      <c r="I224" s="589"/>
    </row>
    <row r="225" spans="1:9" ht="16.5" customHeight="1" x14ac:dyDescent="0.3">
      <c r="A225" s="589" t="s">
        <v>283</v>
      </c>
      <c r="D225" s="1179"/>
      <c r="E225" s="589"/>
      <c r="F225" s="589"/>
      <c r="G225" s="589"/>
      <c r="H225" s="589"/>
      <c r="I225" s="589"/>
    </row>
  </sheetData>
  <mergeCells count="5">
    <mergeCell ref="J2:J3"/>
    <mergeCell ref="A1:A3"/>
    <mergeCell ref="D1:J1"/>
    <mergeCell ref="E2:I2"/>
    <mergeCell ref="B1:C2"/>
  </mergeCells>
  <hyperlinks>
    <hyperlink ref="A184" r:id="rId1" xr:uid="{00000000-0004-0000-0C00-000000000000}"/>
  </hyperlinks>
  <pageMargins left="0.7" right="0.7" top="0.75" bottom="0.75" header="0.3" footer="0.3"/>
  <pageSetup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</sheetPr>
  <dimension ref="A1:AO225"/>
  <sheetViews>
    <sheetView workbookViewId="0">
      <pane xSplit="1" ySplit="3" topLeftCell="B159" activePane="bottomRight" state="frozen"/>
      <selection pane="topRight" activeCell="B1" sqref="B1"/>
      <selection pane="bottomLeft" activeCell="A4" sqref="A4"/>
      <selection pane="bottomRight" activeCell="B3" sqref="B1:C1048576"/>
    </sheetView>
  </sheetViews>
  <sheetFormatPr defaultColWidth="9.19921875" defaultRowHeight="18.3" x14ac:dyDescent="0.4"/>
  <cols>
    <col min="1" max="1" width="22.796875" style="191" customWidth="1"/>
    <col min="2" max="2" width="19.3984375" style="1206" hidden="1" customWidth="1"/>
    <col min="3" max="3" width="19.796875" style="1207" hidden="1" customWidth="1"/>
    <col min="4" max="4" width="14.59765625" style="1195" customWidth="1"/>
    <col min="5" max="5" width="16" style="206" customWidth="1"/>
    <col min="6" max="6" width="14.09765625" style="547" customWidth="1"/>
    <col min="7" max="7" width="0.296875" style="191" customWidth="1"/>
    <col min="8" max="8" width="10.19921875" style="539" customWidth="1"/>
    <col min="9" max="9" width="13" style="191" customWidth="1"/>
    <col min="10" max="10" width="11.796875" style="812" customWidth="1"/>
    <col min="11" max="16384" width="9.19921875" style="191"/>
  </cols>
  <sheetData>
    <row r="1" spans="1:13" ht="25.9" customHeight="1" thickBot="1" x14ac:dyDescent="0.35">
      <c r="A1" s="1557" t="s">
        <v>0</v>
      </c>
      <c r="B1" s="1559" t="s">
        <v>339</v>
      </c>
      <c r="C1" s="1581"/>
      <c r="D1" s="1572" t="s">
        <v>529</v>
      </c>
      <c r="E1" s="1572"/>
      <c r="F1" s="1572"/>
      <c r="G1" s="1572"/>
      <c r="H1" s="1572"/>
      <c r="I1" s="1572"/>
      <c r="J1" s="1573"/>
      <c r="K1" s="589"/>
      <c r="L1" s="589"/>
      <c r="M1" s="589"/>
    </row>
    <row r="2" spans="1:13" ht="23.3" customHeight="1" thickTop="1" x14ac:dyDescent="0.3">
      <c r="A2" s="1558"/>
      <c r="B2" s="1581"/>
      <c r="C2" s="1581"/>
      <c r="D2" s="1187" t="s">
        <v>18</v>
      </c>
      <c r="E2" s="1574" t="s">
        <v>8</v>
      </c>
      <c r="F2" s="1575"/>
      <c r="G2" s="1575"/>
      <c r="H2" s="1575"/>
      <c r="I2" s="1576"/>
      <c r="J2" s="1568" t="s">
        <v>1</v>
      </c>
      <c r="K2" s="589"/>
      <c r="L2" s="589"/>
      <c r="M2" s="589"/>
    </row>
    <row r="3" spans="1:13" ht="64.55" customHeight="1" thickBot="1" x14ac:dyDescent="0.35">
      <c r="A3" s="1545"/>
      <c r="B3" s="1200" t="s">
        <v>281</v>
      </c>
      <c r="C3" s="1201"/>
      <c r="D3" s="1196" t="s">
        <v>659</v>
      </c>
      <c r="E3" s="61" t="s">
        <v>409</v>
      </c>
      <c r="F3" s="543" t="s">
        <v>348</v>
      </c>
      <c r="G3" s="53" t="s">
        <v>10</v>
      </c>
      <c r="H3" s="1241" t="s">
        <v>353</v>
      </c>
      <c r="I3" s="40" t="s">
        <v>17</v>
      </c>
      <c r="J3" s="1569"/>
      <c r="K3" s="589"/>
      <c r="L3" s="589"/>
      <c r="M3" s="589"/>
    </row>
    <row r="4" spans="1:13" s="937" customFormat="1" ht="16.5" customHeight="1" thickTop="1" thickBot="1" x14ac:dyDescent="0.3">
      <c r="A4" s="750" t="s">
        <v>128</v>
      </c>
      <c r="B4" s="1202"/>
      <c r="C4" s="1203"/>
      <c r="D4" s="1188" t="str">
        <f>IF(C4&gt;0,C4,"use median")</f>
        <v>use median</v>
      </c>
      <c r="E4" s="900">
        <f t="shared" ref="E4:E67" si="0">IF(C4=0,1,C4/$D$180)</f>
        <v>1</v>
      </c>
      <c r="F4" s="901">
        <f>E4-1</f>
        <v>0</v>
      </c>
      <c r="G4" s="511">
        <f t="shared" ref="G4:G67" si="1">(F4*-1)</f>
        <v>0</v>
      </c>
      <c r="H4" s="947">
        <f t="shared" ref="H4:H67" si="2">(IF(F4&lt;0,F4/$F$182*-100,F4/$F$181*100))</f>
        <v>0</v>
      </c>
      <c r="I4" s="512">
        <f>'MASTER CHART'!$AB$7</f>
        <v>0.05</v>
      </c>
      <c r="J4" s="902">
        <f t="shared" ref="J4:J67" si="3">(H4*I4)</f>
        <v>0</v>
      </c>
      <c r="K4" s="624"/>
      <c r="L4" s="624"/>
      <c r="M4" s="624"/>
    </row>
    <row r="5" spans="1:13" s="937" customFormat="1" ht="16.5" customHeight="1" thickTop="1" thickBot="1" x14ac:dyDescent="0.35">
      <c r="A5" s="751" t="s">
        <v>129</v>
      </c>
      <c r="B5" s="670" t="s">
        <v>129</v>
      </c>
      <c r="C5" s="1146">
        <v>3.9</v>
      </c>
      <c r="D5" s="1188">
        <f t="shared" ref="D5:D68" si="4">IF(C5&gt;0,C5,"use median")</f>
        <v>3.9</v>
      </c>
      <c r="E5" s="900">
        <f t="shared" si="0"/>
        <v>0.95121951219512202</v>
      </c>
      <c r="F5" s="901">
        <f t="shared" ref="F5:F68" si="5">E5-1</f>
        <v>-4.8780487804877981E-2</v>
      </c>
      <c r="G5" s="514">
        <f t="shared" si="1"/>
        <v>4.8780487804877981E-2</v>
      </c>
      <c r="H5" s="947">
        <f t="shared" si="2"/>
        <v>-12.499999999999986</v>
      </c>
      <c r="I5" s="512">
        <f>'MASTER CHART'!$AB$7</f>
        <v>0.05</v>
      </c>
      <c r="J5" s="902">
        <f t="shared" si="3"/>
        <v>-0.62499999999999933</v>
      </c>
      <c r="K5" s="624"/>
      <c r="L5" s="624"/>
      <c r="M5" s="624"/>
    </row>
    <row r="6" spans="1:13" s="937" customFormat="1" ht="16.5" customHeight="1" thickTop="1" thickBot="1" x14ac:dyDescent="0.35">
      <c r="A6" s="752" t="s">
        <v>31</v>
      </c>
      <c r="B6" s="670" t="s">
        <v>534</v>
      </c>
      <c r="C6" s="1146">
        <v>3.2</v>
      </c>
      <c r="D6" s="1188">
        <f t="shared" si="4"/>
        <v>3.2</v>
      </c>
      <c r="E6" s="900">
        <f t="shared" si="0"/>
        <v>0.78048780487804892</v>
      </c>
      <c r="F6" s="901">
        <f t="shared" si="5"/>
        <v>-0.21951219512195108</v>
      </c>
      <c r="G6" s="514">
        <f t="shared" si="1"/>
        <v>0.21951219512195108</v>
      </c>
      <c r="H6" s="947">
        <f t="shared" si="2"/>
        <v>-56.249999999999979</v>
      </c>
      <c r="I6" s="512">
        <f>'MASTER CHART'!$AB$7</f>
        <v>0.05</v>
      </c>
      <c r="J6" s="902">
        <f t="shared" si="3"/>
        <v>-2.8124999999999991</v>
      </c>
      <c r="K6" s="624"/>
      <c r="L6" s="624"/>
      <c r="M6" s="624"/>
    </row>
    <row r="7" spans="1:13" s="937" customFormat="1" ht="16.5" customHeight="1" thickTop="1" thickBot="1" x14ac:dyDescent="0.3">
      <c r="A7" s="752" t="s">
        <v>130</v>
      </c>
      <c r="B7" s="1204"/>
      <c r="C7" s="1204"/>
      <c r="D7" s="1188" t="str">
        <f t="shared" si="4"/>
        <v>use median</v>
      </c>
      <c r="E7" s="900">
        <f t="shared" si="0"/>
        <v>1</v>
      </c>
      <c r="F7" s="901">
        <f t="shared" si="5"/>
        <v>0</v>
      </c>
      <c r="G7" s="514">
        <f t="shared" si="1"/>
        <v>0</v>
      </c>
      <c r="H7" s="947">
        <f t="shared" si="2"/>
        <v>0</v>
      </c>
      <c r="I7" s="512">
        <f>'MASTER CHART'!$AB$7</f>
        <v>0.05</v>
      </c>
      <c r="J7" s="902">
        <f t="shared" si="3"/>
        <v>0</v>
      </c>
      <c r="K7" s="624"/>
      <c r="L7" s="624"/>
      <c r="M7" s="624"/>
    </row>
    <row r="8" spans="1:13" s="937" customFormat="1" ht="16.5" customHeight="1" thickTop="1" thickBot="1" x14ac:dyDescent="0.3">
      <c r="A8" s="751" t="s">
        <v>131</v>
      </c>
      <c r="B8" s="1204"/>
      <c r="C8" s="1204"/>
      <c r="D8" s="1188" t="str">
        <f t="shared" si="4"/>
        <v>use median</v>
      </c>
      <c r="E8" s="900">
        <f t="shared" si="0"/>
        <v>1</v>
      </c>
      <c r="F8" s="901">
        <f t="shared" si="5"/>
        <v>0</v>
      </c>
      <c r="G8" s="514">
        <f t="shared" si="1"/>
        <v>0</v>
      </c>
      <c r="H8" s="947">
        <f t="shared" si="2"/>
        <v>0</v>
      </c>
      <c r="I8" s="512">
        <f>'MASTER CHART'!$AB$7</f>
        <v>0.05</v>
      </c>
      <c r="J8" s="902">
        <f t="shared" si="3"/>
        <v>0</v>
      </c>
      <c r="K8" s="624"/>
      <c r="L8" s="624"/>
      <c r="M8" s="624"/>
    </row>
    <row r="9" spans="1:13" s="937" customFormat="1" ht="16.5" customHeight="1" thickTop="1" thickBot="1" x14ac:dyDescent="0.3">
      <c r="A9" s="751" t="s">
        <v>112</v>
      </c>
      <c r="B9" s="1204"/>
      <c r="C9" s="1204"/>
      <c r="D9" s="1188" t="str">
        <f t="shared" si="4"/>
        <v>use median</v>
      </c>
      <c r="E9" s="900">
        <f t="shared" si="0"/>
        <v>1</v>
      </c>
      <c r="F9" s="901">
        <f t="shared" si="5"/>
        <v>0</v>
      </c>
      <c r="G9" s="514">
        <f t="shared" si="1"/>
        <v>0</v>
      </c>
      <c r="H9" s="947">
        <f t="shared" si="2"/>
        <v>0</v>
      </c>
      <c r="I9" s="512">
        <f>'MASTER CHART'!$AB$7</f>
        <v>0.05</v>
      </c>
      <c r="J9" s="902">
        <f t="shared" si="3"/>
        <v>0</v>
      </c>
      <c r="K9" s="624"/>
      <c r="L9" s="624"/>
      <c r="M9" s="624"/>
    </row>
    <row r="10" spans="1:13" s="937" customFormat="1" ht="16.5" customHeight="1" thickTop="1" thickBot="1" x14ac:dyDescent="0.35">
      <c r="A10" s="752" t="s">
        <v>40</v>
      </c>
      <c r="B10" s="670" t="s">
        <v>535</v>
      </c>
      <c r="C10" s="1146">
        <v>3.8</v>
      </c>
      <c r="D10" s="1188">
        <f t="shared" si="4"/>
        <v>3.8</v>
      </c>
      <c r="E10" s="900">
        <f t="shared" si="0"/>
        <v>0.92682926829268297</v>
      </c>
      <c r="F10" s="901">
        <f t="shared" si="5"/>
        <v>-7.3170731707317027E-2</v>
      </c>
      <c r="G10" s="514">
        <f t="shared" si="1"/>
        <v>7.3170731707317027E-2</v>
      </c>
      <c r="H10" s="947">
        <f t="shared" si="2"/>
        <v>-18.749999999999993</v>
      </c>
      <c r="I10" s="512">
        <f>'MASTER CHART'!$AB$7</f>
        <v>0.05</v>
      </c>
      <c r="J10" s="902">
        <f t="shared" si="3"/>
        <v>-0.93749999999999967</v>
      </c>
      <c r="K10" s="624"/>
      <c r="L10" s="624"/>
      <c r="M10" s="624"/>
    </row>
    <row r="11" spans="1:13" s="937" customFormat="1" ht="16.5" customHeight="1" thickTop="1" thickBot="1" x14ac:dyDescent="0.35">
      <c r="A11" s="751" t="s">
        <v>132</v>
      </c>
      <c r="B11" s="670" t="s">
        <v>536</v>
      </c>
      <c r="C11" s="1146">
        <v>4.3</v>
      </c>
      <c r="D11" s="1188">
        <f t="shared" si="4"/>
        <v>4.3</v>
      </c>
      <c r="E11" s="900">
        <f t="shared" si="0"/>
        <v>1.0487804878048781</v>
      </c>
      <c r="F11" s="901">
        <f t="shared" si="5"/>
        <v>4.8780487804878092E-2</v>
      </c>
      <c r="G11" s="514">
        <f t="shared" si="1"/>
        <v>-4.8780487804878092E-2</v>
      </c>
      <c r="H11" s="947">
        <f t="shared" si="2"/>
        <v>10.526315789473689</v>
      </c>
      <c r="I11" s="512">
        <f>'MASTER CHART'!$AB$7</f>
        <v>0.05</v>
      </c>
      <c r="J11" s="902">
        <f t="shared" si="3"/>
        <v>0.5263157894736844</v>
      </c>
      <c r="K11" s="624"/>
      <c r="L11" s="624"/>
      <c r="M11" s="624"/>
    </row>
    <row r="12" spans="1:13" s="938" customFormat="1" ht="16.5" customHeight="1" thickTop="1" thickBot="1" x14ac:dyDescent="0.3">
      <c r="A12" s="752" t="s">
        <v>133</v>
      </c>
      <c r="B12" s="1205"/>
      <c r="C12" s="1205"/>
      <c r="D12" s="1188" t="str">
        <f t="shared" si="4"/>
        <v>use median</v>
      </c>
      <c r="E12" s="900">
        <f t="shared" si="0"/>
        <v>1</v>
      </c>
      <c r="F12" s="901">
        <f t="shared" si="5"/>
        <v>0</v>
      </c>
      <c r="G12" s="514">
        <f>(F12*-1)</f>
        <v>0</v>
      </c>
      <c r="H12" s="947">
        <f t="shared" si="2"/>
        <v>0</v>
      </c>
      <c r="I12" s="512">
        <f>'MASTER CHART'!$AB$7</f>
        <v>0.05</v>
      </c>
      <c r="J12" s="902">
        <f t="shared" si="3"/>
        <v>0</v>
      </c>
      <c r="K12" s="884"/>
      <c r="L12" s="884"/>
      <c r="M12" s="624"/>
    </row>
    <row r="13" spans="1:13" s="937" customFormat="1" ht="16.5" customHeight="1" thickTop="1" thickBot="1" x14ac:dyDescent="0.35">
      <c r="A13" s="751" t="s">
        <v>41</v>
      </c>
      <c r="B13" s="670" t="s">
        <v>537</v>
      </c>
      <c r="C13" s="1146">
        <v>5.5</v>
      </c>
      <c r="D13" s="1188">
        <f t="shared" si="4"/>
        <v>5.5</v>
      </c>
      <c r="E13" s="900">
        <f t="shared" si="0"/>
        <v>1.3414634146341464</v>
      </c>
      <c r="F13" s="901">
        <f t="shared" si="5"/>
        <v>0.34146341463414642</v>
      </c>
      <c r="G13" s="514">
        <f t="shared" si="1"/>
        <v>-0.34146341463414642</v>
      </c>
      <c r="H13" s="947">
        <f t="shared" si="2"/>
        <v>73.68421052631578</v>
      </c>
      <c r="I13" s="512">
        <f>'MASTER CHART'!$AB$7</f>
        <v>0.05</v>
      </c>
      <c r="J13" s="902">
        <f t="shared" si="3"/>
        <v>3.6842105263157894</v>
      </c>
      <c r="K13" s="624"/>
      <c r="L13" s="624"/>
      <c r="M13" s="624"/>
    </row>
    <row r="14" spans="1:13" s="937" customFormat="1" ht="16.5" customHeight="1" thickTop="1" thickBot="1" x14ac:dyDescent="0.35">
      <c r="A14" s="752" t="s">
        <v>42</v>
      </c>
      <c r="B14" s="670" t="s">
        <v>538</v>
      </c>
      <c r="C14" s="1146">
        <v>5.4</v>
      </c>
      <c r="D14" s="1188">
        <f t="shared" si="4"/>
        <v>5.4</v>
      </c>
      <c r="E14" s="900">
        <f t="shared" si="0"/>
        <v>1.3170731707317076</v>
      </c>
      <c r="F14" s="901">
        <f t="shared" si="5"/>
        <v>0.3170731707317076</v>
      </c>
      <c r="G14" s="514">
        <f t="shared" si="1"/>
        <v>-0.3170731707317076</v>
      </c>
      <c r="H14" s="947">
        <f t="shared" si="2"/>
        <v>68.421052631578988</v>
      </c>
      <c r="I14" s="512">
        <f>'MASTER CHART'!$AB$7</f>
        <v>0.05</v>
      </c>
      <c r="J14" s="902">
        <f t="shared" si="3"/>
        <v>3.4210526315789496</v>
      </c>
      <c r="K14" s="624"/>
      <c r="L14" s="624"/>
      <c r="M14" s="624"/>
    </row>
    <row r="15" spans="1:13" s="937" customFormat="1" ht="16.5" customHeight="1" thickTop="1" thickBot="1" x14ac:dyDescent="0.35">
      <c r="A15" s="751" t="s">
        <v>43</v>
      </c>
      <c r="B15" s="670" t="s">
        <v>539</v>
      </c>
      <c r="C15" s="1146">
        <v>4.3</v>
      </c>
      <c r="D15" s="1188">
        <f t="shared" si="4"/>
        <v>4.3</v>
      </c>
      <c r="E15" s="900">
        <f t="shared" si="0"/>
        <v>1.0487804878048781</v>
      </c>
      <c r="F15" s="901">
        <f t="shared" si="5"/>
        <v>4.8780487804878092E-2</v>
      </c>
      <c r="G15" s="514">
        <f t="shared" si="1"/>
        <v>-4.8780487804878092E-2</v>
      </c>
      <c r="H15" s="947">
        <f t="shared" si="2"/>
        <v>10.526315789473689</v>
      </c>
      <c r="I15" s="512">
        <f>'MASTER CHART'!$AB$7</f>
        <v>0.05</v>
      </c>
      <c r="J15" s="902">
        <f t="shared" si="3"/>
        <v>0.5263157894736844</v>
      </c>
      <c r="K15" s="624"/>
      <c r="L15" s="624"/>
      <c r="M15" s="624"/>
    </row>
    <row r="16" spans="1:13" s="937" customFormat="1" ht="16.5" customHeight="1" thickTop="1" thickBot="1" x14ac:dyDescent="0.3">
      <c r="A16" s="752" t="s">
        <v>134</v>
      </c>
      <c r="B16" s="1204"/>
      <c r="C16" s="1204"/>
      <c r="D16" s="1188" t="str">
        <f t="shared" si="4"/>
        <v>use median</v>
      </c>
      <c r="E16" s="900">
        <f t="shared" si="0"/>
        <v>1</v>
      </c>
      <c r="F16" s="901">
        <f t="shared" si="5"/>
        <v>0</v>
      </c>
      <c r="G16" s="514">
        <f t="shared" si="1"/>
        <v>0</v>
      </c>
      <c r="H16" s="947">
        <f t="shared" si="2"/>
        <v>0</v>
      </c>
      <c r="I16" s="512">
        <f>'MASTER CHART'!$AB$7</f>
        <v>0.05</v>
      </c>
      <c r="J16" s="902">
        <f t="shared" si="3"/>
        <v>0</v>
      </c>
      <c r="K16" s="624"/>
      <c r="L16" s="624"/>
      <c r="M16" s="624"/>
    </row>
    <row r="17" spans="1:13" s="937" customFormat="1" ht="16.5" customHeight="1" thickTop="1" thickBot="1" x14ac:dyDescent="0.35">
      <c r="A17" s="751" t="s">
        <v>44</v>
      </c>
      <c r="B17" s="670" t="s">
        <v>540</v>
      </c>
      <c r="C17" s="1146">
        <v>5.0999999999999996</v>
      </c>
      <c r="D17" s="1188">
        <f t="shared" si="4"/>
        <v>5.0999999999999996</v>
      </c>
      <c r="E17" s="900">
        <f t="shared" si="0"/>
        <v>1.2439024390243902</v>
      </c>
      <c r="F17" s="901">
        <f t="shared" si="5"/>
        <v>0.24390243902439024</v>
      </c>
      <c r="G17" s="514">
        <f t="shared" si="1"/>
        <v>-0.24390243902439024</v>
      </c>
      <c r="H17" s="947">
        <f t="shared" si="2"/>
        <v>52.631578947368396</v>
      </c>
      <c r="I17" s="512">
        <f>'MASTER CHART'!$AB$7</f>
        <v>0.05</v>
      </c>
      <c r="J17" s="902">
        <f t="shared" si="3"/>
        <v>2.6315789473684199</v>
      </c>
      <c r="K17" s="624"/>
      <c r="L17" s="624"/>
      <c r="M17" s="624"/>
    </row>
    <row r="18" spans="1:13" s="937" customFormat="1" ht="16.5" customHeight="1" thickTop="1" thickBot="1" x14ac:dyDescent="0.35">
      <c r="A18" s="752" t="s">
        <v>45</v>
      </c>
      <c r="B18" s="670" t="s">
        <v>541</v>
      </c>
      <c r="C18" s="1146">
        <v>3.3</v>
      </c>
      <c r="D18" s="1188">
        <f t="shared" si="4"/>
        <v>3.3</v>
      </c>
      <c r="E18" s="900">
        <f t="shared" si="0"/>
        <v>0.80487804878048785</v>
      </c>
      <c r="F18" s="901">
        <f t="shared" si="5"/>
        <v>-0.19512195121951215</v>
      </c>
      <c r="G18" s="514">
        <f t="shared" si="1"/>
        <v>0.19512195121951215</v>
      </c>
      <c r="H18" s="947">
        <f t="shared" si="2"/>
        <v>-50</v>
      </c>
      <c r="I18" s="512">
        <f>'MASTER CHART'!$AB$7</f>
        <v>0.05</v>
      </c>
      <c r="J18" s="902">
        <f t="shared" si="3"/>
        <v>-2.5</v>
      </c>
      <c r="K18" s="624"/>
      <c r="L18" s="624"/>
      <c r="M18" s="624"/>
    </row>
    <row r="19" spans="1:13" s="937" customFormat="1" ht="16.5" customHeight="1" thickTop="1" thickBot="1" x14ac:dyDescent="0.3">
      <c r="A19" s="751" t="s">
        <v>114</v>
      </c>
      <c r="B19" s="1204"/>
      <c r="C19" s="1204"/>
      <c r="D19" s="1188" t="str">
        <f t="shared" si="4"/>
        <v>use median</v>
      </c>
      <c r="E19" s="900">
        <f t="shared" si="0"/>
        <v>1</v>
      </c>
      <c r="F19" s="901">
        <f t="shared" si="5"/>
        <v>0</v>
      </c>
      <c r="G19" s="514">
        <f t="shared" si="1"/>
        <v>0</v>
      </c>
      <c r="H19" s="947">
        <f t="shared" si="2"/>
        <v>0</v>
      </c>
      <c r="I19" s="512">
        <f>'MASTER CHART'!$AB$7</f>
        <v>0.05</v>
      </c>
      <c r="J19" s="902">
        <f t="shared" si="3"/>
        <v>0</v>
      </c>
      <c r="K19" s="624"/>
      <c r="L19" s="624"/>
      <c r="M19" s="624"/>
    </row>
    <row r="20" spans="1:13" s="937" customFormat="1" ht="16.5" customHeight="1" thickTop="1" thickBot="1" x14ac:dyDescent="0.3">
      <c r="A20" s="752" t="s">
        <v>135</v>
      </c>
      <c r="B20" s="1204"/>
      <c r="C20" s="1204"/>
      <c r="D20" s="1188" t="str">
        <f t="shared" si="4"/>
        <v>use median</v>
      </c>
      <c r="E20" s="900">
        <f t="shared" si="0"/>
        <v>1</v>
      </c>
      <c r="F20" s="901">
        <f t="shared" si="5"/>
        <v>0</v>
      </c>
      <c r="G20" s="514">
        <f t="shared" si="1"/>
        <v>0</v>
      </c>
      <c r="H20" s="947">
        <f t="shared" si="2"/>
        <v>0</v>
      </c>
      <c r="I20" s="512">
        <f>'MASTER CHART'!$AB$7</f>
        <v>0.05</v>
      </c>
      <c r="J20" s="902">
        <f t="shared" si="3"/>
        <v>0</v>
      </c>
      <c r="K20" s="624"/>
      <c r="L20" s="624"/>
      <c r="M20" s="624"/>
    </row>
    <row r="21" spans="1:13" s="937" customFormat="1" ht="16.5" customHeight="1" thickTop="1" thickBot="1" x14ac:dyDescent="0.35">
      <c r="A21" s="751" t="s">
        <v>136</v>
      </c>
      <c r="B21" s="670" t="s">
        <v>542</v>
      </c>
      <c r="C21" s="1146">
        <v>5.4</v>
      </c>
      <c r="D21" s="1188">
        <f t="shared" si="4"/>
        <v>5.4</v>
      </c>
      <c r="E21" s="900">
        <f t="shared" si="0"/>
        <v>1.3170731707317076</v>
      </c>
      <c r="F21" s="901">
        <f t="shared" si="5"/>
        <v>0.3170731707317076</v>
      </c>
      <c r="G21" s="514">
        <f t="shared" si="1"/>
        <v>-0.3170731707317076</v>
      </c>
      <c r="H21" s="947">
        <f t="shared" si="2"/>
        <v>68.421052631578988</v>
      </c>
      <c r="I21" s="512">
        <f>'MASTER CHART'!$AB$7</f>
        <v>0.05</v>
      </c>
      <c r="J21" s="902">
        <f t="shared" si="3"/>
        <v>3.4210526315789496</v>
      </c>
      <c r="K21" s="624"/>
      <c r="L21" s="624"/>
      <c r="M21" s="624"/>
    </row>
    <row r="22" spans="1:13" s="937" customFormat="1" ht="16.5" customHeight="1" thickTop="1" thickBot="1" x14ac:dyDescent="0.3">
      <c r="A22" s="752" t="s">
        <v>137</v>
      </c>
      <c r="B22" s="1204"/>
      <c r="C22" s="1204"/>
      <c r="D22" s="1188" t="str">
        <f t="shared" si="4"/>
        <v>use median</v>
      </c>
      <c r="E22" s="900">
        <f t="shared" si="0"/>
        <v>1</v>
      </c>
      <c r="F22" s="901">
        <f t="shared" si="5"/>
        <v>0</v>
      </c>
      <c r="G22" s="514">
        <f t="shared" si="1"/>
        <v>0</v>
      </c>
      <c r="H22" s="947">
        <f t="shared" si="2"/>
        <v>0</v>
      </c>
      <c r="I22" s="512">
        <f>'MASTER CHART'!$AB$7</f>
        <v>0.05</v>
      </c>
      <c r="J22" s="902">
        <f t="shared" si="3"/>
        <v>0</v>
      </c>
      <c r="K22" s="624"/>
      <c r="L22" s="624"/>
      <c r="M22" s="624"/>
    </row>
    <row r="23" spans="1:13" s="937" customFormat="1" ht="16.5" customHeight="1" thickTop="1" thickBot="1" x14ac:dyDescent="0.35">
      <c r="A23" s="751" t="s">
        <v>138</v>
      </c>
      <c r="B23" s="670" t="s">
        <v>543</v>
      </c>
      <c r="C23" s="1146">
        <v>2.9</v>
      </c>
      <c r="D23" s="1188">
        <f t="shared" si="4"/>
        <v>2.9</v>
      </c>
      <c r="E23" s="900">
        <f t="shared" si="0"/>
        <v>0.70731707317073178</v>
      </c>
      <c r="F23" s="901">
        <f t="shared" si="5"/>
        <v>-0.29268292682926822</v>
      </c>
      <c r="G23" s="514">
        <f t="shared" si="1"/>
        <v>0.29268292682926822</v>
      </c>
      <c r="H23" s="947">
        <f t="shared" si="2"/>
        <v>-75</v>
      </c>
      <c r="I23" s="512">
        <f>'MASTER CHART'!$AB$7</f>
        <v>0.05</v>
      </c>
      <c r="J23" s="902">
        <f t="shared" si="3"/>
        <v>-3.75</v>
      </c>
      <c r="K23" s="624"/>
      <c r="L23" s="624"/>
      <c r="M23" s="624"/>
    </row>
    <row r="24" spans="1:13" s="937" customFormat="1" ht="16.5" customHeight="1" thickTop="1" thickBot="1" x14ac:dyDescent="0.3">
      <c r="A24" s="752" t="s">
        <v>139</v>
      </c>
      <c r="B24" s="1204"/>
      <c r="C24" s="1204"/>
      <c r="D24" s="1188" t="str">
        <f t="shared" si="4"/>
        <v>use median</v>
      </c>
      <c r="E24" s="900">
        <f t="shared" si="0"/>
        <v>1</v>
      </c>
      <c r="F24" s="901">
        <f t="shared" si="5"/>
        <v>0</v>
      </c>
      <c r="G24" s="514">
        <f t="shared" si="1"/>
        <v>0</v>
      </c>
      <c r="H24" s="947">
        <f t="shared" si="2"/>
        <v>0</v>
      </c>
      <c r="I24" s="512">
        <f>'MASTER CHART'!$AB$7</f>
        <v>0.05</v>
      </c>
      <c r="J24" s="902">
        <f t="shared" si="3"/>
        <v>0</v>
      </c>
      <c r="K24" s="624"/>
      <c r="L24" s="624"/>
      <c r="M24" s="624"/>
    </row>
    <row r="25" spans="1:13" s="937" customFormat="1" ht="16.5" customHeight="1" thickTop="1" thickBot="1" x14ac:dyDescent="0.35">
      <c r="A25" s="752" t="s">
        <v>35</v>
      </c>
      <c r="B25" s="670" t="s">
        <v>35</v>
      </c>
      <c r="C25" s="1146">
        <v>3.3</v>
      </c>
      <c r="D25" s="1188">
        <f t="shared" si="4"/>
        <v>3.3</v>
      </c>
      <c r="E25" s="900">
        <f t="shared" si="0"/>
        <v>0.80487804878048785</v>
      </c>
      <c r="F25" s="901">
        <f t="shared" si="5"/>
        <v>-0.19512195121951215</v>
      </c>
      <c r="G25" s="514">
        <f t="shared" si="1"/>
        <v>0.19512195121951215</v>
      </c>
      <c r="H25" s="947">
        <f t="shared" si="2"/>
        <v>-50</v>
      </c>
      <c r="I25" s="512">
        <f>'MASTER CHART'!$AB$7</f>
        <v>0.05</v>
      </c>
      <c r="J25" s="902">
        <f t="shared" si="3"/>
        <v>-2.5</v>
      </c>
      <c r="K25" s="624"/>
      <c r="L25" s="624"/>
      <c r="M25" s="624"/>
    </row>
    <row r="26" spans="1:13" s="937" customFormat="1" ht="16.5" customHeight="1" thickTop="1" thickBot="1" x14ac:dyDescent="0.35">
      <c r="A26" s="751" t="s">
        <v>231</v>
      </c>
      <c r="B26" s="670" t="s">
        <v>544</v>
      </c>
      <c r="C26" s="1146">
        <v>3.6</v>
      </c>
      <c r="D26" s="1188">
        <f t="shared" si="4"/>
        <v>3.6</v>
      </c>
      <c r="E26" s="900">
        <f t="shared" si="0"/>
        <v>0.87804878048780499</v>
      </c>
      <c r="F26" s="901">
        <f t="shared" si="5"/>
        <v>-0.12195121951219501</v>
      </c>
      <c r="G26" s="514">
        <f t="shared" si="1"/>
        <v>0.12195121951219501</v>
      </c>
      <c r="H26" s="947">
        <f t="shared" si="2"/>
        <v>-31.249999999999979</v>
      </c>
      <c r="I26" s="512">
        <f>'MASTER CHART'!$AB$7</f>
        <v>0.05</v>
      </c>
      <c r="J26" s="902">
        <f t="shared" si="3"/>
        <v>-1.5624999999999991</v>
      </c>
      <c r="K26" s="624"/>
      <c r="L26" s="624"/>
      <c r="M26" s="624"/>
    </row>
    <row r="27" spans="1:13" s="937" customFormat="1" ht="16.5" customHeight="1" thickTop="1" thickBot="1" x14ac:dyDescent="0.35">
      <c r="A27" s="752" t="s">
        <v>141</v>
      </c>
      <c r="B27" s="670" t="s">
        <v>545</v>
      </c>
      <c r="C27" s="1146">
        <v>3.5</v>
      </c>
      <c r="D27" s="1188">
        <f t="shared" si="4"/>
        <v>3.5</v>
      </c>
      <c r="E27" s="900">
        <f t="shared" si="0"/>
        <v>0.85365853658536595</v>
      </c>
      <c r="F27" s="901">
        <f t="shared" si="5"/>
        <v>-0.14634146341463405</v>
      </c>
      <c r="G27" s="514">
        <f t="shared" si="1"/>
        <v>0.14634146341463405</v>
      </c>
      <c r="H27" s="947">
        <f t="shared" si="2"/>
        <v>-37.499999999999986</v>
      </c>
      <c r="I27" s="512">
        <f>'MASTER CHART'!$AB$7</f>
        <v>0.05</v>
      </c>
      <c r="J27" s="902">
        <f t="shared" si="3"/>
        <v>-1.8749999999999993</v>
      </c>
      <c r="K27" s="624"/>
      <c r="L27" s="624"/>
      <c r="M27" s="624"/>
    </row>
    <row r="28" spans="1:13" s="937" customFormat="1" ht="16.5" customHeight="1" thickTop="1" thickBot="1" x14ac:dyDescent="0.35">
      <c r="A28" s="751" t="s">
        <v>46</v>
      </c>
      <c r="B28" s="670" t="s">
        <v>546</v>
      </c>
      <c r="C28" s="1146">
        <v>4</v>
      </c>
      <c r="D28" s="1188">
        <f t="shared" si="4"/>
        <v>4</v>
      </c>
      <c r="E28" s="900">
        <f t="shared" si="0"/>
        <v>0.97560975609756106</v>
      </c>
      <c r="F28" s="901">
        <f t="shared" si="5"/>
        <v>-2.4390243902438935E-2</v>
      </c>
      <c r="G28" s="514">
        <f t="shared" si="1"/>
        <v>2.4390243902438935E-2</v>
      </c>
      <c r="H28" s="947">
        <f t="shared" si="2"/>
        <v>-6.2499999999999787</v>
      </c>
      <c r="I28" s="512">
        <f>'MASTER CHART'!$AB$7</f>
        <v>0.05</v>
      </c>
      <c r="J28" s="902">
        <f t="shared" si="3"/>
        <v>-0.31249999999999895</v>
      </c>
      <c r="K28" s="624"/>
      <c r="L28" s="624"/>
      <c r="M28" s="624"/>
    </row>
    <row r="29" spans="1:13" s="937" customFormat="1" ht="16.5" customHeight="1" thickTop="1" thickBot="1" x14ac:dyDescent="0.3">
      <c r="A29" s="751" t="s">
        <v>142</v>
      </c>
      <c r="B29" s="1204"/>
      <c r="C29" s="1204"/>
      <c r="D29" s="1188" t="str">
        <f t="shared" si="4"/>
        <v>use median</v>
      </c>
      <c r="E29" s="900">
        <f t="shared" si="0"/>
        <v>1</v>
      </c>
      <c r="F29" s="901">
        <f t="shared" si="5"/>
        <v>0</v>
      </c>
      <c r="G29" s="514">
        <f t="shared" si="1"/>
        <v>0</v>
      </c>
      <c r="H29" s="947">
        <f t="shared" si="2"/>
        <v>0</v>
      </c>
      <c r="I29" s="512">
        <f>'MASTER CHART'!$AB$7</f>
        <v>0.05</v>
      </c>
      <c r="J29" s="902">
        <f t="shared" si="3"/>
        <v>0</v>
      </c>
      <c r="K29" s="624"/>
      <c r="L29" s="624"/>
      <c r="M29" s="624"/>
    </row>
    <row r="30" spans="1:13" s="937" customFormat="1" ht="16.5" customHeight="1" thickTop="1" thickBot="1" x14ac:dyDescent="0.3">
      <c r="A30" s="752" t="s">
        <v>143</v>
      </c>
      <c r="B30" s="1204"/>
      <c r="C30" s="1204"/>
      <c r="D30" s="1188" t="str">
        <f t="shared" si="4"/>
        <v>use median</v>
      </c>
      <c r="E30" s="900">
        <f t="shared" si="0"/>
        <v>1</v>
      </c>
      <c r="F30" s="901">
        <f t="shared" si="5"/>
        <v>0</v>
      </c>
      <c r="G30" s="514">
        <f t="shared" si="1"/>
        <v>0</v>
      </c>
      <c r="H30" s="947">
        <f t="shared" si="2"/>
        <v>0</v>
      </c>
      <c r="I30" s="512">
        <f>'MASTER CHART'!$AB$7</f>
        <v>0.05</v>
      </c>
      <c r="J30" s="902">
        <f t="shared" si="3"/>
        <v>0</v>
      </c>
      <c r="K30" s="624"/>
      <c r="L30" s="624"/>
      <c r="M30" s="624"/>
    </row>
    <row r="31" spans="1:13" s="937" customFormat="1" ht="16.5" customHeight="1" thickTop="1" thickBot="1" x14ac:dyDescent="0.35">
      <c r="A31" s="751" t="s">
        <v>47</v>
      </c>
      <c r="B31" s="670" t="s">
        <v>547</v>
      </c>
      <c r="C31" s="1146">
        <v>4.0999999999999996</v>
      </c>
      <c r="D31" s="1188">
        <f t="shared" si="4"/>
        <v>4.0999999999999996</v>
      </c>
      <c r="E31" s="900">
        <f t="shared" si="0"/>
        <v>1</v>
      </c>
      <c r="F31" s="901">
        <f t="shared" si="5"/>
        <v>0</v>
      </c>
      <c r="G31" s="514">
        <f t="shared" si="1"/>
        <v>0</v>
      </c>
      <c r="H31" s="947">
        <f t="shared" si="2"/>
        <v>0</v>
      </c>
      <c r="I31" s="512">
        <f>'MASTER CHART'!$AB$7</f>
        <v>0.05</v>
      </c>
      <c r="J31" s="902">
        <f t="shared" si="3"/>
        <v>0</v>
      </c>
      <c r="K31" s="624"/>
      <c r="L31" s="624"/>
      <c r="M31" s="624"/>
    </row>
    <row r="32" spans="1:13" s="937" customFormat="1" ht="16.5" customHeight="1" thickTop="1" thickBot="1" x14ac:dyDescent="0.3">
      <c r="A32" s="752" t="s">
        <v>144</v>
      </c>
      <c r="B32" s="1204"/>
      <c r="C32" s="1204"/>
      <c r="D32" s="1188" t="str">
        <f t="shared" si="4"/>
        <v>use median</v>
      </c>
      <c r="E32" s="900">
        <f t="shared" si="0"/>
        <v>1</v>
      </c>
      <c r="F32" s="901">
        <f t="shared" si="5"/>
        <v>0</v>
      </c>
      <c r="G32" s="514">
        <f t="shared" si="1"/>
        <v>0</v>
      </c>
      <c r="H32" s="947">
        <f t="shared" si="2"/>
        <v>0</v>
      </c>
      <c r="I32" s="512">
        <f>'MASTER CHART'!$AB$7</f>
        <v>0.05</v>
      </c>
      <c r="J32" s="902">
        <f t="shared" si="3"/>
        <v>0</v>
      </c>
      <c r="K32" s="624"/>
      <c r="L32" s="624"/>
      <c r="M32" s="624"/>
    </row>
    <row r="33" spans="1:13" s="937" customFormat="1" ht="16.5" customHeight="1" thickTop="1" thickBot="1" x14ac:dyDescent="0.35">
      <c r="A33" s="752" t="s">
        <v>145</v>
      </c>
      <c r="B33" s="670" t="s">
        <v>548</v>
      </c>
      <c r="C33" s="1146">
        <v>3.4</v>
      </c>
      <c r="D33" s="1188">
        <f t="shared" si="4"/>
        <v>3.4</v>
      </c>
      <c r="E33" s="900">
        <f t="shared" si="0"/>
        <v>0.8292682926829269</v>
      </c>
      <c r="F33" s="901">
        <f t="shared" si="5"/>
        <v>-0.1707317073170731</v>
      </c>
      <c r="G33" s="514">
        <f t="shared" si="1"/>
        <v>0.1707317073170731</v>
      </c>
      <c r="H33" s="947">
        <f t="shared" si="2"/>
        <v>-43.749999999999993</v>
      </c>
      <c r="I33" s="512">
        <f>'MASTER CHART'!$AB$7</f>
        <v>0.05</v>
      </c>
      <c r="J33" s="902">
        <f t="shared" si="3"/>
        <v>-2.1874999999999996</v>
      </c>
      <c r="K33" s="624"/>
      <c r="L33" s="624"/>
      <c r="M33" s="624"/>
    </row>
    <row r="34" spans="1:13" s="937" customFormat="1" ht="16.5" customHeight="1" thickTop="1" thickBot="1" x14ac:dyDescent="0.35">
      <c r="A34" s="751" t="s">
        <v>146</v>
      </c>
      <c r="B34" s="670" t="s">
        <v>549</v>
      </c>
      <c r="C34" s="1146">
        <v>3</v>
      </c>
      <c r="D34" s="1188">
        <f t="shared" si="4"/>
        <v>3</v>
      </c>
      <c r="E34" s="900">
        <f t="shared" si="0"/>
        <v>0.73170731707317083</v>
      </c>
      <c r="F34" s="901">
        <f t="shared" si="5"/>
        <v>-0.26829268292682917</v>
      </c>
      <c r="G34" s="514">
        <f t="shared" si="1"/>
        <v>0.26829268292682917</v>
      </c>
      <c r="H34" s="947">
        <f t="shared" si="2"/>
        <v>-68.749999999999986</v>
      </c>
      <c r="I34" s="512">
        <f>'MASTER CHART'!$AB$7</f>
        <v>0.05</v>
      </c>
      <c r="J34" s="902">
        <f t="shared" si="3"/>
        <v>-3.4374999999999996</v>
      </c>
      <c r="K34" s="624"/>
      <c r="L34" s="624"/>
      <c r="M34" s="624"/>
    </row>
    <row r="35" spans="1:13" s="937" customFormat="1" ht="16.5" customHeight="1" thickTop="1" thickBot="1" x14ac:dyDescent="0.35">
      <c r="A35" s="752" t="s">
        <v>48</v>
      </c>
      <c r="B35" s="670" t="s">
        <v>550</v>
      </c>
      <c r="C35" s="1146">
        <v>5.6</v>
      </c>
      <c r="D35" s="1188">
        <f t="shared" si="4"/>
        <v>5.6</v>
      </c>
      <c r="E35" s="900">
        <f t="shared" si="0"/>
        <v>1.3658536585365855</v>
      </c>
      <c r="F35" s="901">
        <f t="shared" si="5"/>
        <v>0.36585365853658547</v>
      </c>
      <c r="G35" s="514">
        <f t="shared" si="1"/>
        <v>-0.36585365853658547</v>
      </c>
      <c r="H35" s="947">
        <f t="shared" si="2"/>
        <v>78.947368421052616</v>
      </c>
      <c r="I35" s="512">
        <f>'MASTER CHART'!$AB$7</f>
        <v>0.05</v>
      </c>
      <c r="J35" s="902">
        <f t="shared" si="3"/>
        <v>3.947368421052631</v>
      </c>
      <c r="K35" s="624"/>
      <c r="L35" s="624"/>
      <c r="M35" s="624"/>
    </row>
    <row r="36" spans="1:13" s="937" customFormat="1" ht="16.5" customHeight="1" thickTop="1" thickBot="1" x14ac:dyDescent="0.3">
      <c r="A36" s="752" t="s">
        <v>147</v>
      </c>
      <c r="B36" s="1204"/>
      <c r="C36" s="1204"/>
      <c r="D36" s="1188" t="str">
        <f t="shared" si="4"/>
        <v>use median</v>
      </c>
      <c r="E36" s="900">
        <f t="shared" si="0"/>
        <v>1</v>
      </c>
      <c r="F36" s="901">
        <f t="shared" si="5"/>
        <v>0</v>
      </c>
      <c r="G36" s="514">
        <f t="shared" si="1"/>
        <v>0</v>
      </c>
      <c r="H36" s="947">
        <f t="shared" si="2"/>
        <v>0</v>
      </c>
      <c r="I36" s="512">
        <f>'MASTER CHART'!$AB$7</f>
        <v>0.05</v>
      </c>
      <c r="J36" s="902">
        <f t="shared" si="3"/>
        <v>0</v>
      </c>
      <c r="K36" s="624"/>
      <c r="L36" s="624"/>
      <c r="M36" s="624"/>
    </row>
    <row r="37" spans="1:13" s="937" customFormat="1" ht="16.5" customHeight="1" thickTop="1" thickBot="1" x14ac:dyDescent="0.35">
      <c r="A37" s="751" t="s">
        <v>49</v>
      </c>
      <c r="B37" s="670" t="s">
        <v>551</v>
      </c>
      <c r="C37" s="1146">
        <v>4.5999999999999996</v>
      </c>
      <c r="D37" s="1188">
        <f t="shared" si="4"/>
        <v>4.5999999999999996</v>
      </c>
      <c r="E37" s="900">
        <f t="shared" si="0"/>
        <v>1.1219512195121952</v>
      </c>
      <c r="F37" s="901">
        <f t="shared" si="5"/>
        <v>0.12195121951219523</v>
      </c>
      <c r="G37" s="514">
        <f t="shared" si="1"/>
        <v>-0.12195121951219523</v>
      </c>
      <c r="H37" s="947">
        <f t="shared" si="2"/>
        <v>26.315789473684227</v>
      </c>
      <c r="I37" s="512">
        <f>'MASTER CHART'!$AB$7</f>
        <v>0.05</v>
      </c>
      <c r="J37" s="902">
        <f t="shared" si="3"/>
        <v>1.3157894736842115</v>
      </c>
      <c r="K37" s="624"/>
      <c r="L37" s="624"/>
      <c r="M37" s="624"/>
    </row>
    <row r="38" spans="1:13" s="937" customFormat="1" ht="16.5" customHeight="1" thickTop="1" thickBot="1" x14ac:dyDescent="0.35">
      <c r="A38" s="752" t="s">
        <v>50</v>
      </c>
      <c r="B38" s="670" t="s">
        <v>552</v>
      </c>
      <c r="C38" s="1146">
        <v>4.2</v>
      </c>
      <c r="D38" s="1188">
        <f t="shared" si="4"/>
        <v>4.2</v>
      </c>
      <c r="E38" s="900">
        <f t="shared" si="0"/>
        <v>1.024390243902439</v>
      </c>
      <c r="F38" s="901">
        <f t="shared" si="5"/>
        <v>2.4390243902439046E-2</v>
      </c>
      <c r="G38" s="514">
        <f t="shared" si="1"/>
        <v>-2.4390243902439046E-2</v>
      </c>
      <c r="H38" s="947">
        <f t="shared" si="2"/>
        <v>5.2631578947368443</v>
      </c>
      <c r="I38" s="512">
        <f>'MASTER CHART'!$AB$7</f>
        <v>0.05</v>
      </c>
      <c r="J38" s="902">
        <f t="shared" si="3"/>
        <v>0.2631578947368422</v>
      </c>
      <c r="K38" s="624"/>
      <c r="L38" s="624"/>
      <c r="M38" s="624"/>
    </row>
    <row r="39" spans="1:13" s="937" customFormat="1" ht="16.5" customHeight="1" thickTop="1" thickBot="1" x14ac:dyDescent="0.35">
      <c r="A39" s="751" t="s">
        <v>148</v>
      </c>
      <c r="B39" s="670" t="s">
        <v>643</v>
      </c>
      <c r="C39" s="1146">
        <v>5.5</v>
      </c>
      <c r="D39" s="1188">
        <f t="shared" si="4"/>
        <v>5.5</v>
      </c>
      <c r="E39" s="900">
        <f t="shared" si="0"/>
        <v>1.3414634146341464</v>
      </c>
      <c r="F39" s="901">
        <f t="shared" si="5"/>
        <v>0.34146341463414642</v>
      </c>
      <c r="G39" s="514">
        <f t="shared" si="1"/>
        <v>-0.34146341463414642</v>
      </c>
      <c r="H39" s="947">
        <f t="shared" si="2"/>
        <v>73.68421052631578</v>
      </c>
      <c r="I39" s="512">
        <f>'MASTER CHART'!$AB$7</f>
        <v>0.05</v>
      </c>
      <c r="J39" s="902">
        <f t="shared" si="3"/>
        <v>3.6842105263157894</v>
      </c>
      <c r="K39" s="624"/>
      <c r="L39" s="624"/>
      <c r="M39" s="624"/>
    </row>
    <row r="40" spans="1:13" s="937" customFormat="1" ht="16.5" customHeight="1" thickTop="1" thickBot="1" x14ac:dyDescent="0.35">
      <c r="A40" s="752" t="s">
        <v>51</v>
      </c>
      <c r="B40" s="670" t="s">
        <v>553</v>
      </c>
      <c r="C40" s="1146">
        <v>4.0999999999999996</v>
      </c>
      <c r="D40" s="1188">
        <f t="shared" si="4"/>
        <v>4.0999999999999996</v>
      </c>
      <c r="E40" s="900">
        <f t="shared" si="0"/>
        <v>1</v>
      </c>
      <c r="F40" s="901">
        <f t="shared" si="5"/>
        <v>0</v>
      </c>
      <c r="G40" s="514">
        <f t="shared" si="1"/>
        <v>0</v>
      </c>
      <c r="H40" s="947">
        <f t="shared" si="2"/>
        <v>0</v>
      </c>
      <c r="I40" s="512">
        <f>'MASTER CHART'!$AB$7</f>
        <v>0.05</v>
      </c>
      <c r="J40" s="902">
        <f t="shared" si="3"/>
        <v>0</v>
      </c>
      <c r="K40" s="624"/>
      <c r="L40" s="624"/>
      <c r="M40" s="624"/>
    </row>
    <row r="41" spans="1:13" s="937" customFormat="1" ht="16.5" customHeight="1" thickTop="1" thickBot="1" x14ac:dyDescent="0.3">
      <c r="A41" s="752" t="s">
        <v>149</v>
      </c>
      <c r="B41" s="1204"/>
      <c r="C41" s="1204"/>
      <c r="D41" s="1188" t="str">
        <f t="shared" si="4"/>
        <v>use median</v>
      </c>
      <c r="E41" s="900">
        <f t="shared" si="0"/>
        <v>1</v>
      </c>
      <c r="F41" s="901">
        <f t="shared" si="5"/>
        <v>0</v>
      </c>
      <c r="G41" s="514">
        <f t="shared" si="1"/>
        <v>0</v>
      </c>
      <c r="H41" s="947">
        <f t="shared" si="2"/>
        <v>0</v>
      </c>
      <c r="I41" s="512">
        <f>'MASTER CHART'!$AB$7</f>
        <v>0.05</v>
      </c>
      <c r="J41" s="902">
        <f t="shared" si="3"/>
        <v>0</v>
      </c>
      <c r="K41" s="624"/>
      <c r="L41" s="624"/>
      <c r="M41" s="624"/>
    </row>
    <row r="42" spans="1:13" s="937" customFormat="1" ht="16.5" customHeight="1" thickTop="1" thickBot="1" x14ac:dyDescent="0.35">
      <c r="A42" s="752" t="s">
        <v>52</v>
      </c>
      <c r="B42" s="670" t="s">
        <v>554</v>
      </c>
      <c r="C42" s="1146">
        <v>4.5</v>
      </c>
      <c r="D42" s="1188">
        <f t="shared" si="4"/>
        <v>4.5</v>
      </c>
      <c r="E42" s="900">
        <f t="shared" si="0"/>
        <v>1.0975609756097562</v>
      </c>
      <c r="F42" s="901">
        <f t="shared" si="5"/>
        <v>9.7560975609756184E-2</v>
      </c>
      <c r="G42" s="514">
        <f t="shared" si="1"/>
        <v>-9.7560975609756184E-2</v>
      </c>
      <c r="H42" s="947">
        <f t="shared" si="2"/>
        <v>21.052631578947377</v>
      </c>
      <c r="I42" s="512">
        <f>'MASTER CHART'!$AB$7</f>
        <v>0.05</v>
      </c>
      <c r="J42" s="902">
        <f t="shared" si="3"/>
        <v>1.0526315789473688</v>
      </c>
      <c r="K42" s="624"/>
      <c r="L42" s="624"/>
      <c r="M42" s="624"/>
    </row>
    <row r="43" spans="1:13" s="937" customFormat="1" ht="16.5" customHeight="1" thickTop="1" thickBot="1" x14ac:dyDescent="0.35">
      <c r="A43" s="751" t="s">
        <v>150</v>
      </c>
      <c r="B43" s="670" t="s">
        <v>555</v>
      </c>
      <c r="C43" s="1146">
        <v>3.4</v>
      </c>
      <c r="D43" s="1188">
        <f t="shared" si="4"/>
        <v>3.4</v>
      </c>
      <c r="E43" s="900">
        <f t="shared" si="0"/>
        <v>0.8292682926829269</v>
      </c>
      <c r="F43" s="901">
        <f t="shared" si="5"/>
        <v>-0.1707317073170731</v>
      </c>
      <c r="G43" s="514">
        <f t="shared" si="1"/>
        <v>0.1707317073170731</v>
      </c>
      <c r="H43" s="947">
        <f t="shared" si="2"/>
        <v>-43.749999999999993</v>
      </c>
      <c r="I43" s="512">
        <f>'MASTER CHART'!$AB$7</f>
        <v>0.05</v>
      </c>
      <c r="J43" s="902">
        <f t="shared" si="3"/>
        <v>-2.1874999999999996</v>
      </c>
      <c r="K43" s="624"/>
      <c r="L43" s="624"/>
      <c r="M43" s="624"/>
    </row>
    <row r="44" spans="1:13" s="937" customFormat="1" ht="16.5" customHeight="1" thickTop="1" thickBot="1" x14ac:dyDescent="0.35">
      <c r="A44" s="752" t="s">
        <v>151</v>
      </c>
      <c r="B44" s="670" t="s">
        <v>556</v>
      </c>
      <c r="C44" s="1146">
        <v>4.3</v>
      </c>
      <c r="D44" s="1188">
        <f t="shared" si="4"/>
        <v>4.3</v>
      </c>
      <c r="E44" s="900">
        <f t="shared" si="0"/>
        <v>1.0487804878048781</v>
      </c>
      <c r="F44" s="901">
        <f t="shared" si="5"/>
        <v>4.8780487804878092E-2</v>
      </c>
      <c r="G44" s="514">
        <f t="shared" si="1"/>
        <v>-4.8780487804878092E-2</v>
      </c>
      <c r="H44" s="947">
        <f t="shared" si="2"/>
        <v>10.526315789473689</v>
      </c>
      <c r="I44" s="512">
        <f>'MASTER CHART'!$AB$7</f>
        <v>0.05</v>
      </c>
      <c r="J44" s="902">
        <f t="shared" si="3"/>
        <v>0.5263157894736844</v>
      </c>
      <c r="K44" s="624"/>
      <c r="L44" s="624"/>
      <c r="M44" s="624"/>
    </row>
    <row r="45" spans="1:13" s="937" customFormat="1" ht="16.5" customHeight="1" thickTop="1" thickBot="1" x14ac:dyDescent="0.3">
      <c r="A45" s="751" t="s">
        <v>152</v>
      </c>
      <c r="B45" s="1204"/>
      <c r="C45" s="1204"/>
      <c r="D45" s="1188" t="str">
        <f t="shared" si="4"/>
        <v>use median</v>
      </c>
      <c r="E45" s="900">
        <f t="shared" si="0"/>
        <v>1</v>
      </c>
      <c r="F45" s="901">
        <f t="shared" si="5"/>
        <v>0</v>
      </c>
      <c r="G45" s="514">
        <f t="shared" si="1"/>
        <v>0</v>
      </c>
      <c r="H45" s="947">
        <f t="shared" si="2"/>
        <v>0</v>
      </c>
      <c r="I45" s="512">
        <f>'MASTER CHART'!$AB$7</f>
        <v>0.05</v>
      </c>
      <c r="J45" s="902">
        <f t="shared" si="3"/>
        <v>0</v>
      </c>
      <c r="K45" s="624"/>
      <c r="L45" s="624"/>
      <c r="M45" s="624"/>
    </row>
    <row r="46" spans="1:13" s="937" customFormat="1" ht="16.5" customHeight="1" thickTop="1" thickBot="1" x14ac:dyDescent="0.35">
      <c r="A46" s="752" t="s">
        <v>53</v>
      </c>
      <c r="B46" s="670" t="s">
        <v>557</v>
      </c>
      <c r="C46" s="1146">
        <v>4.5999999999999996</v>
      </c>
      <c r="D46" s="1188">
        <f t="shared" si="4"/>
        <v>4.5999999999999996</v>
      </c>
      <c r="E46" s="900">
        <f t="shared" si="0"/>
        <v>1.1219512195121952</v>
      </c>
      <c r="F46" s="901">
        <f t="shared" si="5"/>
        <v>0.12195121951219523</v>
      </c>
      <c r="G46" s="514">
        <f t="shared" si="1"/>
        <v>-0.12195121951219523</v>
      </c>
      <c r="H46" s="947">
        <f t="shared" si="2"/>
        <v>26.315789473684227</v>
      </c>
      <c r="I46" s="512">
        <f>'MASTER CHART'!$AB$7</f>
        <v>0.05</v>
      </c>
      <c r="J46" s="902">
        <f t="shared" si="3"/>
        <v>1.3157894736842115</v>
      </c>
      <c r="K46" s="624"/>
      <c r="L46" s="624"/>
      <c r="M46" s="624"/>
    </row>
    <row r="47" spans="1:13" s="937" customFormat="1" ht="16.5" customHeight="1" thickTop="1" thickBot="1" x14ac:dyDescent="0.35">
      <c r="A47" s="751" t="s">
        <v>54</v>
      </c>
      <c r="B47" s="670" t="s">
        <v>558</v>
      </c>
      <c r="C47" s="1146">
        <v>4.7</v>
      </c>
      <c r="D47" s="1188">
        <f t="shared" si="4"/>
        <v>4.7</v>
      </c>
      <c r="E47" s="900">
        <f t="shared" si="0"/>
        <v>1.1463414634146343</v>
      </c>
      <c r="F47" s="901">
        <f t="shared" si="5"/>
        <v>0.14634146341463428</v>
      </c>
      <c r="G47" s="514">
        <f t="shared" si="1"/>
        <v>-0.14634146341463428</v>
      </c>
      <c r="H47" s="947">
        <f t="shared" si="2"/>
        <v>31.578947368421069</v>
      </c>
      <c r="I47" s="512">
        <f>'MASTER CHART'!$AB$7</f>
        <v>0.05</v>
      </c>
      <c r="J47" s="902">
        <f t="shared" si="3"/>
        <v>1.5789473684210535</v>
      </c>
      <c r="K47" s="624"/>
      <c r="L47" s="624"/>
      <c r="M47" s="624"/>
    </row>
    <row r="48" spans="1:13" s="937" customFormat="1" ht="16.75" customHeight="1" thickTop="1" thickBot="1" x14ac:dyDescent="0.35">
      <c r="A48" s="968" t="s">
        <v>232</v>
      </c>
      <c r="B48" s="670"/>
      <c r="C48" s="1146"/>
      <c r="D48" s="1188" t="str">
        <f t="shared" si="4"/>
        <v>use median</v>
      </c>
      <c r="E48" s="900">
        <f t="shared" si="0"/>
        <v>1</v>
      </c>
      <c r="F48" s="901">
        <f t="shared" si="5"/>
        <v>0</v>
      </c>
      <c r="G48" s="514">
        <f t="shared" si="1"/>
        <v>0</v>
      </c>
      <c r="H48" s="947">
        <f t="shared" si="2"/>
        <v>0</v>
      </c>
      <c r="I48" s="512">
        <f>'MASTER CHART'!$AB$7</f>
        <v>0.05</v>
      </c>
      <c r="J48" s="902">
        <f t="shared" si="3"/>
        <v>0</v>
      </c>
      <c r="K48" s="624"/>
      <c r="L48" s="624"/>
      <c r="M48" s="624"/>
    </row>
    <row r="49" spans="1:41" s="937" customFormat="1" ht="17.350000000000001" customHeight="1" thickTop="1" thickBot="1" x14ac:dyDescent="0.3">
      <c r="A49" s="751" t="s">
        <v>296</v>
      </c>
      <c r="B49" s="1204"/>
      <c r="C49" s="1204"/>
      <c r="D49" s="1188" t="str">
        <f t="shared" si="4"/>
        <v>use median</v>
      </c>
      <c r="E49" s="900">
        <f t="shared" si="0"/>
        <v>1</v>
      </c>
      <c r="F49" s="901">
        <f t="shared" si="5"/>
        <v>0</v>
      </c>
      <c r="G49" s="514">
        <f t="shared" si="1"/>
        <v>0</v>
      </c>
      <c r="H49" s="947">
        <f t="shared" si="2"/>
        <v>0</v>
      </c>
      <c r="I49" s="512">
        <f>'MASTER CHART'!$AB$7</f>
        <v>0.05</v>
      </c>
      <c r="J49" s="902">
        <f t="shared" si="3"/>
        <v>0</v>
      </c>
      <c r="K49" s="624"/>
      <c r="L49" s="624"/>
      <c r="M49" s="624"/>
    </row>
    <row r="50" spans="1:41" s="937" customFormat="1" ht="16.5" customHeight="1" thickTop="1" thickBot="1" x14ac:dyDescent="0.35">
      <c r="A50" s="752" t="s">
        <v>55</v>
      </c>
      <c r="B50" s="670" t="s">
        <v>559</v>
      </c>
      <c r="C50" s="1146">
        <v>5.6</v>
      </c>
      <c r="D50" s="1188">
        <f t="shared" si="4"/>
        <v>5.6</v>
      </c>
      <c r="E50" s="900">
        <f t="shared" si="0"/>
        <v>1.3658536585365855</v>
      </c>
      <c r="F50" s="901">
        <f t="shared" si="5"/>
        <v>0.36585365853658547</v>
      </c>
      <c r="G50" s="514">
        <f t="shared" si="1"/>
        <v>-0.36585365853658547</v>
      </c>
      <c r="H50" s="947">
        <f t="shared" si="2"/>
        <v>78.947368421052616</v>
      </c>
      <c r="I50" s="512">
        <f>'MASTER CHART'!$AB$7</f>
        <v>0.05</v>
      </c>
      <c r="J50" s="902">
        <f t="shared" si="3"/>
        <v>3.947368421052631</v>
      </c>
      <c r="K50" s="624"/>
      <c r="L50" s="624"/>
      <c r="M50" s="624"/>
    </row>
    <row r="51" spans="1:41" s="937" customFormat="1" ht="16.5" customHeight="1" thickTop="1" thickBot="1" x14ac:dyDescent="0.3">
      <c r="A51" s="752" t="s">
        <v>115</v>
      </c>
      <c r="B51" s="1204"/>
      <c r="C51" s="1204"/>
      <c r="D51" s="1188" t="str">
        <f t="shared" si="4"/>
        <v>use median</v>
      </c>
      <c r="E51" s="900">
        <f t="shared" si="0"/>
        <v>1</v>
      </c>
      <c r="F51" s="901">
        <f t="shared" si="5"/>
        <v>0</v>
      </c>
      <c r="G51" s="514">
        <f t="shared" si="1"/>
        <v>0</v>
      </c>
      <c r="H51" s="947">
        <f t="shared" si="2"/>
        <v>0</v>
      </c>
      <c r="I51" s="512">
        <f>'MASTER CHART'!$AB$7</f>
        <v>0.05</v>
      </c>
      <c r="J51" s="902">
        <f t="shared" si="3"/>
        <v>0</v>
      </c>
      <c r="K51" s="624"/>
      <c r="L51" s="624"/>
      <c r="M51" s="624"/>
    </row>
    <row r="52" spans="1:41" s="937" customFormat="1" ht="16.5" customHeight="1" thickTop="1" thickBot="1" x14ac:dyDescent="0.35">
      <c r="A52" s="751" t="s">
        <v>116</v>
      </c>
      <c r="B52" s="670" t="s">
        <v>560</v>
      </c>
      <c r="C52" s="1146">
        <v>3.6</v>
      </c>
      <c r="D52" s="1188">
        <f t="shared" si="4"/>
        <v>3.6</v>
      </c>
      <c r="E52" s="900">
        <f t="shared" si="0"/>
        <v>0.87804878048780499</v>
      </c>
      <c r="F52" s="901">
        <f t="shared" si="5"/>
        <v>-0.12195121951219501</v>
      </c>
      <c r="G52" s="514">
        <f t="shared" si="1"/>
        <v>0.12195121951219501</v>
      </c>
      <c r="H52" s="947">
        <f t="shared" si="2"/>
        <v>-31.249999999999979</v>
      </c>
      <c r="I52" s="512">
        <f>'MASTER CHART'!$AB$7</f>
        <v>0.05</v>
      </c>
      <c r="J52" s="902">
        <f t="shared" si="3"/>
        <v>-1.5624999999999991</v>
      </c>
      <c r="K52" s="624"/>
      <c r="L52" s="624"/>
      <c r="M52" s="624"/>
    </row>
    <row r="53" spans="1:41" s="937" customFormat="1" ht="16.5" customHeight="1" thickTop="1" thickBot="1" x14ac:dyDescent="0.35">
      <c r="A53" s="752" t="s">
        <v>56</v>
      </c>
      <c r="B53" s="670" t="s">
        <v>561</v>
      </c>
      <c r="C53" s="1146">
        <v>3.9</v>
      </c>
      <c r="D53" s="1188">
        <f t="shared" si="4"/>
        <v>3.9</v>
      </c>
      <c r="E53" s="900">
        <f t="shared" si="0"/>
        <v>0.95121951219512202</v>
      </c>
      <c r="F53" s="901">
        <f t="shared" si="5"/>
        <v>-4.8780487804877981E-2</v>
      </c>
      <c r="G53" s="514">
        <f t="shared" si="1"/>
        <v>4.8780487804877981E-2</v>
      </c>
      <c r="H53" s="947">
        <f t="shared" si="2"/>
        <v>-12.499999999999986</v>
      </c>
      <c r="I53" s="512">
        <f>'MASTER CHART'!$AB$7</f>
        <v>0.05</v>
      </c>
      <c r="J53" s="902">
        <f t="shared" si="3"/>
        <v>-0.62499999999999933</v>
      </c>
      <c r="K53" s="885"/>
      <c r="L53" s="886"/>
      <c r="M53" s="624"/>
    </row>
    <row r="54" spans="1:41" s="937" customFormat="1" ht="16.5" customHeight="1" thickTop="1" thickBot="1" x14ac:dyDescent="0.35">
      <c r="A54" s="751" t="s">
        <v>57</v>
      </c>
      <c r="B54" s="670" t="s">
        <v>562</v>
      </c>
      <c r="C54" s="1146">
        <v>3.7</v>
      </c>
      <c r="D54" s="1188">
        <f t="shared" si="4"/>
        <v>3.7</v>
      </c>
      <c r="E54" s="900">
        <f t="shared" si="0"/>
        <v>0.90243902439024404</v>
      </c>
      <c r="F54" s="901">
        <f t="shared" si="5"/>
        <v>-9.7560975609755962E-2</v>
      </c>
      <c r="G54" s="514">
        <f t="shared" si="1"/>
        <v>9.7560975609755962E-2</v>
      </c>
      <c r="H54" s="947">
        <f t="shared" si="2"/>
        <v>-24.999999999999972</v>
      </c>
      <c r="I54" s="512">
        <f>'MASTER CHART'!$AB$7</f>
        <v>0.05</v>
      </c>
      <c r="J54" s="902">
        <f t="shared" si="3"/>
        <v>-1.2499999999999987</v>
      </c>
      <c r="K54" s="887"/>
      <c r="L54" s="888"/>
      <c r="M54" s="888"/>
    </row>
    <row r="55" spans="1:41" s="938" customFormat="1" ht="16.5" customHeight="1" thickTop="1" thickBot="1" x14ac:dyDescent="0.35">
      <c r="A55" s="752" t="s">
        <v>58</v>
      </c>
      <c r="B55" s="670" t="s">
        <v>563</v>
      </c>
      <c r="C55" s="1146">
        <v>3.7</v>
      </c>
      <c r="D55" s="1188">
        <f t="shared" si="4"/>
        <v>3.7</v>
      </c>
      <c r="E55" s="900">
        <f t="shared" si="0"/>
        <v>0.90243902439024404</v>
      </c>
      <c r="F55" s="901">
        <f t="shared" si="5"/>
        <v>-9.7560975609755962E-2</v>
      </c>
      <c r="G55" s="514">
        <f t="shared" si="1"/>
        <v>9.7560975609755962E-2</v>
      </c>
      <c r="H55" s="947">
        <f t="shared" si="2"/>
        <v>-24.999999999999972</v>
      </c>
      <c r="I55" s="512">
        <f>'MASTER CHART'!$AB$7</f>
        <v>0.05</v>
      </c>
      <c r="J55" s="902">
        <f t="shared" si="3"/>
        <v>-1.2499999999999987</v>
      </c>
      <c r="K55" s="889"/>
      <c r="L55" s="890"/>
      <c r="M55" s="891"/>
      <c r="N55" s="890"/>
      <c r="O55" s="891"/>
      <c r="P55" s="891"/>
      <c r="Q55" s="939"/>
      <c r="R55" s="891"/>
      <c r="S55" s="939"/>
      <c r="T55" s="891"/>
      <c r="U55" s="940"/>
      <c r="V55" s="941"/>
      <c r="W55" s="942"/>
      <c r="X55" s="941"/>
      <c r="Y55" s="891"/>
      <c r="Z55" s="891"/>
      <c r="AA55" s="891"/>
      <c r="AB55" s="891"/>
      <c r="AC55" s="891"/>
      <c r="AD55" s="891"/>
      <c r="AE55" s="891"/>
      <c r="AF55" s="891"/>
      <c r="AG55" s="943"/>
      <c r="AH55" s="891"/>
      <c r="AI55" s="891"/>
      <c r="AJ55" s="891"/>
      <c r="AK55" s="891"/>
      <c r="AL55" s="891"/>
      <c r="AM55" s="891"/>
      <c r="AN55" s="891"/>
      <c r="AO55" s="944"/>
    </row>
    <row r="56" spans="1:41" s="937" customFormat="1" ht="16.5" customHeight="1" thickTop="1" thickBot="1" x14ac:dyDescent="0.3">
      <c r="A56" s="751" t="s">
        <v>153</v>
      </c>
      <c r="B56" s="1204"/>
      <c r="C56" s="1204"/>
      <c r="D56" s="1188" t="str">
        <f t="shared" si="4"/>
        <v>use median</v>
      </c>
      <c r="E56" s="900">
        <f t="shared" si="0"/>
        <v>1</v>
      </c>
      <c r="F56" s="901">
        <f t="shared" si="5"/>
        <v>0</v>
      </c>
      <c r="G56" s="514">
        <f t="shared" si="1"/>
        <v>0</v>
      </c>
      <c r="H56" s="947">
        <f t="shared" si="2"/>
        <v>0</v>
      </c>
      <c r="I56" s="512">
        <f>'MASTER CHART'!$AB$7</f>
        <v>0.05</v>
      </c>
      <c r="J56" s="902">
        <f t="shared" si="3"/>
        <v>0</v>
      </c>
      <c r="K56" s="885"/>
      <c r="L56" s="886"/>
      <c r="M56" s="624"/>
    </row>
    <row r="57" spans="1:41" s="937" customFormat="1" ht="16.5" customHeight="1" thickTop="1" x14ac:dyDescent="0.3">
      <c r="A57" s="751" t="s">
        <v>154</v>
      </c>
      <c r="B57" s="670" t="s">
        <v>564</v>
      </c>
      <c r="C57" s="1146">
        <v>5.4</v>
      </c>
      <c r="D57" s="1188">
        <f t="shared" si="4"/>
        <v>5.4</v>
      </c>
      <c r="E57" s="900">
        <f t="shared" si="0"/>
        <v>1.3170731707317076</v>
      </c>
      <c r="F57" s="901">
        <f t="shared" si="5"/>
        <v>0.3170731707317076</v>
      </c>
      <c r="G57" s="514">
        <f t="shared" si="1"/>
        <v>-0.3170731707317076</v>
      </c>
      <c r="H57" s="1242">
        <f t="shared" si="2"/>
        <v>68.421052631578988</v>
      </c>
      <c r="I57" s="512">
        <f>'MASTER CHART'!$AB$7</f>
        <v>0.05</v>
      </c>
      <c r="J57" s="902">
        <f t="shared" si="3"/>
        <v>3.4210526315789496</v>
      </c>
      <c r="K57" s="885"/>
      <c r="L57" s="886"/>
      <c r="M57" s="624"/>
    </row>
    <row r="58" spans="1:41" s="937" customFormat="1" ht="16.5" customHeight="1" x14ac:dyDescent="0.3">
      <c r="A58" s="752" t="s">
        <v>155</v>
      </c>
      <c r="B58" s="670" t="s">
        <v>565</v>
      </c>
      <c r="C58" s="1146">
        <v>3.1</v>
      </c>
      <c r="D58" s="1188">
        <f t="shared" si="4"/>
        <v>3.1</v>
      </c>
      <c r="E58" s="900">
        <f t="shared" si="0"/>
        <v>0.75609756097560987</v>
      </c>
      <c r="F58" s="901">
        <f t="shared" si="5"/>
        <v>-0.24390243902439013</v>
      </c>
      <c r="G58" s="514">
        <f t="shared" si="1"/>
        <v>0.24390243902439013</v>
      </c>
      <c r="H58" s="946">
        <f t="shared" si="2"/>
        <v>-62.499999999999986</v>
      </c>
      <c r="I58" s="512">
        <f>'MASTER CHART'!$AB$7</f>
        <v>0.05</v>
      </c>
      <c r="J58" s="902">
        <f t="shared" si="3"/>
        <v>-3.1249999999999996</v>
      </c>
      <c r="K58" s="624"/>
      <c r="L58" s="624"/>
      <c r="M58" s="624"/>
    </row>
    <row r="59" spans="1:41" s="937" customFormat="1" ht="16.5" customHeight="1" x14ac:dyDescent="0.25">
      <c r="A59" s="752" t="s">
        <v>156</v>
      </c>
      <c r="B59" s="1204"/>
      <c r="C59" s="1204"/>
      <c r="D59" s="1188" t="str">
        <f t="shared" si="4"/>
        <v>use median</v>
      </c>
      <c r="E59" s="900">
        <f t="shared" si="0"/>
        <v>1</v>
      </c>
      <c r="F59" s="901">
        <f t="shared" si="5"/>
        <v>0</v>
      </c>
      <c r="G59" s="514">
        <f t="shared" si="1"/>
        <v>0</v>
      </c>
      <c r="H59" s="946">
        <f t="shared" si="2"/>
        <v>0</v>
      </c>
      <c r="I59" s="512">
        <f>'MASTER CHART'!$AB$7</f>
        <v>0.05</v>
      </c>
      <c r="J59" s="902">
        <f t="shared" si="3"/>
        <v>0</v>
      </c>
      <c r="K59" s="624"/>
      <c r="L59" s="624"/>
      <c r="M59" s="624"/>
    </row>
    <row r="60" spans="1:41" s="937" customFormat="1" ht="16.5" customHeight="1" x14ac:dyDescent="0.3">
      <c r="A60" s="751" t="s">
        <v>157</v>
      </c>
      <c r="B60" s="670" t="s">
        <v>566</v>
      </c>
      <c r="C60" s="1146">
        <v>6</v>
      </c>
      <c r="D60" s="1188">
        <f t="shared" si="4"/>
        <v>6</v>
      </c>
      <c r="E60" s="900">
        <f t="shared" si="0"/>
        <v>1.4634146341463417</v>
      </c>
      <c r="F60" s="901">
        <f t="shared" si="5"/>
        <v>0.46341463414634165</v>
      </c>
      <c r="G60" s="514">
        <f t="shared" si="1"/>
        <v>-0.46341463414634165</v>
      </c>
      <c r="H60" s="946">
        <f t="shared" si="2"/>
        <v>100</v>
      </c>
      <c r="I60" s="512">
        <f>'MASTER CHART'!$AB$7</f>
        <v>0.05</v>
      </c>
      <c r="J60" s="902">
        <f t="shared" si="3"/>
        <v>5</v>
      </c>
      <c r="K60" s="624"/>
      <c r="L60" s="624"/>
      <c r="M60" s="624"/>
    </row>
    <row r="61" spans="1:41" s="937" customFormat="1" ht="16.5" customHeight="1" x14ac:dyDescent="0.3">
      <c r="A61" s="752" t="s">
        <v>59</v>
      </c>
      <c r="B61" s="670" t="s">
        <v>567</v>
      </c>
      <c r="C61" s="1146">
        <v>5.3</v>
      </c>
      <c r="D61" s="1188">
        <f t="shared" si="4"/>
        <v>5.3</v>
      </c>
      <c r="E61" s="900">
        <f t="shared" si="0"/>
        <v>1.2926829268292683</v>
      </c>
      <c r="F61" s="901">
        <f t="shared" si="5"/>
        <v>0.29268292682926833</v>
      </c>
      <c r="G61" s="514">
        <f t="shared" si="1"/>
        <v>-0.29268292682926833</v>
      </c>
      <c r="H61" s="946">
        <f t="shared" si="2"/>
        <v>63.157894736842088</v>
      </c>
      <c r="I61" s="512">
        <f>'MASTER CHART'!$AB$7</f>
        <v>0.05</v>
      </c>
      <c r="J61" s="902">
        <f t="shared" si="3"/>
        <v>3.1578947368421044</v>
      </c>
      <c r="K61" s="624"/>
      <c r="L61" s="624"/>
      <c r="M61" s="624"/>
    </row>
    <row r="62" spans="1:41" s="937" customFormat="1" ht="16.2" customHeight="1" x14ac:dyDescent="0.25">
      <c r="A62" s="752" t="s">
        <v>158</v>
      </c>
      <c r="B62" s="1204"/>
      <c r="C62" s="1204"/>
      <c r="D62" s="1188" t="str">
        <f t="shared" si="4"/>
        <v>use median</v>
      </c>
      <c r="E62" s="900">
        <f t="shared" si="0"/>
        <v>1</v>
      </c>
      <c r="F62" s="901">
        <f t="shared" si="5"/>
        <v>0</v>
      </c>
      <c r="G62" s="514">
        <f t="shared" si="1"/>
        <v>0</v>
      </c>
      <c r="H62" s="946">
        <f t="shared" si="2"/>
        <v>0</v>
      </c>
      <c r="I62" s="512">
        <f>'MASTER CHART'!$AB$7</f>
        <v>0.05</v>
      </c>
      <c r="J62" s="902">
        <f t="shared" si="3"/>
        <v>0</v>
      </c>
      <c r="K62" s="624"/>
      <c r="L62" s="624"/>
      <c r="M62" s="624"/>
    </row>
    <row r="63" spans="1:41" s="937" customFormat="1" ht="16.5" customHeight="1" x14ac:dyDescent="0.3">
      <c r="A63" s="752" t="s">
        <v>159</v>
      </c>
      <c r="B63" s="670" t="s">
        <v>568</v>
      </c>
      <c r="C63" s="1146">
        <v>2.9</v>
      </c>
      <c r="D63" s="1188">
        <f t="shared" si="4"/>
        <v>2.9</v>
      </c>
      <c r="E63" s="900">
        <f t="shared" si="0"/>
        <v>0.70731707317073178</v>
      </c>
      <c r="F63" s="901">
        <f t="shared" si="5"/>
        <v>-0.29268292682926822</v>
      </c>
      <c r="G63" s="514">
        <f t="shared" si="1"/>
        <v>0.29268292682926822</v>
      </c>
      <c r="H63" s="946">
        <f t="shared" si="2"/>
        <v>-75</v>
      </c>
      <c r="I63" s="512">
        <f>'MASTER CHART'!$AB$7</f>
        <v>0.05</v>
      </c>
      <c r="J63" s="902">
        <f t="shared" si="3"/>
        <v>-3.75</v>
      </c>
      <c r="K63" s="624"/>
      <c r="L63" s="624"/>
      <c r="M63" s="624"/>
    </row>
    <row r="64" spans="1:41" s="937" customFormat="1" ht="16.5" customHeight="1" x14ac:dyDescent="0.3">
      <c r="A64" s="752" t="s">
        <v>160</v>
      </c>
      <c r="B64" s="670" t="s">
        <v>569</v>
      </c>
      <c r="C64" s="1146">
        <v>4.3</v>
      </c>
      <c r="D64" s="1188">
        <f t="shared" si="4"/>
        <v>4.3</v>
      </c>
      <c r="E64" s="900">
        <f t="shared" si="0"/>
        <v>1.0487804878048781</v>
      </c>
      <c r="F64" s="901">
        <f t="shared" si="5"/>
        <v>4.8780487804878092E-2</v>
      </c>
      <c r="G64" s="514">
        <f t="shared" si="1"/>
        <v>-4.8780487804878092E-2</v>
      </c>
      <c r="H64" s="946">
        <f t="shared" si="2"/>
        <v>10.526315789473689</v>
      </c>
      <c r="I64" s="512">
        <f>'MASTER CHART'!$AB$7</f>
        <v>0.05</v>
      </c>
      <c r="J64" s="902">
        <f t="shared" si="3"/>
        <v>0.5263157894736844</v>
      </c>
      <c r="K64" s="624"/>
      <c r="L64" s="624"/>
      <c r="M64" s="624"/>
    </row>
    <row r="65" spans="1:13" s="937" customFormat="1" ht="16.5" customHeight="1" x14ac:dyDescent="0.3">
      <c r="A65" s="751" t="s">
        <v>60</v>
      </c>
      <c r="B65" s="670" t="s">
        <v>570</v>
      </c>
      <c r="C65" s="1146">
        <v>5.6</v>
      </c>
      <c r="D65" s="1188">
        <f t="shared" si="4"/>
        <v>5.6</v>
      </c>
      <c r="E65" s="900">
        <f t="shared" si="0"/>
        <v>1.3658536585365855</v>
      </c>
      <c r="F65" s="901">
        <f t="shared" si="5"/>
        <v>0.36585365853658547</v>
      </c>
      <c r="G65" s="514">
        <f t="shared" si="1"/>
        <v>-0.36585365853658547</v>
      </c>
      <c r="H65" s="946">
        <f t="shared" si="2"/>
        <v>78.947368421052616</v>
      </c>
      <c r="I65" s="512">
        <f>'MASTER CHART'!$AB$7</f>
        <v>0.05</v>
      </c>
      <c r="J65" s="902">
        <f t="shared" si="3"/>
        <v>3.947368421052631</v>
      </c>
      <c r="K65" s="624"/>
      <c r="L65" s="624"/>
      <c r="M65" s="624"/>
    </row>
    <row r="66" spans="1:13" s="937" customFormat="1" ht="16.5" customHeight="1" x14ac:dyDescent="0.3">
      <c r="A66" s="752" t="s">
        <v>161</v>
      </c>
      <c r="B66" s="670" t="s">
        <v>571</v>
      </c>
      <c r="C66" s="1146">
        <v>3.5</v>
      </c>
      <c r="D66" s="1188">
        <f t="shared" si="4"/>
        <v>3.5</v>
      </c>
      <c r="E66" s="900">
        <f t="shared" si="0"/>
        <v>0.85365853658536595</v>
      </c>
      <c r="F66" s="901">
        <f t="shared" si="5"/>
        <v>-0.14634146341463405</v>
      </c>
      <c r="G66" s="514">
        <f t="shared" si="1"/>
        <v>0.14634146341463405</v>
      </c>
      <c r="H66" s="946">
        <f t="shared" si="2"/>
        <v>-37.499999999999986</v>
      </c>
      <c r="I66" s="512">
        <f>'MASTER CHART'!$AB$7</f>
        <v>0.05</v>
      </c>
      <c r="J66" s="902">
        <f t="shared" si="3"/>
        <v>-1.8749999999999993</v>
      </c>
      <c r="K66" s="624"/>
      <c r="L66" s="624"/>
      <c r="M66" s="624"/>
    </row>
    <row r="67" spans="1:13" s="937" customFormat="1" ht="16.5" customHeight="1" x14ac:dyDescent="0.25">
      <c r="A67" s="751" t="s">
        <v>162</v>
      </c>
      <c r="B67" s="1204"/>
      <c r="C67" s="1204"/>
      <c r="D67" s="1188" t="str">
        <f t="shared" si="4"/>
        <v>use median</v>
      </c>
      <c r="E67" s="900">
        <f t="shared" si="0"/>
        <v>1</v>
      </c>
      <c r="F67" s="901">
        <f t="shared" si="5"/>
        <v>0</v>
      </c>
      <c r="G67" s="514">
        <f t="shared" si="1"/>
        <v>0</v>
      </c>
      <c r="H67" s="946">
        <f t="shared" si="2"/>
        <v>0</v>
      </c>
      <c r="I67" s="512">
        <f>'MASTER CHART'!$AB$7</f>
        <v>0.05</v>
      </c>
      <c r="J67" s="902">
        <f t="shared" si="3"/>
        <v>0</v>
      </c>
      <c r="K67" s="624"/>
      <c r="L67" s="624"/>
      <c r="M67" s="624"/>
    </row>
    <row r="68" spans="1:13" s="937" customFormat="1" ht="16.5" customHeight="1" x14ac:dyDescent="0.3">
      <c r="A68" s="752" t="s">
        <v>61</v>
      </c>
      <c r="B68" s="670" t="s">
        <v>572</v>
      </c>
      <c r="C68" s="1146">
        <v>4.0999999999999996</v>
      </c>
      <c r="D68" s="1188">
        <f t="shared" si="4"/>
        <v>4.0999999999999996</v>
      </c>
      <c r="E68" s="900">
        <f t="shared" ref="E68:E131" si="6">IF(C68=0,1,C68/$D$180)</f>
        <v>1</v>
      </c>
      <c r="F68" s="901">
        <f t="shared" si="5"/>
        <v>0</v>
      </c>
      <c r="G68" s="514">
        <f t="shared" ref="G68:G131" si="7">(F68*-1)</f>
        <v>0</v>
      </c>
      <c r="H68" s="946">
        <f t="shared" ref="H68:H131" si="8">(IF(F68&lt;0,F68/$F$182*-100,F68/$F$181*100))</f>
        <v>0</v>
      </c>
      <c r="I68" s="512">
        <f>'MASTER CHART'!$AB$7</f>
        <v>0.05</v>
      </c>
      <c r="J68" s="902">
        <f t="shared" ref="J68:J131" si="9">(H68*I68)</f>
        <v>0</v>
      </c>
      <c r="K68" s="624"/>
      <c r="L68" s="624"/>
      <c r="M68" s="624"/>
    </row>
    <row r="69" spans="1:13" s="937" customFormat="1" ht="16.5" customHeight="1" x14ac:dyDescent="0.25">
      <c r="A69" s="752" t="s">
        <v>117</v>
      </c>
      <c r="B69" s="1204"/>
      <c r="C69" s="1204"/>
      <c r="D69" s="1188" t="str">
        <f t="shared" ref="D69:D132" si="10">IF(C69&gt;0,C69,"use median")</f>
        <v>use median</v>
      </c>
      <c r="E69" s="900">
        <f t="shared" si="6"/>
        <v>1</v>
      </c>
      <c r="F69" s="901">
        <f t="shared" ref="F69:F132" si="11">E69-1</f>
        <v>0</v>
      </c>
      <c r="G69" s="514">
        <f t="shared" si="7"/>
        <v>0</v>
      </c>
      <c r="H69" s="946">
        <f t="shared" si="8"/>
        <v>0</v>
      </c>
      <c r="I69" s="512">
        <f>'MASTER CHART'!$AB$7</f>
        <v>0.05</v>
      </c>
      <c r="J69" s="902">
        <f t="shared" si="9"/>
        <v>0</v>
      </c>
      <c r="K69" s="624"/>
      <c r="L69" s="624"/>
      <c r="M69" s="624"/>
    </row>
    <row r="70" spans="1:13" s="937" customFormat="1" ht="16.5" customHeight="1" x14ac:dyDescent="0.3">
      <c r="A70" s="751" t="s">
        <v>62</v>
      </c>
      <c r="B70" s="670" t="s">
        <v>573</v>
      </c>
      <c r="C70" s="1146">
        <v>3.5</v>
      </c>
      <c r="D70" s="1188">
        <f t="shared" si="10"/>
        <v>3.5</v>
      </c>
      <c r="E70" s="900">
        <f t="shared" si="6"/>
        <v>0.85365853658536595</v>
      </c>
      <c r="F70" s="901">
        <f t="shared" si="11"/>
        <v>-0.14634146341463405</v>
      </c>
      <c r="G70" s="514">
        <f t="shared" si="7"/>
        <v>0.14634146341463405</v>
      </c>
      <c r="H70" s="946">
        <f t="shared" si="8"/>
        <v>-37.499999999999986</v>
      </c>
      <c r="I70" s="512">
        <f>'MASTER CHART'!$AB$7</f>
        <v>0.05</v>
      </c>
      <c r="J70" s="902">
        <f t="shared" si="9"/>
        <v>-1.8749999999999993</v>
      </c>
      <c r="K70" s="624"/>
      <c r="L70" s="624"/>
      <c r="M70" s="624"/>
    </row>
    <row r="71" spans="1:13" s="937" customFormat="1" ht="16.5" customHeight="1" x14ac:dyDescent="0.3">
      <c r="A71" s="752" t="s">
        <v>163</v>
      </c>
      <c r="B71" s="670" t="s">
        <v>574</v>
      </c>
      <c r="C71" s="1146">
        <v>2.6</v>
      </c>
      <c r="D71" s="1188">
        <f t="shared" si="10"/>
        <v>2.6</v>
      </c>
      <c r="E71" s="900">
        <f t="shared" si="6"/>
        <v>0.63414634146341475</v>
      </c>
      <c r="F71" s="901">
        <f t="shared" si="11"/>
        <v>-0.36585365853658525</v>
      </c>
      <c r="G71" s="514">
        <f t="shared" si="7"/>
        <v>0.36585365853658525</v>
      </c>
      <c r="H71" s="946">
        <f t="shared" si="8"/>
        <v>-93.749999999999986</v>
      </c>
      <c r="I71" s="512">
        <f>'MASTER CHART'!$AB$7</f>
        <v>0.05</v>
      </c>
      <c r="J71" s="902">
        <f t="shared" si="9"/>
        <v>-4.6874999999999991</v>
      </c>
      <c r="K71" s="624"/>
      <c r="L71" s="624"/>
      <c r="M71" s="624"/>
    </row>
    <row r="72" spans="1:13" s="937" customFormat="1" ht="16.5" customHeight="1" x14ac:dyDescent="0.3">
      <c r="A72" s="752" t="s">
        <v>164</v>
      </c>
      <c r="B72" s="670" t="s">
        <v>575</v>
      </c>
      <c r="C72" s="1146">
        <v>3.6</v>
      </c>
      <c r="D72" s="1188">
        <f t="shared" si="10"/>
        <v>3.6</v>
      </c>
      <c r="E72" s="900">
        <f t="shared" si="6"/>
        <v>0.87804878048780499</v>
      </c>
      <c r="F72" s="901">
        <f t="shared" si="11"/>
        <v>-0.12195121951219501</v>
      </c>
      <c r="G72" s="514">
        <f t="shared" si="7"/>
        <v>0.12195121951219501</v>
      </c>
      <c r="H72" s="946">
        <f t="shared" si="8"/>
        <v>-31.249999999999979</v>
      </c>
      <c r="I72" s="512">
        <f>'MASTER CHART'!$AB$7</f>
        <v>0.05</v>
      </c>
      <c r="J72" s="902">
        <f t="shared" si="9"/>
        <v>-1.5624999999999991</v>
      </c>
      <c r="K72" s="624"/>
      <c r="L72" s="624"/>
      <c r="M72" s="624"/>
    </row>
    <row r="73" spans="1:13" s="937" customFormat="1" ht="16.5" customHeight="1" x14ac:dyDescent="0.3">
      <c r="A73" s="751" t="s">
        <v>118</v>
      </c>
      <c r="B73" s="670" t="s">
        <v>576</v>
      </c>
      <c r="C73" s="1146">
        <v>2.5</v>
      </c>
      <c r="D73" s="1188">
        <f t="shared" si="10"/>
        <v>2.5</v>
      </c>
      <c r="E73" s="900">
        <f t="shared" si="6"/>
        <v>0.60975609756097571</v>
      </c>
      <c r="F73" s="901">
        <f t="shared" si="11"/>
        <v>-0.39024390243902429</v>
      </c>
      <c r="G73" s="514">
        <f t="shared" si="7"/>
        <v>0.39024390243902429</v>
      </c>
      <c r="H73" s="946">
        <f t="shared" si="8"/>
        <v>-100</v>
      </c>
      <c r="I73" s="512">
        <f>'MASTER CHART'!$AB$7</f>
        <v>0.05</v>
      </c>
      <c r="J73" s="902">
        <f t="shared" si="9"/>
        <v>-5</v>
      </c>
      <c r="K73" s="624"/>
      <c r="L73" s="624"/>
      <c r="M73" s="624"/>
    </row>
    <row r="74" spans="1:13" s="937" customFormat="1" ht="16.5" customHeight="1" x14ac:dyDescent="0.3">
      <c r="A74" s="752" t="s">
        <v>63</v>
      </c>
      <c r="B74" s="670" t="s">
        <v>577</v>
      </c>
      <c r="C74" s="1146">
        <v>3.7</v>
      </c>
      <c r="D74" s="1188">
        <f t="shared" si="10"/>
        <v>3.7</v>
      </c>
      <c r="E74" s="900">
        <f t="shared" si="6"/>
        <v>0.90243902439024404</v>
      </c>
      <c r="F74" s="901">
        <f t="shared" si="11"/>
        <v>-9.7560975609755962E-2</v>
      </c>
      <c r="G74" s="514">
        <f t="shared" si="7"/>
        <v>9.7560975609755962E-2</v>
      </c>
      <c r="H74" s="946">
        <f t="shared" si="8"/>
        <v>-24.999999999999972</v>
      </c>
      <c r="I74" s="512">
        <f>'MASTER CHART'!$AB$7</f>
        <v>0.05</v>
      </c>
      <c r="J74" s="902">
        <f t="shared" si="9"/>
        <v>-1.2499999999999987</v>
      </c>
      <c r="K74" s="624"/>
      <c r="L74" s="624"/>
      <c r="M74" s="624"/>
    </row>
    <row r="75" spans="1:13" s="937" customFormat="1" ht="16.5" customHeight="1" x14ac:dyDescent="0.3">
      <c r="A75" s="751" t="s">
        <v>165</v>
      </c>
      <c r="B75" s="670" t="s">
        <v>578</v>
      </c>
      <c r="C75" s="1146">
        <v>5.6</v>
      </c>
      <c r="D75" s="1188">
        <f t="shared" si="10"/>
        <v>5.6</v>
      </c>
      <c r="E75" s="900">
        <f t="shared" si="6"/>
        <v>1.3658536585365855</v>
      </c>
      <c r="F75" s="901">
        <f t="shared" si="11"/>
        <v>0.36585365853658547</v>
      </c>
      <c r="G75" s="514">
        <f t="shared" si="7"/>
        <v>-0.36585365853658547</v>
      </c>
      <c r="H75" s="946">
        <f t="shared" si="8"/>
        <v>78.947368421052616</v>
      </c>
      <c r="I75" s="512">
        <f>'MASTER CHART'!$AB$7</f>
        <v>0.05</v>
      </c>
      <c r="J75" s="902">
        <f t="shared" si="9"/>
        <v>3.947368421052631</v>
      </c>
      <c r="K75" s="624"/>
      <c r="L75" s="624"/>
      <c r="M75" s="624"/>
    </row>
    <row r="76" spans="1:13" s="937" customFormat="1" ht="16.5" customHeight="1" x14ac:dyDescent="0.3">
      <c r="A76" s="752" t="s">
        <v>65</v>
      </c>
      <c r="B76" s="670" t="s">
        <v>579</v>
      </c>
      <c r="C76" s="1146">
        <v>4.4000000000000004</v>
      </c>
      <c r="D76" s="1188">
        <f t="shared" si="10"/>
        <v>4.4000000000000004</v>
      </c>
      <c r="E76" s="900">
        <f t="shared" si="6"/>
        <v>1.0731707317073174</v>
      </c>
      <c r="F76" s="901">
        <f t="shared" si="11"/>
        <v>7.317073170731736E-2</v>
      </c>
      <c r="G76" s="514">
        <f t="shared" si="7"/>
        <v>-7.317073170731736E-2</v>
      </c>
      <c r="H76" s="946">
        <f t="shared" si="8"/>
        <v>15.789473684210581</v>
      </c>
      <c r="I76" s="512">
        <f>'MASTER CHART'!$AB$7</f>
        <v>0.05</v>
      </c>
      <c r="J76" s="902">
        <f t="shared" si="9"/>
        <v>0.7894736842105291</v>
      </c>
      <c r="K76" s="624"/>
      <c r="L76" s="624"/>
      <c r="M76" s="624"/>
    </row>
    <row r="77" spans="1:13" s="937" customFormat="1" ht="16.5" customHeight="1" x14ac:dyDescent="0.3">
      <c r="A77" s="751" t="s">
        <v>166</v>
      </c>
      <c r="B77" s="670" t="s">
        <v>580</v>
      </c>
      <c r="C77" s="1146">
        <v>5.5</v>
      </c>
      <c r="D77" s="1188">
        <f t="shared" si="10"/>
        <v>5.5</v>
      </c>
      <c r="E77" s="900">
        <f t="shared" si="6"/>
        <v>1.3414634146341464</v>
      </c>
      <c r="F77" s="901">
        <f t="shared" si="11"/>
        <v>0.34146341463414642</v>
      </c>
      <c r="G77" s="514">
        <f t="shared" si="7"/>
        <v>-0.34146341463414642</v>
      </c>
      <c r="H77" s="946">
        <f t="shared" si="8"/>
        <v>73.68421052631578</v>
      </c>
      <c r="I77" s="512">
        <f>'MASTER CHART'!$AB$7</f>
        <v>0.05</v>
      </c>
      <c r="J77" s="902">
        <f t="shared" si="9"/>
        <v>3.6842105263157894</v>
      </c>
      <c r="K77" s="624"/>
      <c r="L77" s="624"/>
      <c r="M77" s="624"/>
    </row>
    <row r="78" spans="1:13" s="937" customFormat="1" ht="16.5" customHeight="1" x14ac:dyDescent="0.3">
      <c r="A78" s="752" t="s">
        <v>66</v>
      </c>
      <c r="B78" s="670" t="s">
        <v>581</v>
      </c>
      <c r="C78" s="1146">
        <v>3.8</v>
      </c>
      <c r="D78" s="1188">
        <f t="shared" si="10"/>
        <v>3.8</v>
      </c>
      <c r="E78" s="900">
        <f t="shared" si="6"/>
        <v>0.92682926829268297</v>
      </c>
      <c r="F78" s="901">
        <f t="shared" si="11"/>
        <v>-7.3170731707317027E-2</v>
      </c>
      <c r="G78" s="514">
        <f t="shared" si="7"/>
        <v>7.3170731707317027E-2</v>
      </c>
      <c r="H78" s="946">
        <f t="shared" si="8"/>
        <v>-18.749999999999993</v>
      </c>
      <c r="I78" s="512">
        <f>'MASTER CHART'!$AB$7</f>
        <v>0.05</v>
      </c>
      <c r="J78" s="902">
        <f t="shared" si="9"/>
        <v>-0.93749999999999967</v>
      </c>
      <c r="K78" s="624"/>
      <c r="L78" s="624"/>
      <c r="M78" s="624"/>
    </row>
    <row r="79" spans="1:13" s="937" customFormat="1" ht="16.5" customHeight="1" x14ac:dyDescent="0.3">
      <c r="A79" s="751" t="s">
        <v>67</v>
      </c>
      <c r="B79" s="670" t="s">
        <v>582</v>
      </c>
      <c r="C79" s="1146">
        <v>4</v>
      </c>
      <c r="D79" s="1188">
        <f t="shared" si="10"/>
        <v>4</v>
      </c>
      <c r="E79" s="900">
        <f t="shared" si="6"/>
        <v>0.97560975609756106</v>
      </c>
      <c r="F79" s="901">
        <f t="shared" si="11"/>
        <v>-2.4390243902438935E-2</v>
      </c>
      <c r="G79" s="514">
        <f t="shared" si="7"/>
        <v>2.4390243902438935E-2</v>
      </c>
      <c r="H79" s="946">
        <f t="shared" si="8"/>
        <v>-6.2499999999999787</v>
      </c>
      <c r="I79" s="512">
        <f>'MASTER CHART'!$AB$7</f>
        <v>0.05</v>
      </c>
      <c r="J79" s="902">
        <f t="shared" si="9"/>
        <v>-0.31249999999999895</v>
      </c>
      <c r="K79" s="892"/>
      <c r="L79" s="892"/>
      <c r="M79" s="624"/>
    </row>
    <row r="80" spans="1:13" s="937" customFormat="1" ht="16.5" customHeight="1" x14ac:dyDescent="0.3">
      <c r="A80" s="752" t="s">
        <v>222</v>
      </c>
      <c r="B80" s="670" t="s">
        <v>583</v>
      </c>
      <c r="C80" s="1146">
        <v>3.7</v>
      </c>
      <c r="D80" s="1188">
        <f t="shared" si="10"/>
        <v>3.7</v>
      </c>
      <c r="E80" s="900">
        <f t="shared" si="6"/>
        <v>0.90243902439024404</v>
      </c>
      <c r="F80" s="901">
        <f t="shared" si="11"/>
        <v>-9.7560975609755962E-2</v>
      </c>
      <c r="G80" s="514">
        <f t="shared" si="7"/>
        <v>9.7560975609755962E-2</v>
      </c>
      <c r="H80" s="946">
        <f t="shared" si="8"/>
        <v>-24.999999999999972</v>
      </c>
      <c r="I80" s="512">
        <f>'MASTER CHART'!$AB$7</f>
        <v>0.05</v>
      </c>
      <c r="J80" s="902">
        <f t="shared" si="9"/>
        <v>-1.2499999999999987</v>
      </c>
      <c r="K80" s="892"/>
      <c r="L80" s="892"/>
      <c r="M80" s="624"/>
    </row>
    <row r="81" spans="1:13" s="945" customFormat="1" ht="16.5" customHeight="1" x14ac:dyDescent="0.25">
      <c r="A81" s="751" t="s">
        <v>167</v>
      </c>
      <c r="B81" s="1204"/>
      <c r="C81" s="1204"/>
      <c r="D81" s="1188" t="str">
        <f t="shared" si="10"/>
        <v>use median</v>
      </c>
      <c r="E81" s="900">
        <f t="shared" si="6"/>
        <v>1</v>
      </c>
      <c r="F81" s="901">
        <f t="shared" si="11"/>
        <v>0</v>
      </c>
      <c r="G81" s="514">
        <f t="shared" si="7"/>
        <v>0</v>
      </c>
      <c r="H81" s="946">
        <f t="shared" si="8"/>
        <v>0</v>
      </c>
      <c r="I81" s="512">
        <f>'MASTER CHART'!$AB$7</f>
        <v>0.05</v>
      </c>
      <c r="J81" s="902">
        <f t="shared" si="9"/>
        <v>0</v>
      </c>
      <c r="K81" s="892"/>
      <c r="L81" s="892"/>
      <c r="M81" s="893"/>
    </row>
    <row r="82" spans="1:13" s="937" customFormat="1" ht="16.5" customHeight="1" x14ac:dyDescent="0.3">
      <c r="A82" s="752" t="s">
        <v>68</v>
      </c>
      <c r="B82" s="670" t="s">
        <v>584</v>
      </c>
      <c r="C82" s="1146">
        <v>5.3</v>
      </c>
      <c r="D82" s="1188">
        <f t="shared" si="10"/>
        <v>5.3</v>
      </c>
      <c r="E82" s="900">
        <f t="shared" si="6"/>
        <v>1.2926829268292683</v>
      </c>
      <c r="F82" s="901">
        <f t="shared" si="11"/>
        <v>0.29268292682926833</v>
      </c>
      <c r="G82" s="514">
        <f t="shared" si="7"/>
        <v>-0.29268292682926833</v>
      </c>
      <c r="H82" s="946">
        <f t="shared" si="8"/>
        <v>63.157894736842088</v>
      </c>
      <c r="I82" s="512">
        <f>'MASTER CHART'!$AB$7</f>
        <v>0.05</v>
      </c>
      <c r="J82" s="902">
        <f t="shared" si="9"/>
        <v>3.1578947368421044</v>
      </c>
      <c r="K82" s="892"/>
      <c r="L82" s="892"/>
      <c r="M82" s="624"/>
    </row>
    <row r="83" spans="1:13" s="937" customFormat="1" ht="16.5" customHeight="1" x14ac:dyDescent="0.3">
      <c r="A83" s="751" t="s">
        <v>69</v>
      </c>
      <c r="B83" s="670" t="s">
        <v>585</v>
      </c>
      <c r="C83" s="1146">
        <v>5.4</v>
      </c>
      <c r="D83" s="1188">
        <f t="shared" si="10"/>
        <v>5.4</v>
      </c>
      <c r="E83" s="900">
        <f t="shared" si="6"/>
        <v>1.3170731707317076</v>
      </c>
      <c r="F83" s="901">
        <f t="shared" si="11"/>
        <v>0.3170731707317076</v>
      </c>
      <c r="G83" s="514">
        <f t="shared" si="7"/>
        <v>-0.3170731707317076</v>
      </c>
      <c r="H83" s="946">
        <f t="shared" si="8"/>
        <v>68.421052631578988</v>
      </c>
      <c r="I83" s="512">
        <f>'MASTER CHART'!$AB$7</f>
        <v>0.05</v>
      </c>
      <c r="J83" s="902">
        <f t="shared" si="9"/>
        <v>3.4210526315789496</v>
      </c>
      <c r="K83" s="892"/>
      <c r="L83" s="892"/>
      <c r="M83" s="892"/>
    </row>
    <row r="84" spans="1:13" s="937" customFormat="1" ht="16.5" customHeight="1" x14ac:dyDescent="0.3">
      <c r="A84" s="752" t="s">
        <v>70</v>
      </c>
      <c r="B84" s="670" t="s">
        <v>586</v>
      </c>
      <c r="C84" s="1146">
        <v>4.4000000000000004</v>
      </c>
      <c r="D84" s="1188">
        <f t="shared" si="10"/>
        <v>4.4000000000000004</v>
      </c>
      <c r="E84" s="900">
        <f t="shared" si="6"/>
        <v>1.0731707317073174</v>
      </c>
      <c r="F84" s="901">
        <f t="shared" si="11"/>
        <v>7.317073170731736E-2</v>
      </c>
      <c r="G84" s="514">
        <f t="shared" si="7"/>
        <v>-7.317073170731736E-2</v>
      </c>
      <c r="H84" s="946">
        <f t="shared" si="8"/>
        <v>15.789473684210581</v>
      </c>
      <c r="I84" s="512">
        <f>'MASTER CHART'!$AB$7</f>
        <v>0.05</v>
      </c>
      <c r="J84" s="902">
        <f t="shared" si="9"/>
        <v>0.7894736842105291</v>
      </c>
      <c r="K84" s="624"/>
      <c r="L84" s="624"/>
      <c r="M84" s="624"/>
    </row>
    <row r="85" spans="1:13" s="937" customFormat="1" ht="16.5" customHeight="1" x14ac:dyDescent="0.3">
      <c r="A85" s="751" t="s">
        <v>71</v>
      </c>
      <c r="B85" s="670" t="s">
        <v>587</v>
      </c>
      <c r="C85" s="1146">
        <v>3.9</v>
      </c>
      <c r="D85" s="1188">
        <f t="shared" si="10"/>
        <v>3.9</v>
      </c>
      <c r="E85" s="900">
        <f t="shared" si="6"/>
        <v>0.95121951219512202</v>
      </c>
      <c r="F85" s="901">
        <f t="shared" si="11"/>
        <v>-4.8780487804877981E-2</v>
      </c>
      <c r="G85" s="514">
        <f t="shared" si="7"/>
        <v>4.8780487804877981E-2</v>
      </c>
      <c r="H85" s="946">
        <f t="shared" si="8"/>
        <v>-12.499999999999986</v>
      </c>
      <c r="I85" s="512">
        <f>'MASTER CHART'!$AB$7</f>
        <v>0.05</v>
      </c>
      <c r="J85" s="902">
        <f t="shared" si="9"/>
        <v>-0.62499999999999933</v>
      </c>
      <c r="K85" s="624"/>
      <c r="L85" s="624"/>
      <c r="M85" s="624"/>
    </row>
    <row r="86" spans="1:13" s="937" customFormat="1" ht="16.5" customHeight="1" x14ac:dyDescent="0.3">
      <c r="A86" s="752" t="s">
        <v>72</v>
      </c>
      <c r="B86" s="670" t="s">
        <v>588</v>
      </c>
      <c r="C86" s="1146">
        <v>5.6</v>
      </c>
      <c r="D86" s="1188">
        <f t="shared" si="10"/>
        <v>5.6</v>
      </c>
      <c r="E86" s="900">
        <f t="shared" si="6"/>
        <v>1.3658536585365855</v>
      </c>
      <c r="F86" s="901">
        <f t="shared" si="11"/>
        <v>0.36585365853658547</v>
      </c>
      <c r="G86" s="514">
        <f t="shared" si="7"/>
        <v>-0.36585365853658547</v>
      </c>
      <c r="H86" s="946">
        <f t="shared" si="8"/>
        <v>78.947368421052616</v>
      </c>
      <c r="I86" s="512">
        <f>'MASTER CHART'!$AB$7</f>
        <v>0.05</v>
      </c>
      <c r="J86" s="902">
        <f t="shared" si="9"/>
        <v>3.947368421052631</v>
      </c>
      <c r="K86" s="624"/>
      <c r="L86" s="624"/>
      <c r="M86" s="624"/>
    </row>
    <row r="87" spans="1:13" s="937" customFormat="1" ht="16.5" customHeight="1" x14ac:dyDescent="0.3">
      <c r="A87" s="751" t="s">
        <v>73</v>
      </c>
      <c r="B87" s="670" t="s">
        <v>589</v>
      </c>
      <c r="C87" s="1146">
        <v>4.2</v>
      </c>
      <c r="D87" s="1188">
        <f t="shared" si="10"/>
        <v>4.2</v>
      </c>
      <c r="E87" s="900">
        <f t="shared" si="6"/>
        <v>1.024390243902439</v>
      </c>
      <c r="F87" s="901">
        <f t="shared" si="11"/>
        <v>2.4390243902439046E-2</v>
      </c>
      <c r="G87" s="514">
        <f t="shared" si="7"/>
        <v>-2.4390243902439046E-2</v>
      </c>
      <c r="H87" s="946">
        <f t="shared" si="8"/>
        <v>5.2631578947368443</v>
      </c>
      <c r="I87" s="512">
        <f>'MASTER CHART'!$AB$7</f>
        <v>0.05</v>
      </c>
      <c r="J87" s="902">
        <f t="shared" si="9"/>
        <v>0.2631578947368422</v>
      </c>
      <c r="K87" s="624"/>
      <c r="L87" s="624"/>
      <c r="M87" s="624"/>
    </row>
    <row r="88" spans="1:13" s="937" customFormat="1" ht="16.5" customHeight="1" x14ac:dyDescent="0.3">
      <c r="A88" s="752" t="s">
        <v>168</v>
      </c>
      <c r="B88" s="670" t="s">
        <v>590</v>
      </c>
      <c r="C88" s="1146">
        <v>4.5999999999999996</v>
      </c>
      <c r="D88" s="1188">
        <f t="shared" si="10"/>
        <v>4.5999999999999996</v>
      </c>
      <c r="E88" s="900">
        <f t="shared" si="6"/>
        <v>1.1219512195121952</v>
      </c>
      <c r="F88" s="901">
        <f t="shared" si="11"/>
        <v>0.12195121951219523</v>
      </c>
      <c r="G88" s="514">
        <f t="shared" si="7"/>
        <v>-0.12195121951219523</v>
      </c>
      <c r="H88" s="946">
        <f t="shared" si="8"/>
        <v>26.315789473684227</v>
      </c>
      <c r="I88" s="512">
        <f>'MASTER CHART'!$AB$7</f>
        <v>0.05</v>
      </c>
      <c r="J88" s="902">
        <f t="shared" si="9"/>
        <v>1.3157894736842115</v>
      </c>
      <c r="K88" s="624"/>
      <c r="L88" s="624"/>
      <c r="M88" s="624"/>
    </row>
    <row r="89" spans="1:13" s="937" customFormat="1" ht="16.5" customHeight="1" x14ac:dyDescent="0.3">
      <c r="A89" s="751" t="s">
        <v>169</v>
      </c>
      <c r="B89" s="670" t="s">
        <v>591</v>
      </c>
      <c r="C89" s="1146">
        <v>3.8</v>
      </c>
      <c r="D89" s="1188">
        <f t="shared" si="10"/>
        <v>3.8</v>
      </c>
      <c r="E89" s="900">
        <f t="shared" si="6"/>
        <v>0.92682926829268297</v>
      </c>
      <c r="F89" s="901">
        <f t="shared" si="11"/>
        <v>-7.3170731707317027E-2</v>
      </c>
      <c r="G89" s="514">
        <f t="shared" si="7"/>
        <v>7.3170731707317027E-2</v>
      </c>
      <c r="H89" s="946">
        <f t="shared" si="8"/>
        <v>-18.749999999999993</v>
      </c>
      <c r="I89" s="512">
        <f>'MASTER CHART'!$AB$7</f>
        <v>0.05</v>
      </c>
      <c r="J89" s="902">
        <f t="shared" si="9"/>
        <v>-0.93749999999999967</v>
      </c>
      <c r="K89" s="624"/>
      <c r="L89" s="624"/>
      <c r="M89" s="624"/>
    </row>
    <row r="90" spans="1:13" s="937" customFormat="1" ht="16.5" customHeight="1" x14ac:dyDescent="0.3">
      <c r="A90" s="751" t="s">
        <v>74</v>
      </c>
      <c r="B90" s="670" t="s">
        <v>593</v>
      </c>
      <c r="C90" s="1146">
        <v>4.2</v>
      </c>
      <c r="D90" s="1188">
        <f t="shared" si="10"/>
        <v>4.2</v>
      </c>
      <c r="E90" s="900">
        <f t="shared" si="6"/>
        <v>1.024390243902439</v>
      </c>
      <c r="F90" s="901">
        <f t="shared" si="11"/>
        <v>2.4390243902439046E-2</v>
      </c>
      <c r="G90" s="514">
        <f t="shared" si="7"/>
        <v>-2.4390243902439046E-2</v>
      </c>
      <c r="H90" s="946">
        <f t="shared" si="8"/>
        <v>5.2631578947368443</v>
      </c>
      <c r="I90" s="512">
        <f>'MASTER CHART'!$AB$7</f>
        <v>0.05</v>
      </c>
      <c r="J90" s="902">
        <f t="shared" si="9"/>
        <v>0.2631578947368422</v>
      </c>
      <c r="K90" s="624"/>
      <c r="L90" s="624"/>
      <c r="M90" s="624"/>
    </row>
    <row r="91" spans="1:13" s="937" customFormat="1" ht="16.5" customHeight="1" x14ac:dyDescent="0.3">
      <c r="A91" s="752" t="s">
        <v>170</v>
      </c>
      <c r="B91" s="670" t="s">
        <v>594</v>
      </c>
      <c r="C91" s="1146">
        <v>3.7</v>
      </c>
      <c r="D91" s="1188">
        <f t="shared" si="10"/>
        <v>3.7</v>
      </c>
      <c r="E91" s="900">
        <f t="shared" si="6"/>
        <v>0.90243902439024404</v>
      </c>
      <c r="F91" s="901">
        <f t="shared" si="11"/>
        <v>-9.7560975609755962E-2</v>
      </c>
      <c r="G91" s="514">
        <f t="shared" si="7"/>
        <v>9.7560975609755962E-2</v>
      </c>
      <c r="H91" s="946">
        <f t="shared" si="8"/>
        <v>-24.999999999999972</v>
      </c>
      <c r="I91" s="512">
        <f>'MASTER CHART'!$AB$7</f>
        <v>0.05</v>
      </c>
      <c r="J91" s="902">
        <f t="shared" si="9"/>
        <v>-1.2499999999999987</v>
      </c>
      <c r="K91" s="624"/>
      <c r="L91" s="624"/>
      <c r="M91" s="624"/>
    </row>
    <row r="92" spans="1:13" s="937" customFormat="1" ht="16.5" customHeight="1" x14ac:dyDescent="0.3">
      <c r="A92" s="752" t="s">
        <v>225</v>
      </c>
      <c r="B92" s="670" t="s">
        <v>595</v>
      </c>
      <c r="C92" s="1146">
        <v>3.4</v>
      </c>
      <c r="D92" s="1188">
        <f t="shared" si="10"/>
        <v>3.4</v>
      </c>
      <c r="E92" s="900">
        <f t="shared" si="6"/>
        <v>0.8292682926829269</v>
      </c>
      <c r="F92" s="901">
        <f t="shared" si="11"/>
        <v>-0.1707317073170731</v>
      </c>
      <c r="G92" s="514">
        <f t="shared" si="7"/>
        <v>0.1707317073170731</v>
      </c>
      <c r="H92" s="946">
        <f t="shared" si="8"/>
        <v>-43.749999999999993</v>
      </c>
      <c r="I92" s="512">
        <f>'MASTER CHART'!$AB$7</f>
        <v>0.05</v>
      </c>
      <c r="J92" s="902">
        <f t="shared" si="9"/>
        <v>-2.1874999999999996</v>
      </c>
      <c r="K92" s="624"/>
      <c r="L92" s="624"/>
      <c r="M92" s="624"/>
    </row>
    <row r="93" spans="1:13" s="937" customFormat="1" ht="16.5" customHeight="1" x14ac:dyDescent="0.3">
      <c r="A93" s="751" t="s">
        <v>171</v>
      </c>
      <c r="B93" s="670" t="s">
        <v>596</v>
      </c>
      <c r="C93" s="1146">
        <v>4.8</v>
      </c>
      <c r="D93" s="1188">
        <f t="shared" si="10"/>
        <v>4.8</v>
      </c>
      <c r="E93" s="900">
        <f t="shared" si="6"/>
        <v>1.1707317073170733</v>
      </c>
      <c r="F93" s="901">
        <f t="shared" si="11"/>
        <v>0.17073170731707332</v>
      </c>
      <c r="G93" s="514">
        <f t="shared" si="7"/>
        <v>-0.17073170731707332</v>
      </c>
      <c r="H93" s="946">
        <f t="shared" si="8"/>
        <v>36.842105263157912</v>
      </c>
      <c r="I93" s="512">
        <f>'MASTER CHART'!$AB$7</f>
        <v>0.05</v>
      </c>
      <c r="J93" s="902">
        <f t="shared" si="9"/>
        <v>1.8421052631578956</v>
      </c>
      <c r="K93" s="624"/>
      <c r="L93" s="624"/>
      <c r="M93" s="624"/>
    </row>
    <row r="94" spans="1:13" s="937" customFormat="1" ht="16.5" customHeight="1" x14ac:dyDescent="0.3">
      <c r="A94" s="752" t="s">
        <v>75</v>
      </c>
      <c r="B94" s="670" t="s">
        <v>597</v>
      </c>
      <c r="C94" s="1146">
        <v>3.8</v>
      </c>
      <c r="D94" s="1188">
        <f t="shared" si="10"/>
        <v>3.8</v>
      </c>
      <c r="E94" s="900">
        <f t="shared" si="6"/>
        <v>0.92682926829268297</v>
      </c>
      <c r="F94" s="901">
        <f t="shared" si="11"/>
        <v>-7.3170731707317027E-2</v>
      </c>
      <c r="G94" s="514">
        <f t="shared" si="7"/>
        <v>7.3170731707317027E-2</v>
      </c>
      <c r="H94" s="946">
        <f t="shared" si="8"/>
        <v>-18.749999999999993</v>
      </c>
      <c r="I94" s="512">
        <f>'MASTER CHART'!$AB$7</f>
        <v>0.05</v>
      </c>
      <c r="J94" s="902">
        <f t="shared" si="9"/>
        <v>-0.93749999999999967</v>
      </c>
      <c r="K94" s="624"/>
      <c r="L94" s="624"/>
      <c r="M94" s="624"/>
    </row>
    <row r="95" spans="1:13" s="937" customFormat="1" ht="16.5" customHeight="1" x14ac:dyDescent="0.3">
      <c r="A95" s="752" t="s">
        <v>172</v>
      </c>
      <c r="B95" s="670" t="s">
        <v>598</v>
      </c>
      <c r="C95" s="1146">
        <v>2.8</v>
      </c>
      <c r="D95" s="1188">
        <f t="shared" si="10"/>
        <v>2.8</v>
      </c>
      <c r="E95" s="900">
        <f t="shared" si="6"/>
        <v>0.68292682926829273</v>
      </c>
      <c r="F95" s="901">
        <f t="shared" si="11"/>
        <v>-0.31707317073170727</v>
      </c>
      <c r="G95" s="514">
        <f t="shared" si="7"/>
        <v>0.31707317073170727</v>
      </c>
      <c r="H95" s="946">
        <f t="shared" si="8"/>
        <v>-81.250000000000014</v>
      </c>
      <c r="I95" s="512">
        <f>'MASTER CHART'!$AB$7</f>
        <v>0.05</v>
      </c>
      <c r="J95" s="902">
        <f t="shared" si="9"/>
        <v>-4.0625000000000009</v>
      </c>
      <c r="K95" s="624"/>
      <c r="L95" s="624"/>
      <c r="M95" s="624"/>
    </row>
    <row r="96" spans="1:13" s="937" customFormat="1" ht="16.5" customHeight="1" x14ac:dyDescent="0.3">
      <c r="A96" s="751" t="s">
        <v>76</v>
      </c>
      <c r="B96" s="670" t="s">
        <v>599</v>
      </c>
      <c r="C96" s="1146">
        <v>4.9000000000000004</v>
      </c>
      <c r="D96" s="1188">
        <f t="shared" si="10"/>
        <v>4.9000000000000004</v>
      </c>
      <c r="E96" s="900">
        <f t="shared" si="6"/>
        <v>1.1951219512195124</v>
      </c>
      <c r="F96" s="901">
        <f t="shared" si="11"/>
        <v>0.19512195121951237</v>
      </c>
      <c r="G96" s="514">
        <f t="shared" si="7"/>
        <v>-0.19512195121951237</v>
      </c>
      <c r="H96" s="946">
        <f t="shared" si="8"/>
        <v>42.105263157894754</v>
      </c>
      <c r="I96" s="512">
        <f>'MASTER CHART'!$AB$7</f>
        <v>0.05</v>
      </c>
      <c r="J96" s="902">
        <f t="shared" si="9"/>
        <v>2.1052631578947376</v>
      </c>
      <c r="K96" s="624"/>
      <c r="L96" s="624"/>
      <c r="M96" s="624"/>
    </row>
    <row r="97" spans="1:13" s="937" customFormat="1" ht="16.5" customHeight="1" x14ac:dyDescent="0.3">
      <c r="A97" s="752" t="s">
        <v>173</v>
      </c>
      <c r="B97" s="670" t="s">
        <v>600</v>
      </c>
      <c r="C97" s="1146">
        <v>5.7</v>
      </c>
      <c r="D97" s="1188">
        <f t="shared" si="10"/>
        <v>5.7</v>
      </c>
      <c r="E97" s="900">
        <f t="shared" si="6"/>
        <v>1.3902439024390245</v>
      </c>
      <c r="F97" s="901">
        <f t="shared" si="11"/>
        <v>0.39024390243902451</v>
      </c>
      <c r="G97" s="514">
        <f t="shared" si="7"/>
        <v>-0.39024390243902451</v>
      </c>
      <c r="H97" s="946">
        <f t="shared" si="8"/>
        <v>84.210526315789465</v>
      </c>
      <c r="I97" s="512">
        <f>'MASTER CHART'!$AB$7</f>
        <v>0.05</v>
      </c>
      <c r="J97" s="902">
        <f t="shared" si="9"/>
        <v>4.2105263157894735</v>
      </c>
      <c r="K97" s="624"/>
      <c r="L97" s="624"/>
      <c r="M97" s="624"/>
    </row>
    <row r="98" spans="1:13" s="937" customFormat="1" ht="16.5" customHeight="1" x14ac:dyDescent="0.25">
      <c r="A98" s="751" t="s">
        <v>174</v>
      </c>
      <c r="B98" s="1204"/>
      <c r="C98" s="1204"/>
      <c r="D98" s="1188" t="str">
        <f t="shared" si="10"/>
        <v>use median</v>
      </c>
      <c r="E98" s="900">
        <f t="shared" si="6"/>
        <v>1</v>
      </c>
      <c r="F98" s="901">
        <f t="shared" si="11"/>
        <v>0</v>
      </c>
      <c r="G98" s="514">
        <f t="shared" si="7"/>
        <v>0</v>
      </c>
      <c r="H98" s="946">
        <f t="shared" si="8"/>
        <v>0</v>
      </c>
      <c r="I98" s="512">
        <f>'MASTER CHART'!$AB$7</f>
        <v>0.05</v>
      </c>
      <c r="J98" s="902">
        <f t="shared" si="9"/>
        <v>0</v>
      </c>
      <c r="K98" s="624"/>
      <c r="L98" s="624"/>
      <c r="M98" s="624"/>
    </row>
    <row r="99" spans="1:13" s="937" customFormat="1" ht="16.5" customHeight="1" x14ac:dyDescent="0.25">
      <c r="A99" s="752" t="s">
        <v>175</v>
      </c>
      <c r="B99" s="1204"/>
      <c r="C99" s="1204"/>
      <c r="D99" s="1188" t="str">
        <f t="shared" si="10"/>
        <v>use median</v>
      </c>
      <c r="E99" s="900">
        <f t="shared" si="6"/>
        <v>1</v>
      </c>
      <c r="F99" s="901">
        <f t="shared" si="11"/>
        <v>0</v>
      </c>
      <c r="G99" s="514">
        <f t="shared" si="7"/>
        <v>0</v>
      </c>
      <c r="H99" s="946">
        <f t="shared" si="8"/>
        <v>0</v>
      </c>
      <c r="I99" s="512">
        <f>'MASTER CHART'!$AB$7</f>
        <v>0.05</v>
      </c>
      <c r="J99" s="902">
        <f t="shared" si="9"/>
        <v>0</v>
      </c>
      <c r="K99" s="624"/>
      <c r="L99" s="624"/>
      <c r="M99" s="624"/>
    </row>
    <row r="100" spans="1:13" s="937" customFormat="1" ht="16.5" customHeight="1" x14ac:dyDescent="0.3">
      <c r="A100" s="751" t="s">
        <v>176</v>
      </c>
      <c r="B100" s="670" t="s">
        <v>601</v>
      </c>
      <c r="C100" s="1146">
        <v>2.6</v>
      </c>
      <c r="D100" s="1188">
        <f t="shared" si="10"/>
        <v>2.6</v>
      </c>
      <c r="E100" s="900">
        <f t="shared" si="6"/>
        <v>0.63414634146341475</v>
      </c>
      <c r="F100" s="901">
        <f t="shared" si="11"/>
        <v>-0.36585365853658525</v>
      </c>
      <c r="G100" s="514">
        <f t="shared" si="7"/>
        <v>0.36585365853658525</v>
      </c>
      <c r="H100" s="946">
        <f t="shared" si="8"/>
        <v>-93.749999999999986</v>
      </c>
      <c r="I100" s="512">
        <f>'MASTER CHART'!$AB$7</f>
        <v>0.05</v>
      </c>
      <c r="J100" s="902">
        <f t="shared" si="9"/>
        <v>-4.6874999999999991</v>
      </c>
      <c r="K100" s="624"/>
      <c r="L100" s="624"/>
      <c r="M100" s="624"/>
    </row>
    <row r="101" spans="1:13" s="937" customFormat="1" ht="16.5" customHeight="1" x14ac:dyDescent="0.3">
      <c r="A101" s="752" t="s">
        <v>177</v>
      </c>
      <c r="B101" s="670" t="s">
        <v>602</v>
      </c>
      <c r="C101" s="1146">
        <v>2.7</v>
      </c>
      <c r="D101" s="1188">
        <f t="shared" si="10"/>
        <v>2.7</v>
      </c>
      <c r="E101" s="900">
        <f t="shared" si="6"/>
        <v>0.6585365853658538</v>
      </c>
      <c r="F101" s="901">
        <f t="shared" si="11"/>
        <v>-0.3414634146341462</v>
      </c>
      <c r="G101" s="514">
        <f t="shared" si="7"/>
        <v>0.3414634146341462</v>
      </c>
      <c r="H101" s="946">
        <f t="shared" si="8"/>
        <v>-87.499999999999986</v>
      </c>
      <c r="I101" s="512">
        <f>'MASTER CHART'!$AB$7</f>
        <v>0.05</v>
      </c>
      <c r="J101" s="902">
        <f t="shared" si="9"/>
        <v>-4.3749999999999991</v>
      </c>
      <c r="K101" s="624"/>
      <c r="L101" s="624"/>
      <c r="M101" s="624"/>
    </row>
    <row r="102" spans="1:13" s="937" customFormat="1" ht="16.5" customHeight="1" x14ac:dyDescent="0.3">
      <c r="A102" s="751" t="s">
        <v>77</v>
      </c>
      <c r="B102" s="670" t="s">
        <v>603</v>
      </c>
      <c r="C102" s="1146">
        <v>4.9000000000000004</v>
      </c>
      <c r="D102" s="1188">
        <f t="shared" si="10"/>
        <v>4.9000000000000004</v>
      </c>
      <c r="E102" s="900">
        <f t="shared" si="6"/>
        <v>1.1951219512195124</v>
      </c>
      <c r="F102" s="901">
        <f t="shared" si="11"/>
        <v>0.19512195121951237</v>
      </c>
      <c r="G102" s="514">
        <f t="shared" si="7"/>
        <v>-0.19512195121951237</v>
      </c>
      <c r="H102" s="946">
        <f t="shared" si="8"/>
        <v>42.105263157894754</v>
      </c>
      <c r="I102" s="512">
        <f>'MASTER CHART'!$AB$7</f>
        <v>0.05</v>
      </c>
      <c r="J102" s="902">
        <f t="shared" si="9"/>
        <v>2.1052631578947376</v>
      </c>
      <c r="K102" s="624"/>
      <c r="L102" s="624"/>
      <c r="M102" s="624"/>
    </row>
    <row r="103" spans="1:13" s="937" customFormat="1" ht="16.5" customHeight="1" x14ac:dyDescent="0.3">
      <c r="A103" s="751" t="s">
        <v>178</v>
      </c>
      <c r="B103" s="670" t="s">
        <v>604</v>
      </c>
      <c r="C103" s="1146">
        <v>2.9</v>
      </c>
      <c r="D103" s="1188">
        <f t="shared" si="10"/>
        <v>2.9</v>
      </c>
      <c r="E103" s="900">
        <f t="shared" si="6"/>
        <v>0.70731707317073178</v>
      </c>
      <c r="F103" s="901">
        <f t="shared" si="11"/>
        <v>-0.29268292682926822</v>
      </c>
      <c r="G103" s="514">
        <f t="shared" si="7"/>
        <v>0.29268292682926822</v>
      </c>
      <c r="H103" s="946">
        <f t="shared" si="8"/>
        <v>-75</v>
      </c>
      <c r="I103" s="512">
        <f>'MASTER CHART'!$AB$7</f>
        <v>0.05</v>
      </c>
      <c r="J103" s="902">
        <f t="shared" si="9"/>
        <v>-3.75</v>
      </c>
      <c r="K103" s="624"/>
      <c r="L103" s="624"/>
      <c r="M103" s="624"/>
    </row>
    <row r="104" spans="1:13" s="937" customFormat="1" ht="16.5" customHeight="1" x14ac:dyDescent="0.3">
      <c r="A104" s="752" t="s">
        <v>179</v>
      </c>
      <c r="B104" s="670" t="s">
        <v>605</v>
      </c>
      <c r="C104" s="1146">
        <v>4.8</v>
      </c>
      <c r="D104" s="1188">
        <f t="shared" si="10"/>
        <v>4.8</v>
      </c>
      <c r="E104" s="900">
        <f t="shared" si="6"/>
        <v>1.1707317073170733</v>
      </c>
      <c r="F104" s="901">
        <f t="shared" si="11"/>
        <v>0.17073170731707332</v>
      </c>
      <c r="G104" s="514">
        <f t="shared" si="7"/>
        <v>-0.17073170731707332</v>
      </c>
      <c r="H104" s="946">
        <f t="shared" si="8"/>
        <v>36.842105263157912</v>
      </c>
      <c r="I104" s="512">
        <f>'MASTER CHART'!$AB$7</f>
        <v>0.05</v>
      </c>
      <c r="J104" s="902">
        <f t="shared" si="9"/>
        <v>1.8421052631578956</v>
      </c>
      <c r="K104" s="624"/>
      <c r="L104" s="624"/>
      <c r="M104" s="624"/>
    </row>
    <row r="105" spans="1:13" s="937" customFormat="1" ht="16.5" customHeight="1" x14ac:dyDescent="0.25">
      <c r="A105" s="751" t="s">
        <v>180</v>
      </c>
      <c r="B105" s="1204"/>
      <c r="C105" s="1204"/>
      <c r="D105" s="1188" t="str">
        <f t="shared" si="10"/>
        <v>use median</v>
      </c>
      <c r="E105" s="900">
        <f t="shared" si="6"/>
        <v>1</v>
      </c>
      <c r="F105" s="901">
        <f t="shared" si="11"/>
        <v>0</v>
      </c>
      <c r="G105" s="514">
        <f t="shared" si="7"/>
        <v>0</v>
      </c>
      <c r="H105" s="946">
        <f t="shared" si="8"/>
        <v>0</v>
      </c>
      <c r="I105" s="512">
        <f>'MASTER CHART'!$AB$7</f>
        <v>0.05</v>
      </c>
      <c r="J105" s="902">
        <f t="shared" si="9"/>
        <v>0</v>
      </c>
      <c r="K105" s="624"/>
      <c r="L105" s="624"/>
      <c r="M105" s="624"/>
    </row>
    <row r="106" spans="1:13" s="937" customFormat="1" ht="16.5" customHeight="1" x14ac:dyDescent="0.3">
      <c r="A106" s="752" t="s">
        <v>181</v>
      </c>
      <c r="B106" s="670" t="s">
        <v>606</v>
      </c>
      <c r="C106" s="1146">
        <v>2.5</v>
      </c>
      <c r="D106" s="1188">
        <f t="shared" si="10"/>
        <v>2.5</v>
      </c>
      <c r="E106" s="900">
        <f t="shared" si="6"/>
        <v>0.60975609756097571</v>
      </c>
      <c r="F106" s="901">
        <f t="shared" si="11"/>
        <v>-0.39024390243902429</v>
      </c>
      <c r="G106" s="514">
        <f t="shared" si="7"/>
        <v>0.39024390243902429</v>
      </c>
      <c r="H106" s="946">
        <f t="shared" si="8"/>
        <v>-100</v>
      </c>
      <c r="I106" s="512">
        <f>'MASTER CHART'!$AB$7</f>
        <v>0.05</v>
      </c>
      <c r="J106" s="902">
        <f t="shared" si="9"/>
        <v>-5</v>
      </c>
      <c r="K106" s="624"/>
      <c r="L106" s="624"/>
      <c r="M106" s="624"/>
    </row>
    <row r="107" spans="1:13" s="937" customFormat="1" ht="16.5" customHeight="1" x14ac:dyDescent="0.3">
      <c r="A107" s="751" t="s">
        <v>121</v>
      </c>
      <c r="B107" s="670" t="s">
        <v>607</v>
      </c>
      <c r="C107" s="1146">
        <v>4.4000000000000004</v>
      </c>
      <c r="D107" s="1188">
        <f t="shared" si="10"/>
        <v>4.4000000000000004</v>
      </c>
      <c r="E107" s="900">
        <f t="shared" si="6"/>
        <v>1.0731707317073174</v>
      </c>
      <c r="F107" s="901">
        <f t="shared" si="11"/>
        <v>7.317073170731736E-2</v>
      </c>
      <c r="G107" s="514">
        <f t="shared" si="7"/>
        <v>-7.317073170731736E-2</v>
      </c>
      <c r="H107" s="946">
        <f t="shared" si="8"/>
        <v>15.789473684210581</v>
      </c>
      <c r="I107" s="512">
        <f>'MASTER CHART'!$AB$7</f>
        <v>0.05</v>
      </c>
      <c r="J107" s="902">
        <f t="shared" si="9"/>
        <v>0.7894736842105291</v>
      </c>
      <c r="K107" s="624"/>
      <c r="L107" s="624"/>
      <c r="M107" s="624"/>
    </row>
    <row r="108" spans="1:13" s="937" customFormat="1" ht="16.5" customHeight="1" x14ac:dyDescent="0.3">
      <c r="A108" s="751" t="s">
        <v>78</v>
      </c>
      <c r="B108" s="670" t="s">
        <v>608</v>
      </c>
      <c r="C108" s="1146">
        <v>4</v>
      </c>
      <c r="D108" s="1188">
        <f t="shared" si="10"/>
        <v>4</v>
      </c>
      <c r="E108" s="900">
        <f t="shared" si="6"/>
        <v>0.97560975609756106</v>
      </c>
      <c r="F108" s="901">
        <f t="shared" si="11"/>
        <v>-2.4390243902438935E-2</v>
      </c>
      <c r="G108" s="514">
        <f t="shared" si="7"/>
        <v>2.4390243902438935E-2</v>
      </c>
      <c r="H108" s="946">
        <f t="shared" si="8"/>
        <v>-6.2499999999999787</v>
      </c>
      <c r="I108" s="512">
        <f>'MASTER CHART'!$AB$7</f>
        <v>0.05</v>
      </c>
      <c r="J108" s="902">
        <f t="shared" si="9"/>
        <v>-0.31249999999999895</v>
      </c>
      <c r="K108" s="624"/>
      <c r="L108" s="624"/>
      <c r="M108" s="624"/>
    </row>
    <row r="109" spans="1:13" s="937" customFormat="1" ht="16.5" customHeight="1" x14ac:dyDescent="0.3">
      <c r="A109" s="751" t="s">
        <v>182</v>
      </c>
      <c r="B109" s="670" t="s">
        <v>610</v>
      </c>
      <c r="C109" s="1146">
        <v>4.3</v>
      </c>
      <c r="D109" s="1188">
        <f t="shared" si="10"/>
        <v>4.3</v>
      </c>
      <c r="E109" s="900">
        <f t="shared" si="6"/>
        <v>1.0487804878048781</v>
      </c>
      <c r="F109" s="901">
        <f t="shared" si="11"/>
        <v>4.8780487804878092E-2</v>
      </c>
      <c r="G109" s="514">
        <f t="shared" si="7"/>
        <v>-4.8780487804878092E-2</v>
      </c>
      <c r="H109" s="946">
        <f t="shared" si="8"/>
        <v>10.526315789473689</v>
      </c>
      <c r="I109" s="512">
        <f>'MASTER CHART'!$AB$7</f>
        <v>0.05</v>
      </c>
      <c r="J109" s="902">
        <f t="shared" si="9"/>
        <v>0.5263157894736844</v>
      </c>
      <c r="K109" s="624"/>
      <c r="L109" s="624"/>
      <c r="M109" s="624"/>
    </row>
    <row r="110" spans="1:13" s="937" customFormat="1" ht="16.5" customHeight="1" x14ac:dyDescent="0.3">
      <c r="A110" s="752" t="s">
        <v>183</v>
      </c>
      <c r="B110" s="670" t="s">
        <v>611</v>
      </c>
      <c r="C110" s="1146">
        <v>4.3</v>
      </c>
      <c r="D110" s="1188">
        <f t="shared" si="10"/>
        <v>4.3</v>
      </c>
      <c r="E110" s="900">
        <f t="shared" si="6"/>
        <v>1.0487804878048781</v>
      </c>
      <c r="F110" s="901">
        <f t="shared" si="11"/>
        <v>4.8780487804878092E-2</v>
      </c>
      <c r="G110" s="514">
        <f t="shared" si="7"/>
        <v>-4.8780487804878092E-2</v>
      </c>
      <c r="H110" s="946">
        <f t="shared" si="8"/>
        <v>10.526315789473689</v>
      </c>
      <c r="I110" s="512">
        <f>'MASTER CHART'!$AB$7</f>
        <v>0.05</v>
      </c>
      <c r="J110" s="902">
        <f t="shared" si="9"/>
        <v>0.5263157894736844</v>
      </c>
      <c r="K110" s="624"/>
      <c r="L110" s="624"/>
      <c r="M110" s="624"/>
    </row>
    <row r="111" spans="1:13" s="937" customFormat="1" ht="16.5" customHeight="1" x14ac:dyDescent="0.3">
      <c r="A111" s="752" t="s">
        <v>79</v>
      </c>
      <c r="B111" s="670" t="s">
        <v>612</v>
      </c>
      <c r="C111" s="1146">
        <v>3.9</v>
      </c>
      <c r="D111" s="1188">
        <f t="shared" si="10"/>
        <v>3.9</v>
      </c>
      <c r="E111" s="900">
        <f t="shared" si="6"/>
        <v>0.95121951219512202</v>
      </c>
      <c r="F111" s="901">
        <f t="shared" si="11"/>
        <v>-4.8780487804877981E-2</v>
      </c>
      <c r="G111" s="514">
        <f t="shared" si="7"/>
        <v>4.8780487804877981E-2</v>
      </c>
      <c r="H111" s="946">
        <f t="shared" si="8"/>
        <v>-12.499999999999986</v>
      </c>
      <c r="I111" s="512">
        <f>'MASTER CHART'!$AB$7</f>
        <v>0.05</v>
      </c>
      <c r="J111" s="902">
        <f t="shared" si="9"/>
        <v>-0.62499999999999933</v>
      </c>
      <c r="K111" s="624"/>
      <c r="L111" s="624"/>
      <c r="M111" s="624"/>
    </row>
    <row r="112" spans="1:13" s="937" customFormat="1" ht="16.5" customHeight="1" x14ac:dyDescent="0.3">
      <c r="A112" s="751" t="s">
        <v>184</v>
      </c>
      <c r="B112" s="670" t="s">
        <v>613</v>
      </c>
      <c r="C112" s="1146">
        <v>3</v>
      </c>
      <c r="D112" s="1188">
        <f t="shared" si="10"/>
        <v>3</v>
      </c>
      <c r="E112" s="900">
        <f t="shared" si="6"/>
        <v>0.73170731707317083</v>
      </c>
      <c r="F112" s="901">
        <f t="shared" si="11"/>
        <v>-0.26829268292682917</v>
      </c>
      <c r="G112" s="514">
        <f t="shared" si="7"/>
        <v>0.26829268292682917</v>
      </c>
      <c r="H112" s="946">
        <f t="shared" si="8"/>
        <v>-68.749999999999986</v>
      </c>
      <c r="I112" s="512">
        <f>'MASTER CHART'!$AB$7</f>
        <v>0.05</v>
      </c>
      <c r="J112" s="902">
        <f t="shared" si="9"/>
        <v>-3.4374999999999996</v>
      </c>
      <c r="K112" s="624"/>
      <c r="L112" s="624"/>
      <c r="M112" s="624"/>
    </row>
    <row r="113" spans="1:13" s="937" customFormat="1" ht="16.5" customHeight="1" x14ac:dyDescent="0.3">
      <c r="A113" s="752" t="s">
        <v>185</v>
      </c>
      <c r="B113" s="670" t="s">
        <v>614</v>
      </c>
      <c r="C113" s="1146">
        <v>2.7</v>
      </c>
      <c r="D113" s="1188">
        <f t="shared" si="10"/>
        <v>2.7</v>
      </c>
      <c r="E113" s="900">
        <f t="shared" si="6"/>
        <v>0.6585365853658538</v>
      </c>
      <c r="F113" s="901">
        <f t="shared" si="11"/>
        <v>-0.3414634146341462</v>
      </c>
      <c r="G113" s="514">
        <f t="shared" si="7"/>
        <v>0.3414634146341462</v>
      </c>
      <c r="H113" s="946">
        <f t="shared" si="8"/>
        <v>-87.499999999999986</v>
      </c>
      <c r="I113" s="512">
        <f>'MASTER CHART'!$AB$7</f>
        <v>0.05</v>
      </c>
      <c r="J113" s="902">
        <f t="shared" si="9"/>
        <v>-4.3749999999999991</v>
      </c>
      <c r="K113" s="624"/>
      <c r="L113" s="624"/>
      <c r="M113" s="624"/>
    </row>
    <row r="114" spans="1:13" s="937" customFormat="1" ht="16.5" customHeight="1" x14ac:dyDescent="0.3">
      <c r="A114" s="751" t="s">
        <v>186</v>
      </c>
      <c r="B114" s="670" t="s">
        <v>615</v>
      </c>
      <c r="C114" s="1146">
        <v>3.6</v>
      </c>
      <c r="D114" s="1188">
        <f t="shared" si="10"/>
        <v>3.6</v>
      </c>
      <c r="E114" s="900">
        <f t="shared" si="6"/>
        <v>0.87804878048780499</v>
      </c>
      <c r="F114" s="901">
        <f t="shared" si="11"/>
        <v>-0.12195121951219501</v>
      </c>
      <c r="G114" s="514">
        <f t="shared" si="7"/>
        <v>0.12195121951219501</v>
      </c>
      <c r="H114" s="946">
        <f t="shared" si="8"/>
        <v>-31.249999999999979</v>
      </c>
      <c r="I114" s="512">
        <f>'MASTER CHART'!$AB$7</f>
        <v>0.05</v>
      </c>
      <c r="J114" s="902">
        <f t="shared" si="9"/>
        <v>-1.5624999999999991</v>
      </c>
      <c r="K114" s="624"/>
      <c r="L114" s="624"/>
      <c r="M114" s="624"/>
    </row>
    <row r="115" spans="1:13" s="937" customFormat="1" ht="16.5" customHeight="1" x14ac:dyDescent="0.3">
      <c r="A115" s="751" t="s">
        <v>187</v>
      </c>
      <c r="B115" s="670" t="s">
        <v>616</v>
      </c>
      <c r="C115" s="1146">
        <v>3.2</v>
      </c>
      <c r="D115" s="1188">
        <f t="shared" si="10"/>
        <v>3.2</v>
      </c>
      <c r="E115" s="900">
        <f t="shared" si="6"/>
        <v>0.78048780487804892</v>
      </c>
      <c r="F115" s="901">
        <f t="shared" si="11"/>
        <v>-0.21951219512195108</v>
      </c>
      <c r="G115" s="514">
        <f t="shared" si="7"/>
        <v>0.21951219512195108</v>
      </c>
      <c r="H115" s="946">
        <f t="shared" si="8"/>
        <v>-56.249999999999979</v>
      </c>
      <c r="I115" s="512">
        <f>'MASTER CHART'!$AB$7</f>
        <v>0.05</v>
      </c>
      <c r="J115" s="902">
        <f t="shared" si="9"/>
        <v>-2.8124999999999991</v>
      </c>
      <c r="K115" s="624"/>
      <c r="L115" s="624"/>
      <c r="M115" s="624"/>
    </row>
    <row r="116" spans="1:13" s="937" customFormat="1" ht="16.5" customHeight="1" x14ac:dyDescent="0.25">
      <c r="A116" s="753" t="s">
        <v>188</v>
      </c>
      <c r="B116" s="1204"/>
      <c r="C116" s="1204"/>
      <c r="D116" s="1188" t="str">
        <f t="shared" si="10"/>
        <v>use median</v>
      </c>
      <c r="E116" s="900">
        <f t="shared" si="6"/>
        <v>1</v>
      </c>
      <c r="F116" s="901">
        <f t="shared" si="11"/>
        <v>0</v>
      </c>
      <c r="G116" s="514">
        <f t="shared" si="7"/>
        <v>0</v>
      </c>
      <c r="H116" s="946">
        <f t="shared" si="8"/>
        <v>0</v>
      </c>
      <c r="I116" s="512">
        <f>'MASTER CHART'!$AB$7</f>
        <v>0.05</v>
      </c>
      <c r="J116" s="902">
        <f t="shared" si="9"/>
        <v>0</v>
      </c>
      <c r="K116" s="624"/>
      <c r="L116" s="624"/>
      <c r="M116" s="624"/>
    </row>
    <row r="117" spans="1:13" s="937" customFormat="1" ht="16.5" customHeight="1" x14ac:dyDescent="0.3">
      <c r="A117" s="751" t="s">
        <v>80</v>
      </c>
      <c r="B117" s="670" t="s">
        <v>617</v>
      </c>
      <c r="C117" s="1146">
        <v>5.8</v>
      </c>
      <c r="D117" s="1188">
        <f t="shared" si="10"/>
        <v>5.8</v>
      </c>
      <c r="E117" s="900">
        <f t="shared" si="6"/>
        <v>1.4146341463414636</v>
      </c>
      <c r="F117" s="901">
        <f t="shared" si="11"/>
        <v>0.41463414634146356</v>
      </c>
      <c r="G117" s="514">
        <f t="shared" si="7"/>
        <v>-0.41463414634146356</v>
      </c>
      <c r="H117" s="946">
        <f t="shared" si="8"/>
        <v>89.473684210526301</v>
      </c>
      <c r="I117" s="512">
        <f>'MASTER CHART'!$AB$7</f>
        <v>0.05</v>
      </c>
      <c r="J117" s="902">
        <f t="shared" si="9"/>
        <v>4.473684210526315</v>
      </c>
      <c r="K117" s="624"/>
      <c r="L117" s="624"/>
      <c r="M117" s="624"/>
    </row>
    <row r="118" spans="1:13" s="937" customFormat="1" ht="16.5" customHeight="1" x14ac:dyDescent="0.25">
      <c r="A118" s="751" t="s">
        <v>189</v>
      </c>
      <c r="B118" s="1204"/>
      <c r="C118" s="1204"/>
      <c r="D118" s="1188" t="str">
        <f t="shared" si="10"/>
        <v>use median</v>
      </c>
      <c r="E118" s="900">
        <f t="shared" si="6"/>
        <v>1</v>
      </c>
      <c r="F118" s="901">
        <f t="shared" si="11"/>
        <v>0</v>
      </c>
      <c r="G118" s="514">
        <f t="shared" si="7"/>
        <v>0</v>
      </c>
      <c r="H118" s="946">
        <f t="shared" si="8"/>
        <v>0</v>
      </c>
      <c r="I118" s="512">
        <f>'MASTER CHART'!$AB$7</f>
        <v>0.05</v>
      </c>
      <c r="J118" s="902">
        <f t="shared" si="9"/>
        <v>0</v>
      </c>
      <c r="K118" s="624"/>
      <c r="L118" s="624"/>
      <c r="M118" s="624"/>
    </row>
    <row r="119" spans="1:13" s="937" customFormat="1" ht="16.5" customHeight="1" x14ac:dyDescent="0.3">
      <c r="A119" s="752" t="s">
        <v>81</v>
      </c>
      <c r="B119" s="670" t="s">
        <v>618</v>
      </c>
      <c r="C119" s="1146">
        <v>5.5</v>
      </c>
      <c r="D119" s="1188">
        <f t="shared" si="10"/>
        <v>5.5</v>
      </c>
      <c r="E119" s="900">
        <f t="shared" si="6"/>
        <v>1.3414634146341464</v>
      </c>
      <c r="F119" s="901">
        <f t="shared" si="11"/>
        <v>0.34146341463414642</v>
      </c>
      <c r="G119" s="514">
        <f t="shared" si="7"/>
        <v>-0.34146341463414642</v>
      </c>
      <c r="H119" s="946">
        <f t="shared" si="8"/>
        <v>73.68421052631578</v>
      </c>
      <c r="I119" s="512">
        <f>'MASTER CHART'!$AB$7</f>
        <v>0.05</v>
      </c>
      <c r="J119" s="902">
        <f t="shared" si="9"/>
        <v>3.6842105263157894</v>
      </c>
      <c r="K119" s="624"/>
      <c r="L119" s="624"/>
      <c r="M119" s="624"/>
    </row>
    <row r="120" spans="1:13" s="937" customFormat="1" ht="16.5" customHeight="1" x14ac:dyDescent="0.3">
      <c r="A120" s="751" t="s">
        <v>36</v>
      </c>
      <c r="B120" s="670" t="s">
        <v>619</v>
      </c>
      <c r="C120" s="1146">
        <v>2.8</v>
      </c>
      <c r="D120" s="1188">
        <f t="shared" si="10"/>
        <v>2.8</v>
      </c>
      <c r="E120" s="900">
        <f t="shared" si="6"/>
        <v>0.68292682926829273</v>
      </c>
      <c r="F120" s="901">
        <f t="shared" si="11"/>
        <v>-0.31707317073170727</v>
      </c>
      <c r="G120" s="514">
        <f t="shared" si="7"/>
        <v>0.31707317073170727</v>
      </c>
      <c r="H120" s="946">
        <f t="shared" si="8"/>
        <v>-81.250000000000014</v>
      </c>
      <c r="I120" s="512">
        <f>'MASTER CHART'!$AB$7</f>
        <v>0.05</v>
      </c>
      <c r="J120" s="902">
        <f t="shared" si="9"/>
        <v>-4.0625000000000009</v>
      </c>
      <c r="K120" s="624"/>
      <c r="L120" s="624"/>
      <c r="M120" s="624"/>
    </row>
    <row r="121" spans="1:13" s="937" customFormat="1" ht="16.5" customHeight="1" x14ac:dyDescent="0.25">
      <c r="A121" s="752" t="s">
        <v>190</v>
      </c>
      <c r="B121" s="1204"/>
      <c r="C121" s="1204"/>
      <c r="D121" s="1188" t="str">
        <f t="shared" si="10"/>
        <v>use median</v>
      </c>
      <c r="E121" s="900">
        <f t="shared" si="6"/>
        <v>1</v>
      </c>
      <c r="F121" s="901">
        <f t="shared" si="11"/>
        <v>0</v>
      </c>
      <c r="G121" s="514">
        <f t="shared" si="7"/>
        <v>0</v>
      </c>
      <c r="H121" s="946">
        <f t="shared" si="8"/>
        <v>0</v>
      </c>
      <c r="I121" s="512">
        <f>'MASTER CHART'!$AB$7</f>
        <v>0.05</v>
      </c>
      <c r="J121" s="902">
        <f t="shared" si="9"/>
        <v>0</v>
      </c>
      <c r="K121" s="624"/>
      <c r="L121" s="624"/>
      <c r="M121" s="624"/>
    </row>
    <row r="122" spans="1:13" s="937" customFormat="1" ht="16.5" customHeight="1" x14ac:dyDescent="0.3">
      <c r="A122" s="751" t="s">
        <v>191</v>
      </c>
      <c r="B122" s="670" t="s">
        <v>620</v>
      </c>
      <c r="C122" s="1146">
        <v>3.2</v>
      </c>
      <c r="D122" s="1188">
        <f t="shared" si="10"/>
        <v>3.2</v>
      </c>
      <c r="E122" s="900">
        <f t="shared" si="6"/>
        <v>0.78048780487804892</v>
      </c>
      <c r="F122" s="901">
        <f t="shared" si="11"/>
        <v>-0.21951219512195108</v>
      </c>
      <c r="G122" s="514">
        <f t="shared" si="7"/>
        <v>0.21951219512195108</v>
      </c>
      <c r="H122" s="946">
        <f t="shared" si="8"/>
        <v>-56.249999999999979</v>
      </c>
      <c r="I122" s="512">
        <f>'MASTER CHART'!$AB$7</f>
        <v>0.05</v>
      </c>
      <c r="J122" s="902">
        <f t="shared" si="9"/>
        <v>-2.8124999999999991</v>
      </c>
      <c r="K122" s="624"/>
      <c r="L122" s="624"/>
      <c r="M122" s="624"/>
    </row>
    <row r="123" spans="1:13" s="937" customFormat="1" ht="16.5" customHeight="1" x14ac:dyDescent="0.3">
      <c r="A123" s="751" t="s">
        <v>192</v>
      </c>
      <c r="B123" s="670" t="s">
        <v>621</v>
      </c>
      <c r="C123" s="1146">
        <v>5.8</v>
      </c>
      <c r="D123" s="1188">
        <f t="shared" si="10"/>
        <v>5.8</v>
      </c>
      <c r="E123" s="900">
        <f t="shared" si="6"/>
        <v>1.4146341463414636</v>
      </c>
      <c r="F123" s="901">
        <f t="shared" si="11"/>
        <v>0.41463414634146356</v>
      </c>
      <c r="G123" s="514">
        <f t="shared" si="7"/>
        <v>-0.41463414634146356</v>
      </c>
      <c r="H123" s="946">
        <f t="shared" si="8"/>
        <v>89.473684210526301</v>
      </c>
      <c r="I123" s="512">
        <f>'MASTER CHART'!$AB$7</f>
        <v>0.05</v>
      </c>
      <c r="J123" s="902">
        <f t="shared" si="9"/>
        <v>4.473684210526315</v>
      </c>
      <c r="K123" s="624"/>
      <c r="L123" s="624"/>
      <c r="M123" s="624"/>
    </row>
    <row r="124" spans="1:13" s="937" customFormat="1" ht="16.5" customHeight="1" x14ac:dyDescent="0.3">
      <c r="A124" s="751" t="s">
        <v>38</v>
      </c>
      <c r="B124" s="670" t="s">
        <v>622</v>
      </c>
      <c r="C124" s="1146">
        <v>4.3</v>
      </c>
      <c r="D124" s="1188">
        <f t="shared" si="10"/>
        <v>4.3</v>
      </c>
      <c r="E124" s="900">
        <f t="shared" si="6"/>
        <v>1.0487804878048781</v>
      </c>
      <c r="F124" s="901">
        <f t="shared" si="11"/>
        <v>4.8780487804878092E-2</v>
      </c>
      <c r="G124" s="514">
        <f t="shared" si="7"/>
        <v>-4.8780487804878092E-2</v>
      </c>
      <c r="H124" s="946">
        <f t="shared" si="8"/>
        <v>10.526315789473689</v>
      </c>
      <c r="I124" s="512">
        <f>'MASTER CHART'!$AB$7</f>
        <v>0.05</v>
      </c>
      <c r="J124" s="902">
        <f t="shared" si="9"/>
        <v>0.5263157894736844</v>
      </c>
      <c r="K124" s="624"/>
      <c r="L124" s="624"/>
      <c r="M124" s="624"/>
    </row>
    <row r="125" spans="1:13" s="937" customFormat="1" ht="16.5" customHeight="1" x14ac:dyDescent="0.3">
      <c r="A125" s="752" t="s">
        <v>82</v>
      </c>
      <c r="B125" s="670" t="s">
        <v>623</v>
      </c>
      <c r="C125" s="1146">
        <v>3.4</v>
      </c>
      <c r="D125" s="1188">
        <f t="shared" si="10"/>
        <v>3.4</v>
      </c>
      <c r="E125" s="900">
        <f t="shared" si="6"/>
        <v>0.8292682926829269</v>
      </c>
      <c r="F125" s="901">
        <f t="shared" si="11"/>
        <v>-0.1707317073170731</v>
      </c>
      <c r="G125" s="514">
        <f t="shared" si="7"/>
        <v>0.1707317073170731</v>
      </c>
      <c r="H125" s="946">
        <f t="shared" si="8"/>
        <v>-43.749999999999993</v>
      </c>
      <c r="I125" s="512">
        <f>'MASTER CHART'!$AB$7</f>
        <v>0.05</v>
      </c>
      <c r="J125" s="902">
        <f t="shared" si="9"/>
        <v>-2.1874999999999996</v>
      </c>
      <c r="K125" s="624"/>
      <c r="L125" s="624"/>
      <c r="M125" s="624"/>
    </row>
    <row r="126" spans="1:13" s="937" customFormat="1" ht="16.5" customHeight="1" x14ac:dyDescent="0.3">
      <c r="A126" s="751" t="s">
        <v>83</v>
      </c>
      <c r="B126" s="670" t="s">
        <v>624</v>
      </c>
      <c r="C126" s="1146">
        <v>4.3</v>
      </c>
      <c r="D126" s="1188">
        <f t="shared" si="10"/>
        <v>4.3</v>
      </c>
      <c r="E126" s="900">
        <f t="shared" si="6"/>
        <v>1.0487804878048781</v>
      </c>
      <c r="F126" s="901">
        <f t="shared" si="11"/>
        <v>4.8780487804878092E-2</v>
      </c>
      <c r="G126" s="514">
        <f t="shared" si="7"/>
        <v>-4.8780487804878092E-2</v>
      </c>
      <c r="H126" s="946">
        <f t="shared" si="8"/>
        <v>10.526315789473689</v>
      </c>
      <c r="I126" s="512">
        <f>'MASTER CHART'!$AB$7</f>
        <v>0.05</v>
      </c>
      <c r="J126" s="902">
        <f t="shared" si="9"/>
        <v>0.5263157894736844</v>
      </c>
      <c r="K126" s="624"/>
      <c r="L126" s="624"/>
      <c r="M126" s="624"/>
    </row>
    <row r="127" spans="1:13" s="937" customFormat="1" ht="16.5" customHeight="1" x14ac:dyDescent="0.25">
      <c r="A127" s="752" t="s">
        <v>193</v>
      </c>
      <c r="B127" s="1204"/>
      <c r="C127" s="1204"/>
      <c r="D127" s="1188" t="str">
        <f t="shared" si="10"/>
        <v>use median</v>
      </c>
      <c r="E127" s="900">
        <f t="shared" si="6"/>
        <v>1</v>
      </c>
      <c r="F127" s="901">
        <f t="shared" si="11"/>
        <v>0</v>
      </c>
      <c r="G127" s="514">
        <f t="shared" si="7"/>
        <v>0</v>
      </c>
      <c r="H127" s="946">
        <f t="shared" si="8"/>
        <v>0</v>
      </c>
      <c r="I127" s="512">
        <f>'MASTER CHART'!$AB$7</f>
        <v>0.05</v>
      </c>
      <c r="J127" s="902">
        <f t="shared" si="9"/>
        <v>0</v>
      </c>
      <c r="K127" s="624"/>
      <c r="L127" s="624"/>
      <c r="M127" s="624"/>
    </row>
    <row r="128" spans="1:13" s="937" customFormat="1" ht="16.5" customHeight="1" x14ac:dyDescent="0.3">
      <c r="A128" s="751" t="s">
        <v>84</v>
      </c>
      <c r="B128" s="670" t="s">
        <v>625</v>
      </c>
      <c r="C128" s="1146">
        <v>3.4</v>
      </c>
      <c r="D128" s="1188">
        <f t="shared" si="10"/>
        <v>3.4</v>
      </c>
      <c r="E128" s="900">
        <f t="shared" si="6"/>
        <v>0.8292682926829269</v>
      </c>
      <c r="F128" s="901">
        <f t="shared" si="11"/>
        <v>-0.1707317073170731</v>
      </c>
      <c r="G128" s="514">
        <f t="shared" si="7"/>
        <v>0.1707317073170731</v>
      </c>
      <c r="H128" s="946">
        <f t="shared" si="8"/>
        <v>-43.749999999999993</v>
      </c>
      <c r="I128" s="512">
        <f>'MASTER CHART'!$AB$7</f>
        <v>0.05</v>
      </c>
      <c r="J128" s="902">
        <f t="shared" si="9"/>
        <v>-2.1874999999999996</v>
      </c>
      <c r="K128" s="624"/>
      <c r="L128" s="624"/>
      <c r="M128" s="624"/>
    </row>
    <row r="129" spans="1:13" s="937" customFormat="1" ht="16.5" customHeight="1" x14ac:dyDescent="0.3">
      <c r="A129" s="752" t="s">
        <v>85</v>
      </c>
      <c r="B129" s="670" t="s">
        <v>626</v>
      </c>
      <c r="C129" s="1146">
        <v>3.8</v>
      </c>
      <c r="D129" s="1188">
        <f t="shared" si="10"/>
        <v>3.8</v>
      </c>
      <c r="E129" s="900">
        <f t="shared" si="6"/>
        <v>0.92682926829268297</v>
      </c>
      <c r="F129" s="901">
        <f t="shared" si="11"/>
        <v>-7.3170731707317027E-2</v>
      </c>
      <c r="G129" s="514">
        <f t="shared" si="7"/>
        <v>7.3170731707317027E-2</v>
      </c>
      <c r="H129" s="946">
        <f t="shared" si="8"/>
        <v>-18.749999999999993</v>
      </c>
      <c r="I129" s="512">
        <f>'MASTER CHART'!$AB$7</f>
        <v>0.05</v>
      </c>
      <c r="J129" s="902">
        <f t="shared" si="9"/>
        <v>-0.93749999999999967</v>
      </c>
      <c r="K129" s="624"/>
      <c r="L129" s="624"/>
      <c r="M129" s="624"/>
    </row>
    <row r="130" spans="1:13" s="937" customFormat="1" ht="16.5" customHeight="1" x14ac:dyDescent="0.3">
      <c r="A130" s="751" t="s">
        <v>86</v>
      </c>
      <c r="B130" s="670" t="s">
        <v>627</v>
      </c>
      <c r="C130" s="1146">
        <v>4</v>
      </c>
      <c r="D130" s="1188">
        <f t="shared" si="10"/>
        <v>4</v>
      </c>
      <c r="E130" s="900">
        <f t="shared" si="6"/>
        <v>0.97560975609756106</v>
      </c>
      <c r="F130" s="901">
        <f t="shared" si="11"/>
        <v>-2.4390243902438935E-2</v>
      </c>
      <c r="G130" s="514">
        <f t="shared" si="7"/>
        <v>2.4390243902438935E-2</v>
      </c>
      <c r="H130" s="946">
        <f t="shared" si="8"/>
        <v>-6.2499999999999787</v>
      </c>
      <c r="I130" s="512">
        <f>'MASTER CHART'!$AB$7</f>
        <v>0.05</v>
      </c>
      <c r="J130" s="902">
        <f t="shared" si="9"/>
        <v>-0.31249999999999895</v>
      </c>
      <c r="K130" s="624"/>
      <c r="L130" s="624"/>
      <c r="M130" s="624"/>
    </row>
    <row r="131" spans="1:13" s="937" customFormat="1" ht="16.5" customHeight="1" x14ac:dyDescent="0.3">
      <c r="A131" s="751" t="s">
        <v>87</v>
      </c>
      <c r="B131" s="670" t="s">
        <v>628</v>
      </c>
      <c r="C131" s="1146">
        <v>4.5</v>
      </c>
      <c r="D131" s="1188">
        <f t="shared" si="10"/>
        <v>4.5</v>
      </c>
      <c r="E131" s="900">
        <f t="shared" si="6"/>
        <v>1.0975609756097562</v>
      </c>
      <c r="F131" s="901">
        <f t="shared" si="11"/>
        <v>9.7560975609756184E-2</v>
      </c>
      <c r="G131" s="514">
        <f t="shared" si="7"/>
        <v>-9.7560975609756184E-2</v>
      </c>
      <c r="H131" s="946">
        <f t="shared" si="8"/>
        <v>21.052631578947377</v>
      </c>
      <c r="I131" s="512">
        <f>'MASTER CHART'!$AB$7</f>
        <v>0.05</v>
      </c>
      <c r="J131" s="902">
        <f t="shared" si="9"/>
        <v>1.0526315789473688</v>
      </c>
      <c r="K131" s="624"/>
      <c r="L131" s="624"/>
      <c r="M131" s="624"/>
    </row>
    <row r="132" spans="1:13" s="937" customFormat="1" ht="16.5" customHeight="1" x14ac:dyDescent="0.3">
      <c r="A132" s="752" t="s">
        <v>88</v>
      </c>
      <c r="B132" s="670" t="s">
        <v>629</v>
      </c>
      <c r="C132" s="1146">
        <v>4.9000000000000004</v>
      </c>
      <c r="D132" s="1188">
        <f t="shared" si="10"/>
        <v>4.9000000000000004</v>
      </c>
      <c r="E132" s="900">
        <f t="shared" ref="E132:E175" si="12">IF(C132=0,1,C132/$D$180)</f>
        <v>1.1951219512195124</v>
      </c>
      <c r="F132" s="901">
        <f t="shared" si="11"/>
        <v>0.19512195121951237</v>
      </c>
      <c r="G132" s="514">
        <f t="shared" ref="G132:G177" si="13">(F132*-1)</f>
        <v>-0.19512195121951237</v>
      </c>
      <c r="H132" s="946">
        <f t="shared" ref="H132:H176" si="14">(IF(F132&lt;0,F132/$F$182*-100,F132/$F$181*100))</f>
        <v>42.105263157894754</v>
      </c>
      <c r="I132" s="512">
        <f>'MASTER CHART'!$AB$7</f>
        <v>0.05</v>
      </c>
      <c r="J132" s="902">
        <f t="shared" ref="J132:J177" si="15">(H132*I132)</f>
        <v>2.1052631578947376</v>
      </c>
      <c r="K132" s="624"/>
      <c r="L132" s="624"/>
      <c r="M132" s="624"/>
    </row>
    <row r="133" spans="1:13" s="937" customFormat="1" ht="16.5" customHeight="1" x14ac:dyDescent="0.25">
      <c r="A133" s="751" t="s">
        <v>228</v>
      </c>
      <c r="B133" s="1204"/>
      <c r="C133" s="1204"/>
      <c r="D133" s="1188" t="str">
        <f t="shared" ref="D133:D177" si="16">IF(C133&gt;0,C133,"use median")</f>
        <v>use median</v>
      </c>
      <c r="E133" s="900">
        <f t="shared" si="12"/>
        <v>1</v>
      </c>
      <c r="F133" s="901">
        <f t="shared" ref="F133:F177" si="17">E133-1</f>
        <v>0</v>
      </c>
      <c r="G133" s="514">
        <f t="shared" si="13"/>
        <v>0</v>
      </c>
      <c r="H133" s="946">
        <f t="shared" si="14"/>
        <v>0</v>
      </c>
      <c r="I133" s="512">
        <f>'MASTER CHART'!$AB$7</f>
        <v>0.05</v>
      </c>
      <c r="J133" s="902">
        <f t="shared" si="15"/>
        <v>0</v>
      </c>
      <c r="K133" s="624"/>
      <c r="L133" s="624"/>
      <c r="M133" s="624"/>
    </row>
    <row r="134" spans="1:13" s="937" customFormat="1" ht="16.5" customHeight="1" x14ac:dyDescent="0.3">
      <c r="A134" s="751" t="s">
        <v>89</v>
      </c>
      <c r="B134" s="670" t="s">
        <v>630</v>
      </c>
      <c r="C134" s="1146">
        <v>5.2</v>
      </c>
      <c r="D134" s="1188">
        <f t="shared" si="16"/>
        <v>5.2</v>
      </c>
      <c r="E134" s="900">
        <f t="shared" si="12"/>
        <v>1.2682926829268295</v>
      </c>
      <c r="F134" s="901">
        <f t="shared" si="17"/>
        <v>0.26829268292682951</v>
      </c>
      <c r="G134" s="514">
        <f t="shared" si="13"/>
        <v>-0.26829268292682951</v>
      </c>
      <c r="H134" s="946">
        <f t="shared" si="14"/>
        <v>57.894736842105289</v>
      </c>
      <c r="I134" s="512">
        <f>'MASTER CHART'!$AB$7</f>
        <v>0.05</v>
      </c>
      <c r="J134" s="902">
        <f t="shared" si="15"/>
        <v>2.8947368421052646</v>
      </c>
      <c r="K134" s="624"/>
      <c r="L134" s="624"/>
      <c r="M134" s="624"/>
    </row>
    <row r="135" spans="1:13" s="937" customFormat="1" ht="16.5" customHeight="1" x14ac:dyDescent="0.3">
      <c r="A135" s="752" t="s">
        <v>194</v>
      </c>
      <c r="B135" s="670" t="s">
        <v>592</v>
      </c>
      <c r="C135" s="1146">
        <v>5.6</v>
      </c>
      <c r="D135" s="1188">
        <f t="shared" si="16"/>
        <v>5.6</v>
      </c>
      <c r="E135" s="900">
        <f t="shared" si="12"/>
        <v>1.3658536585365855</v>
      </c>
      <c r="F135" s="901">
        <f t="shared" si="17"/>
        <v>0.36585365853658547</v>
      </c>
      <c r="G135" s="514">
        <f t="shared" si="13"/>
        <v>-0.36585365853658547</v>
      </c>
      <c r="H135" s="946">
        <f t="shared" si="14"/>
        <v>78.947368421052616</v>
      </c>
      <c r="I135" s="512">
        <f>'MASTER CHART'!$AB$7</f>
        <v>0.05</v>
      </c>
      <c r="J135" s="902">
        <f t="shared" si="15"/>
        <v>3.947368421052631</v>
      </c>
      <c r="K135" s="624"/>
      <c r="L135" s="624"/>
      <c r="M135" s="624"/>
    </row>
    <row r="136" spans="1:13" s="937" customFormat="1" ht="16.5" customHeight="1" x14ac:dyDescent="0.3">
      <c r="A136" s="753" t="s">
        <v>195</v>
      </c>
      <c r="B136" s="670" t="s">
        <v>609</v>
      </c>
      <c r="C136" s="1146">
        <v>4</v>
      </c>
      <c r="D136" s="1188">
        <f t="shared" si="16"/>
        <v>4</v>
      </c>
      <c r="E136" s="900">
        <f t="shared" si="12"/>
        <v>0.97560975609756106</v>
      </c>
      <c r="F136" s="901">
        <f t="shared" si="17"/>
        <v>-2.4390243902438935E-2</v>
      </c>
      <c r="G136" s="514">
        <f t="shared" si="13"/>
        <v>2.4390243902438935E-2</v>
      </c>
      <c r="H136" s="946">
        <f t="shared" si="14"/>
        <v>-6.2499999999999787</v>
      </c>
      <c r="I136" s="512">
        <f>'MASTER CHART'!$AB$7</f>
        <v>0.05</v>
      </c>
      <c r="J136" s="902">
        <f t="shared" si="15"/>
        <v>-0.31249999999999895</v>
      </c>
      <c r="K136" s="624"/>
      <c r="L136" s="624"/>
      <c r="M136" s="624"/>
    </row>
    <row r="137" spans="1:13" s="937" customFormat="1" ht="16.5" customHeight="1" x14ac:dyDescent="0.3">
      <c r="A137" s="752" t="s">
        <v>90</v>
      </c>
      <c r="B137" s="670" t="s">
        <v>631</v>
      </c>
      <c r="C137" s="1146">
        <v>4.0999999999999996</v>
      </c>
      <c r="D137" s="1188">
        <f t="shared" si="16"/>
        <v>4.0999999999999996</v>
      </c>
      <c r="E137" s="900">
        <f t="shared" si="12"/>
        <v>1</v>
      </c>
      <c r="F137" s="901">
        <f t="shared" si="17"/>
        <v>0</v>
      </c>
      <c r="G137" s="514">
        <f t="shared" si="13"/>
        <v>0</v>
      </c>
      <c r="H137" s="946">
        <f t="shared" si="14"/>
        <v>0</v>
      </c>
      <c r="I137" s="512">
        <f>'MASTER CHART'!$AB$7</f>
        <v>0.05</v>
      </c>
      <c r="J137" s="902">
        <f t="shared" si="15"/>
        <v>0</v>
      </c>
      <c r="K137" s="624"/>
      <c r="L137" s="624"/>
      <c r="M137" s="624"/>
    </row>
    <row r="138" spans="1:13" s="937" customFormat="1" ht="16.5" customHeight="1" x14ac:dyDescent="0.3">
      <c r="A138" s="751" t="s">
        <v>196</v>
      </c>
      <c r="B138" s="670" t="s">
        <v>632</v>
      </c>
      <c r="C138" s="1146">
        <v>4.5</v>
      </c>
      <c r="D138" s="1188">
        <f t="shared" si="16"/>
        <v>4.5</v>
      </c>
      <c r="E138" s="900">
        <f t="shared" si="12"/>
        <v>1.0975609756097562</v>
      </c>
      <c r="F138" s="901">
        <f t="shared" si="17"/>
        <v>9.7560975609756184E-2</v>
      </c>
      <c r="G138" s="514">
        <f t="shared" si="13"/>
        <v>-9.7560975609756184E-2</v>
      </c>
      <c r="H138" s="946">
        <f t="shared" si="14"/>
        <v>21.052631578947377</v>
      </c>
      <c r="I138" s="512">
        <f>'MASTER CHART'!$AB$7</f>
        <v>0.05</v>
      </c>
      <c r="J138" s="902">
        <f t="shared" si="15"/>
        <v>1.0526315789473688</v>
      </c>
      <c r="K138" s="624"/>
      <c r="L138" s="624"/>
      <c r="M138" s="624"/>
    </row>
    <row r="139" spans="1:13" s="937" customFormat="1" ht="16.5" customHeight="1" x14ac:dyDescent="0.3">
      <c r="A139" s="752" t="s">
        <v>197</v>
      </c>
      <c r="B139" s="670" t="s">
        <v>633</v>
      </c>
      <c r="C139" s="1146">
        <v>3.9</v>
      </c>
      <c r="D139" s="1188">
        <f t="shared" si="16"/>
        <v>3.9</v>
      </c>
      <c r="E139" s="900">
        <f t="shared" si="12"/>
        <v>0.95121951219512202</v>
      </c>
      <c r="F139" s="901">
        <f t="shared" si="17"/>
        <v>-4.8780487804877981E-2</v>
      </c>
      <c r="G139" s="514">
        <f t="shared" si="13"/>
        <v>4.8780487804877981E-2</v>
      </c>
      <c r="H139" s="946">
        <f t="shared" si="14"/>
        <v>-12.499999999999986</v>
      </c>
      <c r="I139" s="512">
        <f>'MASTER CHART'!$AB$7</f>
        <v>0.05</v>
      </c>
      <c r="J139" s="902">
        <f t="shared" si="15"/>
        <v>-0.62499999999999933</v>
      </c>
      <c r="K139" s="624"/>
      <c r="L139" s="624"/>
      <c r="M139" s="624"/>
    </row>
    <row r="140" spans="1:13" s="937" customFormat="1" ht="16.5" customHeight="1" x14ac:dyDescent="0.25">
      <c r="A140" s="752" t="s">
        <v>198</v>
      </c>
      <c r="B140" s="1204"/>
      <c r="C140" s="1204"/>
      <c r="D140" s="1188" t="str">
        <f t="shared" si="16"/>
        <v>use median</v>
      </c>
      <c r="E140" s="900">
        <f t="shared" si="12"/>
        <v>1</v>
      </c>
      <c r="F140" s="901">
        <f t="shared" si="17"/>
        <v>0</v>
      </c>
      <c r="G140" s="514">
        <f t="shared" si="13"/>
        <v>0</v>
      </c>
      <c r="H140" s="946">
        <f t="shared" si="14"/>
        <v>0</v>
      </c>
      <c r="I140" s="512">
        <f>'MASTER CHART'!$AB$7</f>
        <v>0.05</v>
      </c>
      <c r="J140" s="902">
        <f t="shared" si="15"/>
        <v>0</v>
      </c>
      <c r="K140" s="624"/>
      <c r="L140" s="624"/>
      <c r="M140" s="624"/>
    </row>
    <row r="141" spans="1:13" s="937" customFormat="1" ht="16.5" customHeight="1" x14ac:dyDescent="0.25">
      <c r="A141" s="751" t="s">
        <v>199</v>
      </c>
      <c r="B141" s="1204"/>
      <c r="C141" s="1204"/>
      <c r="D141" s="1188" t="str">
        <f t="shared" si="16"/>
        <v>use median</v>
      </c>
      <c r="E141" s="900">
        <f t="shared" si="12"/>
        <v>1</v>
      </c>
      <c r="F141" s="901">
        <f t="shared" si="17"/>
        <v>0</v>
      </c>
      <c r="G141" s="514">
        <f t="shared" si="13"/>
        <v>0</v>
      </c>
      <c r="H141" s="946">
        <f t="shared" si="14"/>
        <v>0</v>
      </c>
      <c r="I141" s="512">
        <f>'MASTER CHART'!$AB$7</f>
        <v>0.05</v>
      </c>
      <c r="J141" s="902">
        <f t="shared" si="15"/>
        <v>0</v>
      </c>
      <c r="K141" s="624"/>
      <c r="L141" s="624"/>
      <c r="M141" s="624"/>
    </row>
    <row r="142" spans="1:13" s="937" customFormat="1" ht="16.5" customHeight="1" x14ac:dyDescent="0.25">
      <c r="A142" s="752" t="s">
        <v>235</v>
      </c>
      <c r="B142" s="1204"/>
      <c r="C142" s="1204"/>
      <c r="D142" s="1188" t="str">
        <f t="shared" si="16"/>
        <v>use median</v>
      </c>
      <c r="E142" s="900">
        <f t="shared" si="12"/>
        <v>1</v>
      </c>
      <c r="F142" s="901">
        <f t="shared" si="17"/>
        <v>0</v>
      </c>
      <c r="G142" s="514">
        <f t="shared" si="13"/>
        <v>0</v>
      </c>
      <c r="H142" s="946">
        <f t="shared" si="14"/>
        <v>0</v>
      </c>
      <c r="I142" s="512">
        <f>'MASTER CHART'!$AB$7</f>
        <v>0.05</v>
      </c>
      <c r="J142" s="902">
        <f t="shared" si="15"/>
        <v>0</v>
      </c>
      <c r="K142" s="624"/>
      <c r="L142" s="624"/>
      <c r="M142" s="624"/>
    </row>
    <row r="143" spans="1:13" s="937" customFormat="1" ht="16.5" customHeight="1" x14ac:dyDescent="0.3">
      <c r="A143" s="751" t="s">
        <v>92</v>
      </c>
      <c r="B143" s="670" t="s">
        <v>634</v>
      </c>
      <c r="C143" s="1146">
        <v>4.8</v>
      </c>
      <c r="D143" s="1188">
        <f t="shared" si="16"/>
        <v>4.8</v>
      </c>
      <c r="E143" s="900">
        <f t="shared" si="12"/>
        <v>1.1707317073170733</v>
      </c>
      <c r="F143" s="901">
        <f t="shared" si="17"/>
        <v>0.17073170731707332</v>
      </c>
      <c r="G143" s="514">
        <f t="shared" si="13"/>
        <v>-0.17073170731707332</v>
      </c>
      <c r="H143" s="946">
        <f t="shared" si="14"/>
        <v>36.842105263157912</v>
      </c>
      <c r="I143" s="512">
        <f>'MASTER CHART'!$AB$7</f>
        <v>0.05</v>
      </c>
      <c r="J143" s="902">
        <f t="shared" si="15"/>
        <v>1.8421052631578956</v>
      </c>
      <c r="K143" s="624"/>
      <c r="L143" s="624"/>
      <c r="M143" s="624"/>
    </row>
    <row r="144" spans="1:13" s="937" customFormat="1" ht="16.5" customHeight="1" x14ac:dyDescent="0.3">
      <c r="A144" s="752" t="s">
        <v>201</v>
      </c>
      <c r="B144" s="670" t="s">
        <v>635</v>
      </c>
      <c r="C144" s="1146">
        <v>3.4</v>
      </c>
      <c r="D144" s="1188">
        <f t="shared" si="16"/>
        <v>3.4</v>
      </c>
      <c r="E144" s="900">
        <f t="shared" si="12"/>
        <v>0.8292682926829269</v>
      </c>
      <c r="F144" s="901">
        <f t="shared" si="17"/>
        <v>-0.1707317073170731</v>
      </c>
      <c r="G144" s="514">
        <f t="shared" si="13"/>
        <v>0.1707317073170731</v>
      </c>
      <c r="H144" s="946">
        <f t="shared" si="14"/>
        <v>-43.749999999999993</v>
      </c>
      <c r="I144" s="512">
        <f>'MASTER CHART'!$AB$7</f>
        <v>0.05</v>
      </c>
      <c r="J144" s="902">
        <f t="shared" si="15"/>
        <v>-2.1874999999999996</v>
      </c>
      <c r="K144" s="624"/>
      <c r="L144" s="624"/>
      <c r="M144" s="624"/>
    </row>
    <row r="145" spans="1:13" s="937" customFormat="1" ht="16.5" customHeight="1" x14ac:dyDescent="0.3">
      <c r="A145" s="751" t="s">
        <v>202</v>
      </c>
      <c r="B145" s="670" t="s">
        <v>636</v>
      </c>
      <c r="C145" s="1146">
        <v>4</v>
      </c>
      <c r="D145" s="1188">
        <f t="shared" si="16"/>
        <v>4</v>
      </c>
      <c r="E145" s="900">
        <f t="shared" si="12"/>
        <v>0.97560975609756106</v>
      </c>
      <c r="F145" s="901">
        <f t="shared" si="17"/>
        <v>-2.4390243902438935E-2</v>
      </c>
      <c r="G145" s="514">
        <f t="shared" si="13"/>
        <v>2.4390243902438935E-2</v>
      </c>
      <c r="H145" s="946">
        <f t="shared" si="14"/>
        <v>-6.2499999999999787</v>
      </c>
      <c r="I145" s="512">
        <f>'MASTER CHART'!$AB$7</f>
        <v>0.05</v>
      </c>
      <c r="J145" s="902">
        <f t="shared" si="15"/>
        <v>-0.31249999999999895</v>
      </c>
      <c r="K145" s="624"/>
      <c r="L145" s="624"/>
      <c r="M145" s="624"/>
    </row>
    <row r="146" spans="1:13" s="937" customFormat="1" ht="16.5" customHeight="1" x14ac:dyDescent="0.3">
      <c r="A146" s="752" t="s">
        <v>93</v>
      </c>
      <c r="B146" s="670" t="s">
        <v>637</v>
      </c>
      <c r="C146" s="1146">
        <v>6</v>
      </c>
      <c r="D146" s="1188">
        <f t="shared" si="16"/>
        <v>6</v>
      </c>
      <c r="E146" s="900">
        <f t="shared" si="12"/>
        <v>1.4634146341463417</v>
      </c>
      <c r="F146" s="901">
        <f t="shared" si="17"/>
        <v>0.46341463414634165</v>
      </c>
      <c r="G146" s="514">
        <f t="shared" si="13"/>
        <v>-0.46341463414634165</v>
      </c>
      <c r="H146" s="946">
        <f t="shared" si="14"/>
        <v>100</v>
      </c>
      <c r="I146" s="512">
        <f>'MASTER CHART'!$AB$7</f>
        <v>0.05</v>
      </c>
      <c r="J146" s="902">
        <f t="shared" si="15"/>
        <v>5</v>
      </c>
      <c r="K146" s="624"/>
      <c r="L146" s="624"/>
      <c r="M146" s="624"/>
    </row>
    <row r="147" spans="1:13" s="937" customFormat="1" ht="16.5" customHeight="1" x14ac:dyDescent="0.3">
      <c r="A147" s="751" t="s">
        <v>94</v>
      </c>
      <c r="B147" s="670" t="s">
        <v>638</v>
      </c>
      <c r="C147" s="1146">
        <v>4.4000000000000004</v>
      </c>
      <c r="D147" s="1188">
        <f t="shared" si="16"/>
        <v>4.4000000000000004</v>
      </c>
      <c r="E147" s="900">
        <f t="shared" si="12"/>
        <v>1.0731707317073174</v>
      </c>
      <c r="F147" s="901">
        <f t="shared" si="17"/>
        <v>7.317073170731736E-2</v>
      </c>
      <c r="G147" s="514">
        <f t="shared" si="13"/>
        <v>-7.317073170731736E-2</v>
      </c>
      <c r="H147" s="946">
        <f t="shared" si="14"/>
        <v>15.789473684210581</v>
      </c>
      <c r="I147" s="512">
        <f>'MASTER CHART'!$AB$7</f>
        <v>0.05</v>
      </c>
      <c r="J147" s="902">
        <f t="shared" si="15"/>
        <v>0.7894736842105291</v>
      </c>
      <c r="K147" s="624"/>
      <c r="L147" s="624"/>
      <c r="M147" s="624"/>
    </row>
    <row r="148" spans="1:13" s="937" customFormat="1" ht="16.5" customHeight="1" x14ac:dyDescent="0.3">
      <c r="A148" s="752" t="s">
        <v>95</v>
      </c>
      <c r="B148" s="670" t="s">
        <v>639</v>
      </c>
      <c r="C148" s="1146">
        <v>4.7</v>
      </c>
      <c r="D148" s="1188">
        <f t="shared" si="16"/>
        <v>4.7</v>
      </c>
      <c r="E148" s="900">
        <f t="shared" si="12"/>
        <v>1.1463414634146343</v>
      </c>
      <c r="F148" s="901">
        <f t="shared" si="17"/>
        <v>0.14634146341463428</v>
      </c>
      <c r="G148" s="514">
        <f t="shared" si="13"/>
        <v>-0.14634146341463428</v>
      </c>
      <c r="H148" s="946">
        <f t="shared" si="14"/>
        <v>31.578947368421069</v>
      </c>
      <c r="I148" s="512">
        <f>'MASTER CHART'!$AB$7</f>
        <v>0.05</v>
      </c>
      <c r="J148" s="902">
        <f t="shared" si="15"/>
        <v>1.5789473684210535</v>
      </c>
      <c r="K148" s="624"/>
      <c r="L148" s="624"/>
      <c r="M148" s="624"/>
    </row>
    <row r="149" spans="1:13" s="937" customFormat="1" ht="16.5" customHeight="1" x14ac:dyDescent="0.3">
      <c r="A149" s="751" t="s">
        <v>96</v>
      </c>
      <c r="B149" s="670" t="s">
        <v>640</v>
      </c>
      <c r="C149" s="1146">
        <v>4.2</v>
      </c>
      <c r="D149" s="1188">
        <f t="shared" si="16"/>
        <v>4.2</v>
      </c>
      <c r="E149" s="900">
        <f t="shared" si="12"/>
        <v>1.024390243902439</v>
      </c>
      <c r="F149" s="901">
        <f t="shared" si="17"/>
        <v>2.4390243902439046E-2</v>
      </c>
      <c r="G149" s="514">
        <f t="shared" si="13"/>
        <v>-2.4390243902439046E-2</v>
      </c>
      <c r="H149" s="946">
        <f t="shared" si="14"/>
        <v>5.2631578947368443</v>
      </c>
      <c r="I149" s="512">
        <f>'MASTER CHART'!$AB$7</f>
        <v>0.05</v>
      </c>
      <c r="J149" s="902">
        <f t="shared" si="15"/>
        <v>0.2631578947368422</v>
      </c>
      <c r="K149" s="624"/>
      <c r="L149" s="624"/>
      <c r="M149" s="624"/>
    </row>
    <row r="150" spans="1:13" s="937" customFormat="1" ht="16.5" customHeight="1" x14ac:dyDescent="0.3">
      <c r="A150" s="752" t="s">
        <v>97</v>
      </c>
      <c r="B150" s="670" t="s">
        <v>641</v>
      </c>
      <c r="C150" s="1146">
        <v>4.8</v>
      </c>
      <c r="D150" s="1188">
        <f t="shared" si="16"/>
        <v>4.8</v>
      </c>
      <c r="E150" s="900">
        <f t="shared" si="12"/>
        <v>1.1707317073170733</v>
      </c>
      <c r="F150" s="901">
        <f t="shared" si="17"/>
        <v>0.17073170731707332</v>
      </c>
      <c r="G150" s="514">
        <f t="shared" si="13"/>
        <v>-0.17073170731707332</v>
      </c>
      <c r="H150" s="946">
        <f t="shared" si="14"/>
        <v>36.842105263157912</v>
      </c>
      <c r="I150" s="512">
        <f>'MASTER CHART'!$AB$7</f>
        <v>0.05</v>
      </c>
      <c r="J150" s="902">
        <f t="shared" si="15"/>
        <v>1.8421052631578956</v>
      </c>
      <c r="K150" s="624"/>
      <c r="L150" s="624"/>
      <c r="M150" s="624"/>
    </row>
    <row r="151" spans="1:13" s="937" customFormat="1" ht="16.5" customHeight="1" x14ac:dyDescent="0.3">
      <c r="A151" s="751" t="s">
        <v>203</v>
      </c>
      <c r="B151" s="670" t="s">
        <v>642</v>
      </c>
      <c r="C151" s="1146">
        <v>4.2</v>
      </c>
      <c r="D151" s="1188">
        <f t="shared" si="16"/>
        <v>4.2</v>
      </c>
      <c r="E151" s="900">
        <f t="shared" si="12"/>
        <v>1.024390243902439</v>
      </c>
      <c r="F151" s="901">
        <f t="shared" si="17"/>
        <v>2.4390243902439046E-2</v>
      </c>
      <c r="G151" s="514">
        <f t="shared" si="13"/>
        <v>-2.4390243902439046E-2</v>
      </c>
      <c r="H151" s="946">
        <f t="shared" si="14"/>
        <v>5.2631578947368443</v>
      </c>
      <c r="I151" s="512">
        <f>'MASTER CHART'!$AB$7</f>
        <v>0.05</v>
      </c>
      <c r="J151" s="902">
        <f t="shared" si="15"/>
        <v>0.2631578947368422</v>
      </c>
      <c r="K151" s="624"/>
      <c r="L151" s="624"/>
      <c r="M151" s="624"/>
    </row>
    <row r="152" spans="1:13" s="937" customFormat="1" ht="16.5" customHeight="1" x14ac:dyDescent="0.3">
      <c r="A152" s="751" t="s">
        <v>204</v>
      </c>
      <c r="B152" s="670"/>
      <c r="C152" s="1146"/>
      <c r="D152" s="1188" t="str">
        <f t="shared" si="16"/>
        <v>use median</v>
      </c>
      <c r="E152" s="900">
        <f t="shared" si="12"/>
        <v>1</v>
      </c>
      <c r="F152" s="901">
        <f t="shared" si="17"/>
        <v>0</v>
      </c>
      <c r="G152" s="514">
        <f t="shared" si="13"/>
        <v>0</v>
      </c>
      <c r="H152" s="946">
        <f t="shared" si="14"/>
        <v>0</v>
      </c>
      <c r="I152" s="512">
        <f>'MASTER CHART'!$AB$7</f>
        <v>0.05</v>
      </c>
      <c r="J152" s="902">
        <f t="shared" si="15"/>
        <v>0</v>
      </c>
      <c r="K152" s="624"/>
      <c r="L152" s="624"/>
      <c r="M152" s="624"/>
    </row>
    <row r="153" spans="1:13" s="937" customFormat="1" ht="16.5" customHeight="1" x14ac:dyDescent="0.25">
      <c r="A153" s="752" t="s">
        <v>205</v>
      </c>
      <c r="B153" s="1204"/>
      <c r="C153" s="1204"/>
      <c r="D153" s="1188" t="str">
        <f t="shared" si="16"/>
        <v>use median</v>
      </c>
      <c r="E153" s="900">
        <f t="shared" si="12"/>
        <v>1</v>
      </c>
      <c r="F153" s="901">
        <f t="shared" si="17"/>
        <v>0</v>
      </c>
      <c r="G153" s="514">
        <f t="shared" si="13"/>
        <v>0</v>
      </c>
      <c r="H153" s="946">
        <f t="shared" si="14"/>
        <v>0</v>
      </c>
      <c r="I153" s="512">
        <f>'MASTER CHART'!$AB$7</f>
        <v>0.05</v>
      </c>
      <c r="J153" s="902">
        <f t="shared" si="15"/>
        <v>0</v>
      </c>
      <c r="K153" s="624"/>
      <c r="L153" s="624"/>
      <c r="M153" s="624"/>
    </row>
    <row r="154" spans="1:13" s="937" customFormat="1" ht="16.5" customHeight="1" x14ac:dyDescent="0.3">
      <c r="A154" s="752" t="s">
        <v>206</v>
      </c>
      <c r="B154" s="670" t="s">
        <v>206</v>
      </c>
      <c r="C154" s="1146">
        <v>5.8</v>
      </c>
      <c r="D154" s="1188">
        <f t="shared" si="16"/>
        <v>5.8</v>
      </c>
      <c r="E154" s="900">
        <f t="shared" si="12"/>
        <v>1.4146341463414636</v>
      </c>
      <c r="F154" s="901">
        <f t="shared" si="17"/>
        <v>0.41463414634146356</v>
      </c>
      <c r="G154" s="514">
        <f t="shared" si="13"/>
        <v>-0.41463414634146356</v>
      </c>
      <c r="H154" s="946">
        <f t="shared" si="14"/>
        <v>89.473684210526301</v>
      </c>
      <c r="I154" s="512">
        <f>'MASTER CHART'!$AB$7</f>
        <v>0.05</v>
      </c>
      <c r="J154" s="902">
        <f t="shared" si="15"/>
        <v>4.473684210526315</v>
      </c>
      <c r="K154" s="624"/>
      <c r="L154" s="624"/>
      <c r="M154" s="624"/>
    </row>
    <row r="155" spans="1:13" s="937" customFormat="1" ht="16.5" customHeight="1" x14ac:dyDescent="0.3">
      <c r="A155" s="751" t="s">
        <v>98</v>
      </c>
      <c r="B155" s="670" t="s">
        <v>98</v>
      </c>
      <c r="C155" s="1146">
        <v>5.8</v>
      </c>
      <c r="D155" s="1188">
        <f t="shared" si="16"/>
        <v>5.8</v>
      </c>
      <c r="E155" s="900">
        <f t="shared" si="12"/>
        <v>1.4146341463414636</v>
      </c>
      <c r="F155" s="901">
        <f t="shared" si="17"/>
        <v>0.41463414634146356</v>
      </c>
      <c r="G155" s="514">
        <f t="shared" si="13"/>
        <v>-0.41463414634146356</v>
      </c>
      <c r="H155" s="946">
        <f t="shared" si="14"/>
        <v>89.473684210526301</v>
      </c>
      <c r="I155" s="512">
        <f>'MASTER CHART'!$AB$7</f>
        <v>0.05</v>
      </c>
      <c r="J155" s="902">
        <f t="shared" si="15"/>
        <v>4.473684210526315</v>
      </c>
      <c r="K155" s="624"/>
      <c r="L155" s="624"/>
      <c r="M155" s="624"/>
    </row>
    <row r="156" spans="1:13" s="937" customFormat="1" ht="16.5" customHeight="1" x14ac:dyDescent="0.25">
      <c r="A156" s="752" t="s">
        <v>123</v>
      </c>
      <c r="B156" s="1204"/>
      <c r="C156" s="1204"/>
      <c r="D156" s="1188" t="str">
        <f t="shared" si="16"/>
        <v>use median</v>
      </c>
      <c r="E156" s="900">
        <f t="shared" si="12"/>
        <v>1</v>
      </c>
      <c r="F156" s="901">
        <f t="shared" si="17"/>
        <v>0</v>
      </c>
      <c r="G156" s="514">
        <f t="shared" si="13"/>
        <v>0</v>
      </c>
      <c r="H156" s="946">
        <f t="shared" si="14"/>
        <v>0</v>
      </c>
      <c r="I156" s="512">
        <f>'MASTER CHART'!$AB$7</f>
        <v>0.05</v>
      </c>
      <c r="J156" s="902">
        <f t="shared" si="15"/>
        <v>0</v>
      </c>
      <c r="K156" s="624"/>
      <c r="L156" s="624"/>
      <c r="M156" s="624"/>
    </row>
    <row r="157" spans="1:13" s="937" customFormat="1" ht="14.95" customHeight="1" x14ac:dyDescent="0.3">
      <c r="A157" s="751" t="s">
        <v>207</v>
      </c>
      <c r="B157" s="670" t="s">
        <v>644</v>
      </c>
      <c r="C157" s="1146">
        <v>3.3</v>
      </c>
      <c r="D157" s="1188">
        <f t="shared" si="16"/>
        <v>3.3</v>
      </c>
      <c r="E157" s="900">
        <f t="shared" si="12"/>
        <v>0.80487804878048785</v>
      </c>
      <c r="F157" s="901">
        <f t="shared" si="17"/>
        <v>-0.19512195121951215</v>
      </c>
      <c r="G157" s="514">
        <f t="shared" si="13"/>
        <v>0.19512195121951215</v>
      </c>
      <c r="H157" s="946">
        <f t="shared" si="14"/>
        <v>-50</v>
      </c>
      <c r="I157" s="512">
        <f>'MASTER CHART'!$AB$7</f>
        <v>0.05</v>
      </c>
      <c r="J157" s="902">
        <f t="shared" si="15"/>
        <v>-2.5</v>
      </c>
      <c r="K157" s="624"/>
      <c r="L157" s="624"/>
      <c r="M157" s="624"/>
    </row>
    <row r="158" spans="1:13" s="937" customFormat="1" ht="16.5" customHeight="1" x14ac:dyDescent="0.3">
      <c r="A158" s="752" t="s">
        <v>100</v>
      </c>
      <c r="B158" s="670" t="s">
        <v>646</v>
      </c>
      <c r="C158" s="1146">
        <v>4.2</v>
      </c>
      <c r="D158" s="1188">
        <f t="shared" si="16"/>
        <v>4.2</v>
      </c>
      <c r="E158" s="900">
        <f t="shared" si="12"/>
        <v>1.024390243902439</v>
      </c>
      <c r="F158" s="901">
        <f t="shared" si="17"/>
        <v>2.4390243902439046E-2</v>
      </c>
      <c r="G158" s="514">
        <f t="shared" si="13"/>
        <v>-2.4390243902439046E-2</v>
      </c>
      <c r="H158" s="946">
        <f t="shared" si="14"/>
        <v>5.2631578947368443</v>
      </c>
      <c r="I158" s="512">
        <f>'MASTER CHART'!$AB$7</f>
        <v>0.05</v>
      </c>
      <c r="J158" s="902">
        <f t="shared" si="15"/>
        <v>0.2631578947368422</v>
      </c>
      <c r="K158" s="624"/>
      <c r="L158" s="624"/>
      <c r="M158" s="624"/>
    </row>
    <row r="159" spans="1:13" s="937" customFormat="1" ht="16.5" customHeight="1" x14ac:dyDescent="0.3">
      <c r="A159" s="751" t="s">
        <v>208</v>
      </c>
      <c r="B159" s="670"/>
      <c r="C159" s="1146"/>
      <c r="D159" s="1188" t="str">
        <f t="shared" si="16"/>
        <v>use median</v>
      </c>
      <c r="E159" s="900">
        <f t="shared" si="12"/>
        <v>1</v>
      </c>
      <c r="F159" s="901">
        <f t="shared" si="17"/>
        <v>0</v>
      </c>
      <c r="G159" s="514">
        <f t="shared" si="13"/>
        <v>0</v>
      </c>
      <c r="H159" s="946">
        <f t="shared" si="14"/>
        <v>0</v>
      </c>
      <c r="I159" s="512">
        <f>'MASTER CHART'!$AB$7</f>
        <v>0.05</v>
      </c>
      <c r="J159" s="902">
        <f t="shared" si="15"/>
        <v>0</v>
      </c>
      <c r="K159" s="624"/>
      <c r="L159" s="624"/>
      <c r="M159" s="624"/>
    </row>
    <row r="160" spans="1:13" s="937" customFormat="1" ht="16.5" customHeight="1" x14ac:dyDescent="0.3">
      <c r="A160" s="752" t="s">
        <v>124</v>
      </c>
      <c r="B160" s="670" t="s">
        <v>647</v>
      </c>
      <c r="C160" s="1146">
        <v>4.0999999999999996</v>
      </c>
      <c r="D160" s="1188">
        <f t="shared" si="16"/>
        <v>4.0999999999999996</v>
      </c>
      <c r="E160" s="900">
        <f t="shared" si="12"/>
        <v>1</v>
      </c>
      <c r="F160" s="901">
        <f t="shared" si="17"/>
        <v>0</v>
      </c>
      <c r="G160" s="514">
        <f t="shared" si="13"/>
        <v>0</v>
      </c>
      <c r="H160" s="946">
        <f t="shared" si="14"/>
        <v>0</v>
      </c>
      <c r="I160" s="512">
        <f>'MASTER CHART'!$AB$7</f>
        <v>0.05</v>
      </c>
      <c r="J160" s="902">
        <f t="shared" si="15"/>
        <v>0</v>
      </c>
      <c r="K160" s="624"/>
      <c r="L160" s="624"/>
      <c r="M160" s="624"/>
    </row>
    <row r="161" spans="1:13" s="937" customFormat="1" ht="16.5" customHeight="1" x14ac:dyDescent="0.3">
      <c r="A161" s="751" t="s">
        <v>101</v>
      </c>
      <c r="B161" s="670" t="s">
        <v>648</v>
      </c>
      <c r="C161" s="1146">
        <v>3.9</v>
      </c>
      <c r="D161" s="1188">
        <f t="shared" si="16"/>
        <v>3.9</v>
      </c>
      <c r="E161" s="900">
        <f t="shared" si="12"/>
        <v>0.95121951219512202</v>
      </c>
      <c r="F161" s="901">
        <f t="shared" si="17"/>
        <v>-4.8780487804877981E-2</v>
      </c>
      <c r="G161" s="514">
        <f>(F161*-1)</f>
        <v>4.8780487804877981E-2</v>
      </c>
      <c r="H161" s="946">
        <f t="shared" si="14"/>
        <v>-12.499999999999986</v>
      </c>
      <c r="I161" s="512">
        <f>'MASTER CHART'!$AB$7</f>
        <v>0.05</v>
      </c>
      <c r="J161" s="902">
        <f t="shared" si="15"/>
        <v>-0.62499999999999933</v>
      </c>
      <c r="K161" s="624"/>
      <c r="L161" s="624"/>
      <c r="M161" s="624"/>
    </row>
    <row r="162" spans="1:13" s="937" customFormat="1" ht="17.45" customHeight="1" x14ac:dyDescent="0.3">
      <c r="A162" s="752" t="s">
        <v>102</v>
      </c>
      <c r="B162" s="670" t="s">
        <v>649</v>
      </c>
      <c r="C162" s="1146">
        <v>4.4000000000000004</v>
      </c>
      <c r="D162" s="1188">
        <f t="shared" si="16"/>
        <v>4.4000000000000004</v>
      </c>
      <c r="E162" s="900">
        <f t="shared" si="12"/>
        <v>1.0731707317073174</v>
      </c>
      <c r="F162" s="901">
        <f t="shared" si="17"/>
        <v>7.317073170731736E-2</v>
      </c>
      <c r="G162" s="514">
        <f t="shared" si="13"/>
        <v>-7.317073170731736E-2</v>
      </c>
      <c r="H162" s="946">
        <f t="shared" si="14"/>
        <v>15.789473684210581</v>
      </c>
      <c r="I162" s="512">
        <f>'MASTER CHART'!$AB$7</f>
        <v>0.05</v>
      </c>
      <c r="J162" s="902">
        <f t="shared" si="15"/>
        <v>0.7894736842105291</v>
      </c>
      <c r="K162" s="624"/>
      <c r="L162" s="624"/>
      <c r="M162" s="624"/>
    </row>
    <row r="163" spans="1:13" s="937" customFormat="1" ht="16.5" customHeight="1" x14ac:dyDescent="0.25">
      <c r="A163" s="751" t="s">
        <v>209</v>
      </c>
      <c r="B163" s="1204"/>
      <c r="C163" s="1204"/>
      <c r="D163" s="1188" t="str">
        <f t="shared" si="16"/>
        <v>use median</v>
      </c>
      <c r="E163" s="900">
        <f t="shared" si="12"/>
        <v>1</v>
      </c>
      <c r="F163" s="901">
        <f t="shared" si="17"/>
        <v>0</v>
      </c>
      <c r="G163" s="514">
        <f t="shared" si="13"/>
        <v>0</v>
      </c>
      <c r="H163" s="946">
        <f t="shared" si="14"/>
        <v>0</v>
      </c>
      <c r="I163" s="512">
        <f>'MASTER CHART'!$AB$7</f>
        <v>0.05</v>
      </c>
      <c r="J163" s="902">
        <f t="shared" si="15"/>
        <v>0</v>
      </c>
      <c r="K163" s="624"/>
      <c r="L163" s="624"/>
      <c r="M163" s="624"/>
    </row>
    <row r="164" spans="1:13" s="937" customFormat="1" ht="16.2" customHeight="1" x14ac:dyDescent="0.25">
      <c r="A164" s="752" t="s">
        <v>312</v>
      </c>
      <c r="B164" s="1204"/>
      <c r="C164" s="1204"/>
      <c r="D164" s="1188" t="str">
        <f t="shared" si="16"/>
        <v>use median</v>
      </c>
      <c r="E164" s="900">
        <f t="shared" si="12"/>
        <v>1</v>
      </c>
      <c r="F164" s="901">
        <f t="shared" si="17"/>
        <v>0</v>
      </c>
      <c r="G164" s="514">
        <f t="shared" si="13"/>
        <v>0</v>
      </c>
      <c r="H164" s="946">
        <f t="shared" si="14"/>
        <v>0</v>
      </c>
      <c r="I164" s="512">
        <f>'MASTER CHART'!$AB$7</f>
        <v>0.05</v>
      </c>
      <c r="J164" s="902">
        <f t="shared" si="15"/>
        <v>0</v>
      </c>
      <c r="K164" s="624"/>
      <c r="L164" s="624"/>
      <c r="M164" s="624"/>
    </row>
    <row r="165" spans="1:13" s="937" customFormat="1" ht="16.5" customHeight="1" x14ac:dyDescent="0.3">
      <c r="A165" s="752" t="s">
        <v>211</v>
      </c>
      <c r="B165" s="670" t="s">
        <v>650</v>
      </c>
      <c r="C165" s="1146">
        <v>3.1</v>
      </c>
      <c r="D165" s="1188">
        <f t="shared" si="16"/>
        <v>3.1</v>
      </c>
      <c r="E165" s="900">
        <f t="shared" si="12"/>
        <v>0.75609756097560987</v>
      </c>
      <c r="F165" s="901">
        <f t="shared" si="17"/>
        <v>-0.24390243902439013</v>
      </c>
      <c r="G165" s="514">
        <f t="shared" si="13"/>
        <v>0.24390243902439013</v>
      </c>
      <c r="H165" s="946">
        <f t="shared" si="14"/>
        <v>-62.499999999999986</v>
      </c>
      <c r="I165" s="512">
        <f>'MASTER CHART'!$AB$7</f>
        <v>0.05</v>
      </c>
      <c r="J165" s="902">
        <f t="shared" si="15"/>
        <v>-3.1249999999999996</v>
      </c>
      <c r="K165" s="624"/>
      <c r="L165" s="624"/>
      <c r="M165" s="624"/>
    </row>
    <row r="166" spans="1:13" s="937" customFormat="1" ht="16.5" customHeight="1" x14ac:dyDescent="0.3">
      <c r="A166" s="751" t="s">
        <v>103</v>
      </c>
      <c r="B166" s="670" t="s">
        <v>651</v>
      </c>
      <c r="C166" s="1146">
        <v>4.2</v>
      </c>
      <c r="D166" s="1188">
        <f t="shared" si="16"/>
        <v>4.2</v>
      </c>
      <c r="E166" s="900">
        <f t="shared" si="12"/>
        <v>1.024390243902439</v>
      </c>
      <c r="F166" s="901">
        <f t="shared" si="17"/>
        <v>2.4390243902439046E-2</v>
      </c>
      <c r="G166" s="514">
        <f t="shared" si="13"/>
        <v>-2.4390243902439046E-2</v>
      </c>
      <c r="H166" s="946">
        <f t="shared" si="14"/>
        <v>5.2631578947368443</v>
      </c>
      <c r="I166" s="512">
        <f>'MASTER CHART'!$AB$7</f>
        <v>0.05</v>
      </c>
      <c r="J166" s="902">
        <f t="shared" si="15"/>
        <v>0.2631578947368422</v>
      </c>
      <c r="K166" s="624"/>
      <c r="L166" s="624"/>
      <c r="M166" s="624"/>
    </row>
    <row r="167" spans="1:13" s="937" customFormat="1" ht="16.75" customHeight="1" x14ac:dyDescent="0.3">
      <c r="A167" s="752" t="s">
        <v>125</v>
      </c>
      <c r="B167" s="670" t="s">
        <v>652</v>
      </c>
      <c r="C167" s="1146">
        <v>5.3</v>
      </c>
      <c r="D167" s="1188">
        <f t="shared" si="16"/>
        <v>5.3</v>
      </c>
      <c r="E167" s="900">
        <f t="shared" si="12"/>
        <v>1.2926829268292683</v>
      </c>
      <c r="F167" s="901">
        <f t="shared" si="17"/>
        <v>0.29268292682926833</v>
      </c>
      <c r="G167" s="514">
        <f t="shared" si="13"/>
        <v>-0.29268292682926833</v>
      </c>
      <c r="H167" s="946">
        <f t="shared" si="14"/>
        <v>63.157894736842088</v>
      </c>
      <c r="I167" s="512">
        <f>'MASTER CHART'!$AB$7</f>
        <v>0.05</v>
      </c>
      <c r="J167" s="902">
        <f t="shared" si="15"/>
        <v>3.1578947368421044</v>
      </c>
      <c r="K167" s="624"/>
      <c r="L167" s="624"/>
      <c r="M167" s="624"/>
    </row>
    <row r="168" spans="1:13" s="937" customFormat="1" ht="16.5" customHeight="1" x14ac:dyDescent="0.3">
      <c r="A168" s="751" t="s">
        <v>104</v>
      </c>
      <c r="B168" s="670" t="s">
        <v>104</v>
      </c>
      <c r="C168" s="1146">
        <v>5.7</v>
      </c>
      <c r="D168" s="1188">
        <f t="shared" si="16"/>
        <v>5.7</v>
      </c>
      <c r="E168" s="900">
        <f t="shared" si="12"/>
        <v>1.3902439024390245</v>
      </c>
      <c r="F168" s="901">
        <f t="shared" si="17"/>
        <v>0.39024390243902451</v>
      </c>
      <c r="G168" s="514">
        <f t="shared" si="13"/>
        <v>-0.39024390243902451</v>
      </c>
      <c r="H168" s="946">
        <f t="shared" si="14"/>
        <v>84.210526315789465</v>
      </c>
      <c r="I168" s="512">
        <f>'MASTER CHART'!$AB$7</f>
        <v>0.05</v>
      </c>
      <c r="J168" s="902">
        <f t="shared" si="15"/>
        <v>4.2105263157894735</v>
      </c>
      <c r="K168" s="624"/>
      <c r="L168" s="624"/>
      <c r="M168" s="624"/>
    </row>
    <row r="169" spans="1:13" s="937" customFormat="1" ht="18" customHeight="1" x14ac:dyDescent="0.3">
      <c r="A169" s="752" t="s">
        <v>236</v>
      </c>
      <c r="B169" s="670" t="s">
        <v>645</v>
      </c>
      <c r="C169" s="1146">
        <v>2.9</v>
      </c>
      <c r="D169" s="1188">
        <f t="shared" si="16"/>
        <v>2.9</v>
      </c>
      <c r="E169" s="900">
        <f t="shared" si="12"/>
        <v>0.70731707317073178</v>
      </c>
      <c r="F169" s="901">
        <f t="shared" si="17"/>
        <v>-0.29268292682926822</v>
      </c>
      <c r="G169" s="514">
        <f t="shared" si="13"/>
        <v>0.29268292682926822</v>
      </c>
      <c r="H169" s="946">
        <f t="shared" si="14"/>
        <v>-75</v>
      </c>
      <c r="I169" s="512">
        <f>'MASTER CHART'!$AB$7</f>
        <v>0.05</v>
      </c>
      <c r="J169" s="902">
        <f t="shared" si="15"/>
        <v>-3.75</v>
      </c>
      <c r="K169" s="624"/>
      <c r="L169" s="624"/>
      <c r="M169" s="624"/>
    </row>
    <row r="170" spans="1:13" s="937" customFormat="1" ht="16.5" customHeight="1" x14ac:dyDescent="0.3">
      <c r="A170" s="752" t="s">
        <v>106</v>
      </c>
      <c r="B170" s="670" t="s">
        <v>653</v>
      </c>
      <c r="C170" s="1146">
        <v>5.8</v>
      </c>
      <c r="D170" s="1188">
        <f t="shared" si="16"/>
        <v>5.8</v>
      </c>
      <c r="E170" s="900">
        <f t="shared" si="12"/>
        <v>1.4146341463414636</v>
      </c>
      <c r="F170" s="901">
        <f t="shared" si="17"/>
        <v>0.41463414634146356</v>
      </c>
      <c r="G170" s="514">
        <f t="shared" si="13"/>
        <v>-0.41463414634146356</v>
      </c>
      <c r="H170" s="946">
        <f t="shared" si="14"/>
        <v>89.473684210526301</v>
      </c>
      <c r="I170" s="512">
        <f>'MASTER CHART'!$AB$7</f>
        <v>0.05</v>
      </c>
      <c r="J170" s="902">
        <f t="shared" si="15"/>
        <v>4.473684210526315</v>
      </c>
      <c r="K170" s="624"/>
      <c r="L170" s="624"/>
      <c r="M170" s="624"/>
    </row>
    <row r="171" spans="1:13" s="937" customFormat="1" ht="16.5" customHeight="1" x14ac:dyDescent="0.3">
      <c r="A171" s="751" t="s">
        <v>105</v>
      </c>
      <c r="B171" s="670" t="s">
        <v>654</v>
      </c>
      <c r="C171" s="1146">
        <v>4.5</v>
      </c>
      <c r="D171" s="1188">
        <f t="shared" si="16"/>
        <v>4.5</v>
      </c>
      <c r="E171" s="900">
        <f t="shared" si="12"/>
        <v>1.0975609756097562</v>
      </c>
      <c r="F171" s="901">
        <f t="shared" si="17"/>
        <v>9.7560975609756184E-2</v>
      </c>
      <c r="G171" s="514">
        <f t="shared" si="13"/>
        <v>-9.7560975609756184E-2</v>
      </c>
      <c r="H171" s="946">
        <f t="shared" si="14"/>
        <v>21.052631578947377</v>
      </c>
      <c r="I171" s="512">
        <f>'MASTER CHART'!$AB$7</f>
        <v>0.05</v>
      </c>
      <c r="J171" s="902">
        <f t="shared" si="15"/>
        <v>1.0526315789473688</v>
      </c>
      <c r="K171" s="624"/>
      <c r="L171" s="624"/>
      <c r="M171" s="624"/>
    </row>
    <row r="172" spans="1:13" s="937" customFormat="1" ht="16.5" customHeight="1" x14ac:dyDescent="0.25">
      <c r="A172" s="752" t="s">
        <v>212</v>
      </c>
      <c r="B172" s="1204"/>
      <c r="C172" s="1204"/>
      <c r="D172" s="1188" t="str">
        <f t="shared" si="16"/>
        <v>use median</v>
      </c>
      <c r="E172" s="900">
        <f t="shared" si="12"/>
        <v>1</v>
      </c>
      <c r="F172" s="901">
        <f t="shared" si="17"/>
        <v>0</v>
      </c>
      <c r="G172" s="514">
        <f t="shared" si="13"/>
        <v>0</v>
      </c>
      <c r="H172" s="946">
        <f t="shared" si="14"/>
        <v>0</v>
      </c>
      <c r="I172" s="512">
        <f>'MASTER CHART'!$AB$7</f>
        <v>0.05</v>
      </c>
      <c r="J172" s="902">
        <f t="shared" si="15"/>
        <v>0</v>
      </c>
      <c r="K172" s="624"/>
      <c r="L172" s="624"/>
      <c r="M172" s="624"/>
    </row>
    <row r="173" spans="1:13" s="937" customFormat="1" ht="19.8" customHeight="1" x14ac:dyDescent="0.3">
      <c r="A173" s="752" t="s">
        <v>107</v>
      </c>
      <c r="B173" s="670" t="s">
        <v>655</v>
      </c>
      <c r="C173" s="1146">
        <v>3.4</v>
      </c>
      <c r="D173" s="1188">
        <f t="shared" si="16"/>
        <v>3.4</v>
      </c>
      <c r="E173" s="900">
        <f t="shared" si="12"/>
        <v>0.8292682926829269</v>
      </c>
      <c r="F173" s="901">
        <f t="shared" si="17"/>
        <v>-0.1707317073170731</v>
      </c>
      <c r="G173" s="514">
        <f t="shared" si="13"/>
        <v>0.1707317073170731</v>
      </c>
      <c r="H173" s="946">
        <f t="shared" si="14"/>
        <v>-43.749999999999993</v>
      </c>
      <c r="I173" s="512">
        <f>'MASTER CHART'!$AB$7</f>
        <v>0.05</v>
      </c>
      <c r="J173" s="902">
        <f t="shared" si="15"/>
        <v>-2.1874999999999996</v>
      </c>
      <c r="K173" s="624"/>
      <c r="L173" s="624"/>
      <c r="M173" s="624"/>
    </row>
    <row r="174" spans="1:13" s="937" customFormat="1" ht="16.5" customHeight="1" x14ac:dyDescent="0.3">
      <c r="A174" s="751" t="s">
        <v>213</v>
      </c>
      <c r="B174" s="670" t="s">
        <v>656</v>
      </c>
      <c r="C174" s="1146">
        <v>3.9</v>
      </c>
      <c r="D174" s="1188">
        <f t="shared" si="16"/>
        <v>3.9</v>
      </c>
      <c r="E174" s="900">
        <f t="shared" si="12"/>
        <v>0.95121951219512202</v>
      </c>
      <c r="F174" s="901">
        <f t="shared" si="17"/>
        <v>-4.8780487804877981E-2</v>
      </c>
      <c r="G174" s="514">
        <f t="shared" si="13"/>
        <v>4.8780487804877981E-2</v>
      </c>
      <c r="H174" s="946">
        <f t="shared" si="14"/>
        <v>-12.499999999999986</v>
      </c>
      <c r="I174" s="512">
        <f>'MASTER CHART'!$AB$7</f>
        <v>0.05</v>
      </c>
      <c r="J174" s="902">
        <f t="shared" si="15"/>
        <v>-0.62499999999999933</v>
      </c>
      <c r="K174" s="624"/>
      <c r="L174" s="624"/>
      <c r="M174" s="624"/>
    </row>
    <row r="175" spans="1:13" s="937" customFormat="1" ht="16.5" customHeight="1" x14ac:dyDescent="0.25">
      <c r="A175" s="752" t="s">
        <v>109</v>
      </c>
      <c r="B175" s="1204"/>
      <c r="C175" s="1204"/>
      <c r="D175" s="1188" t="str">
        <f t="shared" si="16"/>
        <v>use median</v>
      </c>
      <c r="E175" s="900">
        <f t="shared" si="12"/>
        <v>1</v>
      </c>
      <c r="F175" s="901">
        <f t="shared" si="17"/>
        <v>0</v>
      </c>
      <c r="G175" s="514">
        <f t="shared" si="13"/>
        <v>0</v>
      </c>
      <c r="H175" s="946">
        <f t="shared" si="14"/>
        <v>0</v>
      </c>
      <c r="I175" s="512">
        <f>'MASTER CHART'!$AB$7</f>
        <v>0.05</v>
      </c>
      <c r="J175" s="902">
        <f t="shared" si="15"/>
        <v>0</v>
      </c>
      <c r="K175" s="624"/>
      <c r="L175" s="624"/>
      <c r="M175" s="624"/>
    </row>
    <row r="176" spans="1:13" s="937" customFormat="1" ht="16.5" customHeight="1" x14ac:dyDescent="0.3">
      <c r="A176" s="751" t="s">
        <v>214</v>
      </c>
      <c r="B176" s="670" t="s">
        <v>657</v>
      </c>
      <c r="C176" s="1146">
        <v>3.2</v>
      </c>
      <c r="D176" s="1188">
        <f t="shared" si="16"/>
        <v>3.2</v>
      </c>
      <c r="E176" s="900">
        <f>IF(C176=0,1,C176/$D$180)</f>
        <v>0.78048780487804892</v>
      </c>
      <c r="F176" s="901">
        <f t="shared" si="17"/>
        <v>-0.21951219512195108</v>
      </c>
      <c r="G176" s="514">
        <f t="shared" si="13"/>
        <v>0.21951219512195108</v>
      </c>
      <c r="H176" s="946">
        <f t="shared" si="14"/>
        <v>-56.249999999999979</v>
      </c>
      <c r="I176" s="512">
        <f>'MASTER CHART'!$AB$7</f>
        <v>0.05</v>
      </c>
      <c r="J176" s="902">
        <f t="shared" si="15"/>
        <v>-2.8124999999999991</v>
      </c>
      <c r="K176" s="624"/>
      <c r="L176" s="624"/>
      <c r="M176" s="624"/>
    </row>
    <row r="177" spans="1:13" s="937" customFormat="1" ht="16.5" customHeight="1" thickBot="1" x14ac:dyDescent="0.35">
      <c r="A177" s="755" t="s">
        <v>215</v>
      </c>
      <c r="B177" s="670" t="s">
        <v>658</v>
      </c>
      <c r="C177" s="1146">
        <v>3</v>
      </c>
      <c r="D177" s="1188">
        <f t="shared" si="16"/>
        <v>3</v>
      </c>
      <c r="E177" s="900">
        <f t="shared" ref="E177" si="18">IF(C177=0,1,C177/$D$180)</f>
        <v>0.73170731707317083</v>
      </c>
      <c r="F177" s="903">
        <f t="shared" si="17"/>
        <v>-0.26829268292682917</v>
      </c>
      <c r="G177" s="518">
        <f t="shared" si="13"/>
        <v>0.26829268292682917</v>
      </c>
      <c r="H177" s="947">
        <f>(IF(F177&lt;0,F177/$F$182*-100,F177/$F$181*100))</f>
        <v>-68.749999999999986</v>
      </c>
      <c r="I177" s="519">
        <f>'MASTER CHART'!$AB$7</f>
        <v>0.05</v>
      </c>
      <c r="J177" s="904">
        <f t="shared" si="15"/>
        <v>-3.4374999999999996</v>
      </c>
      <c r="K177" s="624"/>
      <c r="L177" s="624"/>
      <c r="M177" s="624"/>
    </row>
    <row r="178" spans="1:13" ht="16.5" customHeight="1" thickTop="1" x14ac:dyDescent="0.4">
      <c r="A178" s="340"/>
      <c r="D178" s="1189"/>
      <c r="E178" s="481"/>
      <c r="F178" s="544"/>
      <c r="G178" s="589"/>
      <c r="H178" s="31"/>
      <c r="I178" s="589"/>
      <c r="J178" s="790"/>
      <c r="K178" s="589"/>
      <c r="L178" s="589"/>
      <c r="M178" s="589"/>
    </row>
    <row r="179" spans="1:13" ht="16.5" customHeight="1" thickBot="1" x14ac:dyDescent="0.45">
      <c r="A179" s="340"/>
      <c r="D179" s="1190"/>
      <c r="E179" s="31"/>
      <c r="F179" s="544"/>
      <c r="G179" s="589"/>
      <c r="H179" s="31"/>
      <c r="I179" s="589"/>
      <c r="J179" s="790"/>
      <c r="K179" s="589"/>
      <c r="L179" s="589"/>
      <c r="M179" s="589"/>
    </row>
    <row r="180" spans="1:13" ht="16.5" customHeight="1" thickBot="1" x14ac:dyDescent="0.45">
      <c r="A180" s="540" t="s">
        <v>413</v>
      </c>
      <c r="D180" s="1197">
        <f>MEDIAN(D4:D179)</f>
        <v>4.0999999999999996</v>
      </c>
      <c r="E180" s="37"/>
      <c r="F180" s="545"/>
      <c r="G180" s="33"/>
      <c r="H180" s="31"/>
      <c r="I180" s="65"/>
      <c r="J180" s="811"/>
      <c r="K180" s="589"/>
      <c r="L180" s="589"/>
      <c r="M180" s="589"/>
    </row>
    <row r="181" spans="1:13" ht="16.5" customHeight="1" thickBot="1" x14ac:dyDescent="0.45">
      <c r="A181" s="340"/>
      <c r="D181" s="1198"/>
      <c r="E181" s="353" t="s">
        <v>15</v>
      </c>
      <c r="F181" s="546">
        <f>MAX(F4:F177)</f>
        <v>0.46341463414634165</v>
      </c>
      <c r="G181" s="354"/>
      <c r="H181" s="31"/>
      <c r="I181" s="65"/>
      <c r="J181" s="811"/>
      <c r="K181" s="589"/>
      <c r="L181" s="589"/>
      <c r="M181" s="589"/>
    </row>
    <row r="182" spans="1:13" ht="16.5" customHeight="1" thickBot="1" x14ac:dyDescent="0.45">
      <c r="A182" s="340"/>
      <c r="D182" s="1199"/>
      <c r="E182" s="542" t="s">
        <v>352</v>
      </c>
      <c r="F182" s="1222">
        <f>MIN(F4:F177)</f>
        <v>-0.39024390243902429</v>
      </c>
      <c r="G182" s="302">
        <f>MAX(G4:G177)*-1</f>
        <v>-0.39024390243902429</v>
      </c>
      <c r="H182" s="31"/>
      <c r="I182" s="73"/>
      <c r="J182" s="811"/>
      <c r="K182" s="589"/>
      <c r="L182" s="589"/>
      <c r="M182" s="589"/>
    </row>
    <row r="183" spans="1:13" ht="16.5" customHeight="1" x14ac:dyDescent="0.4">
      <c r="A183" s="589"/>
      <c r="D183" s="1191"/>
      <c r="E183" s="541"/>
      <c r="F183" s="544"/>
      <c r="G183" s="589"/>
      <c r="H183" s="31"/>
      <c r="I183" s="589"/>
      <c r="J183" s="790"/>
      <c r="K183" s="589"/>
      <c r="L183" s="589"/>
      <c r="M183" s="589"/>
    </row>
    <row r="184" spans="1:13" ht="16.5" customHeight="1" x14ac:dyDescent="0.3">
      <c r="A184" s="818"/>
      <c r="B184" s="1185"/>
      <c r="C184" s="1186"/>
      <c r="D184" s="1192"/>
      <c r="E184" s="589"/>
      <c r="F184" s="544"/>
      <c r="G184" s="589"/>
      <c r="H184" s="31"/>
      <c r="I184" s="589"/>
      <c r="J184" s="790"/>
      <c r="K184" s="589"/>
      <c r="L184" s="589"/>
      <c r="M184" s="589"/>
    </row>
    <row r="185" spans="1:13" ht="16.5" customHeight="1" x14ac:dyDescent="0.4">
      <c r="A185" s="1104" t="s">
        <v>530</v>
      </c>
      <c r="D185" s="1193"/>
      <c r="E185" s="589"/>
      <c r="F185" s="544"/>
      <c r="G185" s="589"/>
      <c r="H185" s="31"/>
      <c r="I185" s="589"/>
      <c r="J185" s="790"/>
      <c r="K185" s="589"/>
      <c r="L185" s="589"/>
      <c r="M185" s="589"/>
    </row>
    <row r="186" spans="1:13" ht="16.5" customHeight="1" x14ac:dyDescent="0.4">
      <c r="A186" s="589"/>
      <c r="D186" s="1194"/>
      <c r="E186" s="589"/>
      <c r="F186" s="589"/>
      <c r="G186" s="589"/>
      <c r="H186" s="31"/>
      <c r="I186" s="589"/>
      <c r="J186" s="790"/>
      <c r="K186" s="589"/>
      <c r="L186" s="589"/>
      <c r="M186" s="589"/>
    </row>
    <row r="187" spans="1:13" ht="16.5" customHeight="1" x14ac:dyDescent="0.4">
      <c r="A187" s="589"/>
      <c r="B187" s="1208"/>
      <c r="D187" s="1194"/>
      <c r="E187" s="589"/>
      <c r="F187" s="589"/>
      <c r="G187" s="589"/>
      <c r="H187" s="31"/>
      <c r="I187" s="589"/>
      <c r="J187" s="790"/>
      <c r="K187" s="589"/>
      <c r="L187" s="589"/>
      <c r="M187" s="589"/>
    </row>
    <row r="188" spans="1:13" ht="16.5" customHeight="1" x14ac:dyDescent="0.4">
      <c r="A188" s="589"/>
      <c r="B188" s="1208"/>
      <c r="D188" s="1194"/>
      <c r="E188" s="589"/>
      <c r="F188" s="589"/>
      <c r="G188" s="589"/>
      <c r="H188" s="31"/>
      <c r="I188" s="589"/>
      <c r="J188" s="790"/>
      <c r="K188" s="589"/>
      <c r="L188" s="589"/>
      <c r="M188" s="589"/>
    </row>
    <row r="189" spans="1:13" ht="16.5" customHeight="1" x14ac:dyDescent="0.4">
      <c r="A189" s="589"/>
      <c r="B189" s="1208"/>
      <c r="D189" s="1194"/>
      <c r="E189" s="589"/>
      <c r="F189" s="589"/>
      <c r="G189" s="589"/>
      <c r="H189" s="31"/>
      <c r="I189" s="589"/>
      <c r="J189" s="790"/>
      <c r="K189" s="589"/>
      <c r="L189" s="589"/>
      <c r="M189" s="589"/>
    </row>
    <row r="190" spans="1:13" ht="16.5" customHeight="1" x14ac:dyDescent="0.4">
      <c r="A190" s="589"/>
      <c r="B190" s="1208"/>
      <c r="D190" s="1194"/>
      <c r="E190" s="589"/>
      <c r="F190" s="589"/>
      <c r="G190" s="589"/>
      <c r="H190" s="31"/>
      <c r="I190" s="589"/>
      <c r="J190" s="790"/>
      <c r="K190" s="589"/>
      <c r="L190" s="589"/>
      <c r="M190" s="589"/>
    </row>
    <row r="191" spans="1:13" ht="16.5" customHeight="1" x14ac:dyDescent="0.4">
      <c r="A191" s="589"/>
      <c r="B191" s="1208"/>
      <c r="D191" s="1194"/>
      <c r="E191" s="589"/>
      <c r="F191" s="589"/>
      <c r="G191" s="589"/>
      <c r="H191" s="31"/>
      <c r="I191" s="589"/>
      <c r="J191" s="790"/>
      <c r="K191" s="589"/>
      <c r="L191" s="589"/>
      <c r="M191" s="589"/>
    </row>
    <row r="192" spans="1:13" ht="16.5" customHeight="1" x14ac:dyDescent="0.4">
      <c r="A192" s="589"/>
      <c r="B192" s="1209"/>
      <c r="D192" s="1194"/>
      <c r="E192" s="589"/>
      <c r="F192" s="589"/>
      <c r="G192" s="589"/>
      <c r="H192" s="31"/>
      <c r="I192" s="589"/>
      <c r="J192" s="790"/>
      <c r="K192" s="589"/>
      <c r="L192" s="589"/>
      <c r="M192" s="589"/>
    </row>
    <row r="193" spans="1:13" ht="16.5" customHeight="1" x14ac:dyDescent="0.4">
      <c r="A193" s="589"/>
      <c r="B193" s="1209"/>
      <c r="D193" s="1194"/>
      <c r="E193" s="589"/>
      <c r="F193" s="589"/>
      <c r="G193" s="589"/>
      <c r="H193" s="31"/>
      <c r="I193" s="589"/>
      <c r="J193" s="790"/>
      <c r="K193" s="589"/>
      <c r="L193" s="589"/>
      <c r="M193" s="589"/>
    </row>
    <row r="194" spans="1:13" ht="16.5" customHeight="1" x14ac:dyDescent="0.4">
      <c r="A194" s="589"/>
      <c r="B194" s="1209"/>
      <c r="D194" s="1194"/>
      <c r="E194" s="589"/>
      <c r="F194" s="589"/>
      <c r="G194" s="589"/>
      <c r="H194" s="31"/>
      <c r="I194" s="589"/>
    </row>
    <row r="195" spans="1:13" ht="16.5" customHeight="1" x14ac:dyDescent="0.4">
      <c r="A195" s="589"/>
      <c r="B195" s="1209"/>
      <c r="D195" s="1194"/>
      <c r="E195" s="589"/>
      <c r="F195" s="589"/>
      <c r="G195" s="589"/>
      <c r="H195" s="31"/>
      <c r="I195" s="589"/>
    </row>
    <row r="196" spans="1:13" ht="16.5" customHeight="1" x14ac:dyDescent="0.4">
      <c r="A196" s="589"/>
      <c r="B196" s="1209"/>
      <c r="D196" s="1194"/>
      <c r="E196" s="589"/>
      <c r="F196" s="589"/>
      <c r="G196" s="589"/>
      <c r="H196" s="31"/>
      <c r="I196" s="589"/>
    </row>
    <row r="197" spans="1:13" ht="16.5" customHeight="1" x14ac:dyDescent="0.4">
      <c r="A197" s="589"/>
      <c r="B197" s="1209"/>
      <c r="D197" s="1194"/>
      <c r="E197" s="589"/>
      <c r="F197" s="589"/>
      <c r="G197" s="589"/>
      <c r="H197" s="31"/>
      <c r="I197" s="589"/>
    </row>
    <row r="198" spans="1:13" ht="16.5" customHeight="1" x14ac:dyDescent="0.4">
      <c r="A198" s="589"/>
      <c r="B198" s="1209"/>
      <c r="D198" s="1194"/>
      <c r="E198" s="589"/>
      <c r="F198" s="589"/>
      <c r="G198" s="589"/>
      <c r="H198" s="31"/>
      <c r="I198" s="589"/>
    </row>
    <row r="199" spans="1:13" ht="16.5" customHeight="1" x14ac:dyDescent="0.4">
      <c r="A199" s="589"/>
      <c r="B199" s="1209"/>
      <c r="D199" s="1194"/>
      <c r="E199" s="589"/>
      <c r="F199" s="589"/>
      <c r="G199" s="589"/>
      <c r="H199" s="31"/>
      <c r="I199" s="589"/>
    </row>
    <row r="200" spans="1:13" ht="16.5" customHeight="1" x14ac:dyDescent="0.4">
      <c r="A200" s="589"/>
      <c r="B200" s="1209"/>
      <c r="D200" s="1194"/>
      <c r="E200" s="589"/>
      <c r="F200" s="589"/>
      <c r="G200" s="589"/>
      <c r="H200" s="31"/>
      <c r="I200" s="589"/>
    </row>
    <row r="201" spans="1:13" ht="16.5" customHeight="1" x14ac:dyDescent="0.4">
      <c r="A201" s="589"/>
      <c r="B201" s="1209"/>
      <c r="D201" s="1194"/>
      <c r="E201" s="589"/>
      <c r="F201" s="589"/>
      <c r="G201" s="589"/>
      <c r="H201" s="31"/>
      <c r="I201" s="589"/>
    </row>
    <row r="202" spans="1:13" ht="16.5" customHeight="1" x14ac:dyDescent="0.4">
      <c r="A202" s="589"/>
      <c r="B202" s="1209"/>
      <c r="D202" s="1194"/>
      <c r="E202" s="589"/>
      <c r="F202" s="589"/>
      <c r="G202" s="589"/>
      <c r="H202" s="31"/>
      <c r="I202" s="589"/>
    </row>
    <row r="203" spans="1:13" ht="16.5" customHeight="1" x14ac:dyDescent="0.4">
      <c r="A203" s="589"/>
      <c r="B203" s="1209"/>
      <c r="D203" s="1194"/>
      <c r="E203" s="589"/>
      <c r="F203" s="589"/>
      <c r="G203" s="589"/>
      <c r="H203" s="31"/>
      <c r="I203" s="589"/>
    </row>
    <row r="204" spans="1:13" ht="16.5" customHeight="1" x14ac:dyDescent="0.4">
      <c r="A204" s="589"/>
      <c r="B204" s="1209"/>
      <c r="D204" s="1194"/>
      <c r="E204" s="589"/>
      <c r="F204" s="589"/>
      <c r="G204" s="589"/>
      <c r="H204" s="31"/>
      <c r="I204" s="589"/>
    </row>
    <row r="205" spans="1:13" ht="16.5" customHeight="1" x14ac:dyDescent="0.4">
      <c r="A205" s="589"/>
      <c r="B205" s="1209"/>
      <c r="D205" s="1194"/>
      <c r="E205" s="589"/>
      <c r="F205" s="589"/>
      <c r="G205" s="589"/>
      <c r="H205" s="31"/>
      <c r="I205" s="589"/>
    </row>
    <row r="206" spans="1:13" ht="16.5" customHeight="1" x14ac:dyDescent="0.4">
      <c r="A206" s="589"/>
      <c r="B206" s="1209"/>
      <c r="D206" s="1194"/>
      <c r="E206" s="589"/>
      <c r="F206" s="589"/>
      <c r="G206" s="589"/>
      <c r="H206" s="31"/>
      <c r="I206" s="589"/>
    </row>
    <row r="207" spans="1:13" ht="16.5" customHeight="1" x14ac:dyDescent="0.4">
      <c r="A207" s="589"/>
      <c r="B207" s="1209"/>
      <c r="D207" s="1194"/>
      <c r="E207" s="589"/>
      <c r="F207" s="589"/>
      <c r="G207" s="589"/>
      <c r="H207" s="31"/>
      <c r="I207" s="589"/>
    </row>
    <row r="208" spans="1:13" ht="16.5" customHeight="1" x14ac:dyDescent="0.4">
      <c r="A208" s="589"/>
      <c r="B208" s="1209"/>
      <c r="D208" s="1194"/>
      <c r="E208" s="589"/>
      <c r="F208" s="589"/>
      <c r="G208" s="589"/>
      <c r="H208" s="31"/>
      <c r="I208" s="589"/>
    </row>
    <row r="209" spans="1:9" ht="16.5" customHeight="1" x14ac:dyDescent="0.4">
      <c r="A209" s="589"/>
      <c r="B209" s="1209"/>
      <c r="D209" s="1194"/>
      <c r="E209" s="589"/>
      <c r="F209" s="589"/>
      <c r="G209" s="589"/>
      <c r="H209" s="31"/>
      <c r="I209" s="589"/>
    </row>
    <row r="210" spans="1:9" ht="16.5" customHeight="1" x14ac:dyDescent="0.4">
      <c r="A210" s="589"/>
      <c r="B210" s="1209"/>
      <c r="D210" s="1194"/>
      <c r="E210" s="589"/>
      <c r="F210" s="589"/>
      <c r="G210" s="589"/>
      <c r="H210" s="31"/>
      <c r="I210" s="589"/>
    </row>
    <row r="211" spans="1:9" ht="16.5" customHeight="1" x14ac:dyDescent="0.4">
      <c r="A211" s="589"/>
      <c r="B211" s="1209"/>
      <c r="D211" s="1194"/>
      <c r="E211" s="589"/>
      <c r="F211" s="589"/>
      <c r="G211" s="589"/>
      <c r="H211" s="31"/>
      <c r="I211" s="589"/>
    </row>
    <row r="212" spans="1:9" ht="16.5" customHeight="1" x14ac:dyDescent="0.4">
      <c r="A212" s="589"/>
      <c r="B212" s="1209"/>
      <c r="D212" s="1194"/>
      <c r="E212" s="589"/>
      <c r="F212" s="589"/>
      <c r="G212" s="589"/>
      <c r="H212" s="31"/>
      <c r="I212" s="589"/>
    </row>
    <row r="213" spans="1:9" ht="16.5" customHeight="1" x14ac:dyDescent="0.4">
      <c r="A213" s="589"/>
      <c r="B213" s="1209"/>
      <c r="D213" s="1194"/>
      <c r="E213" s="589"/>
      <c r="F213" s="589"/>
      <c r="G213" s="589"/>
      <c r="H213" s="31"/>
      <c r="I213" s="589"/>
    </row>
    <row r="214" spans="1:9" ht="16.5" customHeight="1" x14ac:dyDescent="0.4">
      <c r="A214" s="589"/>
      <c r="B214" s="1209"/>
      <c r="D214" s="1194"/>
      <c r="E214" s="589"/>
      <c r="F214" s="589"/>
      <c r="G214" s="589"/>
      <c r="H214" s="31"/>
      <c r="I214" s="589"/>
    </row>
    <row r="215" spans="1:9" ht="16.5" customHeight="1" x14ac:dyDescent="0.4">
      <c r="A215" s="589"/>
      <c r="B215" s="1209"/>
      <c r="D215" s="1194"/>
      <c r="E215" s="589"/>
      <c r="F215" s="589"/>
      <c r="G215" s="589"/>
      <c r="H215" s="31"/>
      <c r="I215" s="589"/>
    </row>
    <row r="216" spans="1:9" ht="16.5" customHeight="1" x14ac:dyDescent="0.4">
      <c r="A216" s="589"/>
      <c r="B216" s="1209"/>
      <c r="D216" s="1194"/>
      <c r="E216" s="589"/>
      <c r="F216" s="589"/>
      <c r="G216" s="589"/>
      <c r="H216" s="31"/>
      <c r="I216" s="589"/>
    </row>
    <row r="217" spans="1:9" ht="16.5" customHeight="1" x14ac:dyDescent="0.4">
      <c r="A217" s="589"/>
      <c r="B217" s="1209"/>
      <c r="D217" s="1194"/>
      <c r="E217" s="589"/>
      <c r="F217" s="589"/>
      <c r="G217" s="589"/>
      <c r="H217" s="31"/>
      <c r="I217" s="589"/>
    </row>
    <row r="218" spans="1:9" ht="16.5" customHeight="1" x14ac:dyDescent="0.4">
      <c r="A218" s="589"/>
      <c r="B218" s="1209"/>
      <c r="D218" s="1194"/>
      <c r="E218" s="589"/>
      <c r="F218" s="589"/>
      <c r="G218" s="589"/>
      <c r="H218" s="31"/>
      <c r="I218" s="589"/>
    </row>
    <row r="219" spans="1:9" ht="16.5" customHeight="1" x14ac:dyDescent="0.4">
      <c r="A219" s="589"/>
      <c r="B219" s="1209"/>
      <c r="D219" s="1194"/>
      <c r="E219" s="589"/>
      <c r="F219" s="589"/>
      <c r="G219" s="589"/>
      <c r="H219" s="31"/>
      <c r="I219" s="589"/>
    </row>
    <row r="220" spans="1:9" ht="16.5" customHeight="1" x14ac:dyDescent="0.4">
      <c r="A220" s="589"/>
      <c r="B220" s="1209"/>
      <c r="D220" s="1194"/>
      <c r="E220" s="589"/>
      <c r="F220" s="589"/>
      <c r="G220" s="589"/>
      <c r="H220" s="31"/>
      <c r="I220" s="589"/>
    </row>
    <row r="221" spans="1:9" ht="16.5" customHeight="1" x14ac:dyDescent="0.4">
      <c r="A221" s="589"/>
      <c r="B221" s="1209"/>
      <c r="D221" s="1194"/>
      <c r="E221" s="589"/>
      <c r="F221" s="589"/>
      <c r="G221" s="589"/>
      <c r="H221" s="31"/>
      <c r="I221" s="589"/>
    </row>
    <row r="222" spans="1:9" ht="16.5" customHeight="1" x14ac:dyDescent="0.4">
      <c r="A222" s="589"/>
      <c r="B222" s="1209"/>
      <c r="D222" s="1194"/>
      <c r="E222" s="589"/>
      <c r="F222" s="589"/>
      <c r="G222" s="589"/>
      <c r="H222" s="31"/>
      <c r="I222" s="589"/>
    </row>
    <row r="223" spans="1:9" ht="16.5" customHeight="1" x14ac:dyDescent="0.4">
      <c r="A223" s="589"/>
      <c r="B223" s="1209"/>
      <c r="D223" s="1194"/>
      <c r="E223" s="589"/>
      <c r="F223" s="589"/>
      <c r="G223" s="589"/>
      <c r="H223" s="31"/>
      <c r="I223" s="589"/>
    </row>
    <row r="224" spans="1:9" ht="16.5" customHeight="1" x14ac:dyDescent="0.4">
      <c r="A224" s="589"/>
      <c r="B224" s="1209"/>
      <c r="D224" s="1194"/>
      <c r="E224" s="589"/>
      <c r="F224" s="589"/>
      <c r="G224" s="589"/>
      <c r="H224" s="31"/>
      <c r="I224" s="589"/>
    </row>
    <row r="225" spans="1:9" ht="16.5" customHeight="1" x14ac:dyDescent="0.4">
      <c r="A225" s="589" t="s">
        <v>283</v>
      </c>
      <c r="B225" s="1209"/>
      <c r="D225" s="1194"/>
      <c r="E225" s="589"/>
      <c r="F225" s="589"/>
      <c r="G225" s="589"/>
      <c r="H225" s="31"/>
      <c r="I225" s="589"/>
    </row>
  </sheetData>
  <mergeCells count="5">
    <mergeCell ref="A1:A3"/>
    <mergeCell ref="B1:C2"/>
    <mergeCell ref="D1:J1"/>
    <mergeCell ref="E2:I2"/>
    <mergeCell ref="J2:J3"/>
  </mergeCells>
  <hyperlinks>
    <hyperlink ref="A185" r:id="rId1" xr:uid="{00000000-0004-0000-0D00-000000000000}"/>
  </hyperlinks>
  <pageMargins left="0.7" right="0.7" top="0.75" bottom="0.75" header="0.3" footer="0.3"/>
  <pageSetup orientation="portrait" horizontalDpi="4294967293" verticalDpi="4294967293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-0.249977111117893"/>
  </sheetPr>
  <dimension ref="A1:K241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" sqref="B1:C1048576"/>
    </sheetView>
  </sheetViews>
  <sheetFormatPr defaultColWidth="8.796875" defaultRowHeight="14.4" x14ac:dyDescent="0.3"/>
  <cols>
    <col min="1" max="1" width="26.796875" style="31" customWidth="1"/>
    <col min="2" max="2" width="24.09765625" style="670" hidden="1" customWidth="1"/>
    <col min="3" max="3" width="18.796875" style="1231" hidden="1" customWidth="1"/>
    <col min="4" max="4" width="14.59765625" style="1212" customWidth="1"/>
    <col min="5" max="5" width="18" style="544" customWidth="1"/>
    <col min="6" max="6" width="16.19921875" style="1234" customWidth="1"/>
    <col min="7" max="7" width="12.796875" style="893" customWidth="1"/>
    <col min="8" max="8" width="14" style="589" customWidth="1"/>
    <col min="9" max="9" width="16.19921875" style="589" customWidth="1"/>
    <col min="10" max="10" width="8.796875" style="589"/>
    <col min="11" max="11" width="20.3984375" style="917" customWidth="1"/>
    <col min="12" max="16384" width="8.796875" style="589"/>
  </cols>
  <sheetData>
    <row r="1" spans="1:11" ht="21.05" customHeight="1" thickTop="1" thickBot="1" x14ac:dyDescent="0.35">
      <c r="A1" s="1557" t="s">
        <v>0</v>
      </c>
      <c r="B1" s="1515" t="s">
        <v>346</v>
      </c>
      <c r="C1" s="1583"/>
      <c r="D1" s="1561" t="s">
        <v>660</v>
      </c>
      <c r="E1" s="1551"/>
      <c r="F1" s="1551"/>
      <c r="G1" s="1551"/>
      <c r="H1" s="1551"/>
      <c r="I1" s="1552"/>
      <c r="K1" s="919"/>
    </row>
    <row r="2" spans="1:11" ht="30.5" customHeight="1" thickTop="1" x14ac:dyDescent="0.4">
      <c r="A2" s="1558"/>
      <c r="B2" s="1583"/>
      <c r="C2" s="1583"/>
      <c r="D2" s="1225" t="s">
        <v>18</v>
      </c>
      <c r="E2" s="1555" t="s">
        <v>8</v>
      </c>
      <c r="F2" s="1584"/>
      <c r="G2" s="1556"/>
      <c r="H2" s="1377"/>
      <c r="I2" s="1488" t="s">
        <v>342</v>
      </c>
      <c r="K2" s="921" t="s">
        <v>446</v>
      </c>
    </row>
    <row r="3" spans="1:11" ht="52.9" customHeight="1" thickBot="1" x14ac:dyDescent="0.35">
      <c r="A3" s="1582"/>
      <c r="B3" s="795" t="s">
        <v>281</v>
      </c>
      <c r="C3" s="1229"/>
      <c r="D3" s="1226" t="s">
        <v>667</v>
      </c>
      <c r="E3" s="1215" t="s">
        <v>347</v>
      </c>
      <c r="F3" s="1232" t="s">
        <v>668</v>
      </c>
      <c r="G3" s="1244" t="s">
        <v>351</v>
      </c>
      <c r="H3" s="40" t="s">
        <v>17</v>
      </c>
      <c r="I3" s="1529"/>
      <c r="K3" s="920" t="s">
        <v>447</v>
      </c>
    </row>
    <row r="4" spans="1:11" ht="15.55" thickTop="1" thickBot="1" x14ac:dyDescent="0.35">
      <c r="A4" s="793" t="s">
        <v>128</v>
      </c>
      <c r="B4" s="1211" t="s">
        <v>128</v>
      </c>
      <c r="C4" s="1210">
        <v>0.30399999999999999</v>
      </c>
      <c r="D4" s="1227">
        <f>IF(C4=0,"use median",C4)</f>
        <v>0.30399999999999999</v>
      </c>
      <c r="E4" s="1216">
        <f>IF(C4=0,$D$182,C4/D182)</f>
        <v>0.1966364812419146</v>
      </c>
      <c r="F4" s="1233">
        <f t="shared" ref="F4:F67" si="0">E4-1</f>
        <v>-0.80336351875808543</v>
      </c>
      <c r="G4" s="1243">
        <f t="shared" ref="G4:G67" si="1">(IF(F4&lt;0,F4/$F$182*-100,F4/$F$181*100))</f>
        <v>-81.070496083550907</v>
      </c>
      <c r="H4" s="794">
        <f>'MASTER CHART'!AD7</f>
        <v>0.3</v>
      </c>
      <c r="I4" s="513">
        <f t="shared" ref="I4:I67" si="2">(G4*H4)</f>
        <v>-24.321148825065272</v>
      </c>
      <c r="K4" s="918" t="str">
        <f>IF(D4=1,"yes","-")</f>
        <v>-</v>
      </c>
    </row>
    <row r="5" spans="1:11" ht="14.95" thickBot="1" x14ac:dyDescent="0.35">
      <c r="A5" s="751" t="s">
        <v>129</v>
      </c>
      <c r="B5" s="1211" t="s">
        <v>129</v>
      </c>
      <c r="C5" s="1210">
        <v>1.286</v>
      </c>
      <c r="D5" s="1227">
        <f t="shared" ref="D5:D68" si="3">IF(C5=0,"use median",C5)</f>
        <v>1.286</v>
      </c>
      <c r="E5" s="1216">
        <f>IF(C5=0,$D$182,C5/$D$182)</f>
        <v>0.8318240620957309</v>
      </c>
      <c r="F5" s="1233">
        <f t="shared" si="0"/>
        <v>-0.1681759379042691</v>
      </c>
      <c r="G5" s="704">
        <f t="shared" si="1"/>
        <v>-16.971279373368148</v>
      </c>
      <c r="H5" s="512">
        <f>'MASTER CHART'!$AD$7</f>
        <v>0.3</v>
      </c>
      <c r="I5" s="513">
        <f t="shared" si="2"/>
        <v>-5.0913838120104442</v>
      </c>
      <c r="K5" s="917" t="str">
        <f>IF(D11=1,"yes","-")</f>
        <v>-</v>
      </c>
    </row>
    <row r="6" spans="1:11" ht="14.95" thickBot="1" x14ac:dyDescent="0.35">
      <c r="A6" s="752" t="s">
        <v>31</v>
      </c>
      <c r="B6" s="1211" t="s">
        <v>31</v>
      </c>
      <c r="C6" s="1210">
        <v>1.1919999999999999</v>
      </c>
      <c r="D6" s="1227">
        <f t="shared" si="3"/>
        <v>1.1919999999999999</v>
      </c>
      <c r="E6" s="1216">
        <f t="shared" ref="E6:E69" si="4">IF(C6=0,$D$182,C6/$D$182)</f>
        <v>0.77102199223803358</v>
      </c>
      <c r="F6" s="1233">
        <f t="shared" si="0"/>
        <v>-0.22897800776196642</v>
      </c>
      <c r="G6" s="704">
        <f t="shared" si="1"/>
        <v>-23.107049608355094</v>
      </c>
      <c r="H6" s="512">
        <f>'MASTER CHART'!$AD$7</f>
        <v>0.3</v>
      </c>
      <c r="I6" s="513">
        <f t="shared" si="2"/>
        <v>-6.9321148825065277</v>
      </c>
      <c r="K6" s="917" t="str">
        <f t="shared" ref="K6:K68" si="5">IF(D6=1,"yes","-")</f>
        <v>-</v>
      </c>
    </row>
    <row r="7" spans="1:11" ht="14.95" thickBot="1" x14ac:dyDescent="0.35">
      <c r="A7" s="752" t="s">
        <v>130</v>
      </c>
      <c r="B7" s="1211" t="s">
        <v>130</v>
      </c>
      <c r="C7" s="1210">
        <v>3.6890000000000001</v>
      </c>
      <c r="D7" s="1227">
        <f t="shared" si="3"/>
        <v>3.6890000000000001</v>
      </c>
      <c r="E7" s="1216">
        <f t="shared" si="4"/>
        <v>2.3861578266494177</v>
      </c>
      <c r="F7" s="1233">
        <f t="shared" si="0"/>
        <v>1.3861578266494177</v>
      </c>
      <c r="G7" s="704">
        <f t="shared" si="1"/>
        <v>35.878118198560188</v>
      </c>
      <c r="H7" s="512">
        <f>'MASTER CHART'!$AD$7</f>
        <v>0.3</v>
      </c>
      <c r="I7" s="513">
        <f t="shared" si="2"/>
        <v>10.763435459568056</v>
      </c>
      <c r="K7" s="917" t="str">
        <f t="shared" si="5"/>
        <v>-</v>
      </c>
    </row>
    <row r="8" spans="1:11" ht="14.95" thickBot="1" x14ac:dyDescent="0.35">
      <c r="A8" s="751" t="s">
        <v>131</v>
      </c>
      <c r="B8" s="1211" t="s">
        <v>131</v>
      </c>
      <c r="C8" s="1210">
        <v>0.14399999999999999</v>
      </c>
      <c r="D8" s="1227">
        <f t="shared" si="3"/>
        <v>0.14399999999999999</v>
      </c>
      <c r="E8" s="1216">
        <f t="shared" si="4"/>
        <v>9.3143596377749022E-2</v>
      </c>
      <c r="F8" s="1233">
        <f t="shared" si="0"/>
        <v>-0.90685640362225095</v>
      </c>
      <c r="G8" s="704">
        <f t="shared" si="1"/>
        <v>-91.514360313315919</v>
      </c>
      <c r="H8" s="512">
        <f>'MASTER CHART'!$AD$7</f>
        <v>0.3</v>
      </c>
      <c r="I8" s="513">
        <f t="shared" si="2"/>
        <v>-27.454308093994776</v>
      </c>
      <c r="K8" s="917" t="str">
        <f t="shared" si="5"/>
        <v>-</v>
      </c>
    </row>
    <row r="9" spans="1:11" ht="14.95" thickBot="1" x14ac:dyDescent="0.35">
      <c r="A9" s="751" t="s">
        <v>112</v>
      </c>
      <c r="B9" s="1211" t="s">
        <v>112</v>
      </c>
      <c r="C9" s="1210">
        <v>0.158</v>
      </c>
      <c r="D9" s="1227">
        <f t="shared" si="3"/>
        <v>0.158</v>
      </c>
      <c r="E9" s="1216">
        <f t="shared" si="4"/>
        <v>0.10219922380336352</v>
      </c>
      <c r="F9" s="1233">
        <f t="shared" si="0"/>
        <v>-0.89780077619663645</v>
      </c>
      <c r="G9" s="704">
        <f t="shared" si="1"/>
        <v>-90.600522193211489</v>
      </c>
      <c r="H9" s="512">
        <f>'MASTER CHART'!$AD$7</f>
        <v>0.3</v>
      </c>
      <c r="I9" s="513">
        <f t="shared" si="2"/>
        <v>-27.180156657963447</v>
      </c>
      <c r="K9" s="917" t="str">
        <f t="shared" si="5"/>
        <v>-</v>
      </c>
    </row>
    <row r="10" spans="1:11" ht="14.95" thickBot="1" x14ac:dyDescent="0.35">
      <c r="A10" s="752" t="s">
        <v>40</v>
      </c>
      <c r="B10" s="1211" t="s">
        <v>40</v>
      </c>
      <c r="C10" s="1210">
        <v>3.762</v>
      </c>
      <c r="D10" s="1227">
        <f t="shared" si="3"/>
        <v>3.762</v>
      </c>
      <c r="E10" s="1216">
        <f t="shared" si="4"/>
        <v>2.4333764553686934</v>
      </c>
      <c r="F10" s="1233">
        <f t="shared" si="0"/>
        <v>1.4333764553686934</v>
      </c>
      <c r="G10" s="704">
        <f t="shared" si="1"/>
        <v>37.100284614096772</v>
      </c>
      <c r="H10" s="512">
        <f>'MASTER CHART'!$AD$7</f>
        <v>0.3</v>
      </c>
      <c r="I10" s="513">
        <f t="shared" si="2"/>
        <v>11.130085384229032</v>
      </c>
      <c r="K10" s="917" t="str">
        <f t="shared" si="5"/>
        <v>-</v>
      </c>
    </row>
    <row r="11" spans="1:11" ht="14.95" thickBot="1" x14ac:dyDescent="0.35">
      <c r="A11" s="751" t="s">
        <v>132</v>
      </c>
      <c r="B11" s="1211" t="s">
        <v>132</v>
      </c>
      <c r="C11" s="1210">
        <v>2.8029999999999999</v>
      </c>
      <c r="D11" s="1227">
        <f t="shared" si="3"/>
        <v>2.8029999999999999</v>
      </c>
      <c r="E11" s="1216">
        <f t="shared" si="4"/>
        <v>1.8130659767141009</v>
      </c>
      <c r="F11" s="1233">
        <f t="shared" si="0"/>
        <v>0.81306597671410086</v>
      </c>
      <c r="G11" s="704">
        <f t="shared" si="1"/>
        <v>21.044701155198396</v>
      </c>
      <c r="H11" s="512">
        <f>'MASTER CHART'!$AD$7</f>
        <v>0.3</v>
      </c>
      <c r="I11" s="513">
        <f t="shared" si="2"/>
        <v>6.313410346559519</v>
      </c>
      <c r="K11" s="917" t="e">
        <f>IF(#REF!=1,"yes","-")</f>
        <v>#REF!</v>
      </c>
    </row>
    <row r="12" spans="1:11" x14ac:dyDescent="0.3">
      <c r="A12" s="752" t="s">
        <v>133</v>
      </c>
      <c r="B12" s="1256"/>
      <c r="C12" s="1257"/>
      <c r="D12" s="1227" t="str">
        <f t="shared" si="3"/>
        <v>use median</v>
      </c>
      <c r="E12" s="1216">
        <f t="shared" si="4"/>
        <v>1.546</v>
      </c>
      <c r="F12" s="1233">
        <f t="shared" si="0"/>
        <v>0.54600000000000004</v>
      </c>
      <c r="G12" s="704">
        <f t="shared" si="1"/>
        <v>14.132194876946262</v>
      </c>
      <c r="H12" s="512">
        <f>'MASTER CHART'!$AD$7</f>
        <v>0.3</v>
      </c>
      <c r="I12" s="513">
        <f t="shared" si="2"/>
        <v>4.2396584630838783</v>
      </c>
      <c r="K12" s="917" t="str">
        <f t="shared" si="5"/>
        <v>-</v>
      </c>
    </row>
    <row r="13" spans="1:11" ht="14.95" thickBot="1" x14ac:dyDescent="0.35">
      <c r="A13" s="751" t="s">
        <v>41</v>
      </c>
      <c r="B13" s="1211" t="s">
        <v>41</v>
      </c>
      <c r="C13" s="1210">
        <v>3.3740000000000001</v>
      </c>
      <c r="D13" s="1227">
        <f t="shared" si="3"/>
        <v>3.3740000000000001</v>
      </c>
      <c r="E13" s="1216">
        <f t="shared" si="4"/>
        <v>2.1824062095730921</v>
      </c>
      <c r="F13" s="1233">
        <f t="shared" si="0"/>
        <v>1.1824062095730921</v>
      </c>
      <c r="G13" s="704">
        <f t="shared" si="1"/>
        <v>30.604386405491386</v>
      </c>
      <c r="H13" s="512">
        <f>'MASTER CHART'!$AD$7</f>
        <v>0.3</v>
      </c>
      <c r="I13" s="513">
        <f t="shared" si="2"/>
        <v>9.1813159216474158</v>
      </c>
      <c r="K13" s="917" t="str">
        <f t="shared" si="5"/>
        <v>-</v>
      </c>
    </row>
    <row r="14" spans="1:11" ht="14.95" thickBot="1" x14ac:dyDescent="0.35">
      <c r="A14" s="752" t="s">
        <v>42</v>
      </c>
      <c r="B14" s="1211" t="s">
        <v>42</v>
      </c>
      <c r="C14" s="1210">
        <v>5.15</v>
      </c>
      <c r="D14" s="1227">
        <f t="shared" si="3"/>
        <v>5.15</v>
      </c>
      <c r="E14" s="1216">
        <f t="shared" si="4"/>
        <v>3.3311772315653299</v>
      </c>
      <c r="F14" s="1233">
        <f t="shared" si="0"/>
        <v>2.3311772315653299</v>
      </c>
      <c r="G14" s="704">
        <f t="shared" si="1"/>
        <v>60.338188514984104</v>
      </c>
      <c r="H14" s="512">
        <f>'MASTER CHART'!$AD$7</f>
        <v>0.3</v>
      </c>
      <c r="I14" s="513">
        <f t="shared" si="2"/>
        <v>18.101456554495229</v>
      </c>
      <c r="K14" s="917" t="str">
        <f t="shared" si="5"/>
        <v>-</v>
      </c>
    </row>
    <row r="15" spans="1:11" ht="14.95" thickBot="1" x14ac:dyDescent="0.35">
      <c r="A15" s="751" t="s">
        <v>43</v>
      </c>
      <c r="B15" s="1211" t="s">
        <v>43</v>
      </c>
      <c r="C15" s="1210">
        <v>3.4020000000000001</v>
      </c>
      <c r="D15" s="1227">
        <f t="shared" si="3"/>
        <v>3.4020000000000001</v>
      </c>
      <c r="E15" s="1216">
        <f t="shared" si="4"/>
        <v>2.2005174644243208</v>
      </c>
      <c r="F15" s="1233">
        <f t="shared" si="0"/>
        <v>1.2005174644243208</v>
      </c>
      <c r="G15" s="704">
        <f t="shared" si="1"/>
        <v>31.073162564875279</v>
      </c>
      <c r="H15" s="512">
        <f>'MASTER CHART'!$AD$7</f>
        <v>0.3</v>
      </c>
      <c r="I15" s="513">
        <f t="shared" si="2"/>
        <v>9.3219487694625833</v>
      </c>
      <c r="K15" s="917" t="str">
        <f t="shared" si="5"/>
        <v>-</v>
      </c>
    </row>
    <row r="16" spans="1:11" ht="14.95" thickBot="1" x14ac:dyDescent="0.35">
      <c r="A16" s="752" t="s">
        <v>134</v>
      </c>
      <c r="B16" s="1211" t="s">
        <v>134</v>
      </c>
      <c r="C16" s="1210">
        <v>2.7170000000000001</v>
      </c>
      <c r="D16" s="1227">
        <f t="shared" si="3"/>
        <v>2.7170000000000001</v>
      </c>
      <c r="E16" s="1216">
        <f t="shared" si="4"/>
        <v>1.757438551099612</v>
      </c>
      <c r="F16" s="1233">
        <f t="shared" si="0"/>
        <v>0.757438551099612</v>
      </c>
      <c r="G16" s="704">
        <f t="shared" si="1"/>
        <v>19.604888665662152</v>
      </c>
      <c r="H16" s="512">
        <f>'MASTER CHART'!$AD$7</f>
        <v>0.3</v>
      </c>
      <c r="I16" s="513">
        <f t="shared" si="2"/>
        <v>5.881466599698645</v>
      </c>
      <c r="K16" s="917" t="str">
        <f t="shared" si="5"/>
        <v>-</v>
      </c>
    </row>
    <row r="17" spans="1:11" ht="14.95" thickBot="1" x14ac:dyDescent="0.35">
      <c r="A17" s="751" t="s">
        <v>44</v>
      </c>
      <c r="B17" s="1211" t="s">
        <v>44</v>
      </c>
      <c r="C17" s="1210">
        <v>0.93899999999999995</v>
      </c>
      <c r="D17" s="1227">
        <f t="shared" si="3"/>
        <v>0.93899999999999995</v>
      </c>
      <c r="E17" s="1216">
        <f t="shared" si="4"/>
        <v>0.60737386804657179</v>
      </c>
      <c r="F17" s="1233">
        <f t="shared" si="0"/>
        <v>-0.39262613195342821</v>
      </c>
      <c r="G17" s="704">
        <f t="shared" si="1"/>
        <v>-39.621409921671017</v>
      </c>
      <c r="H17" s="512">
        <f>'MASTER CHART'!$AD$7</f>
        <v>0.3</v>
      </c>
      <c r="I17" s="513">
        <f t="shared" si="2"/>
        <v>-11.886422976501304</v>
      </c>
      <c r="K17" s="917" t="str">
        <f t="shared" si="5"/>
        <v>-</v>
      </c>
    </row>
    <row r="18" spans="1:11" ht="14.95" thickBot="1" x14ac:dyDescent="0.35">
      <c r="A18" s="752" t="s">
        <v>45</v>
      </c>
      <c r="B18" s="1211" t="s">
        <v>45</v>
      </c>
      <c r="C18" s="1210">
        <v>0.38900000000000001</v>
      </c>
      <c r="D18" s="1227">
        <f t="shared" si="3"/>
        <v>0.38900000000000001</v>
      </c>
      <c r="E18" s="1216">
        <f t="shared" si="4"/>
        <v>0.25161707632600261</v>
      </c>
      <c r="F18" s="1233">
        <f t="shared" si="0"/>
        <v>-0.74838292367399739</v>
      </c>
      <c r="G18" s="704">
        <f t="shared" si="1"/>
        <v>-75.522193211488258</v>
      </c>
      <c r="H18" s="512">
        <f>'MASTER CHART'!$AD$7</f>
        <v>0.3</v>
      </c>
      <c r="I18" s="513">
        <f t="shared" si="2"/>
        <v>-22.656657963446477</v>
      </c>
      <c r="K18" s="917" t="str">
        <f t="shared" si="5"/>
        <v>-</v>
      </c>
    </row>
    <row r="19" spans="1:11" ht="14.95" thickBot="1" x14ac:dyDescent="0.35">
      <c r="A19" s="751" t="s">
        <v>114</v>
      </c>
      <c r="B19" s="1211" t="s">
        <v>114</v>
      </c>
      <c r="C19" s="1210">
        <v>1.7849999999999999</v>
      </c>
      <c r="D19" s="1227">
        <f t="shared" si="3"/>
        <v>1.7849999999999999</v>
      </c>
      <c r="E19" s="1216">
        <f t="shared" si="4"/>
        <v>1.1545924967658472</v>
      </c>
      <c r="F19" s="1233">
        <f t="shared" si="0"/>
        <v>0.15459249676584719</v>
      </c>
      <c r="G19" s="704">
        <f t="shared" si="1"/>
        <v>4.0013393604553791</v>
      </c>
      <c r="H19" s="512">
        <f>'MASTER CHART'!$AD$7</f>
        <v>0.3</v>
      </c>
      <c r="I19" s="513">
        <f t="shared" si="2"/>
        <v>1.2004018081366137</v>
      </c>
      <c r="K19" s="917" t="str">
        <f t="shared" si="5"/>
        <v>-</v>
      </c>
    </row>
    <row r="20" spans="1:11" ht="14.95" thickBot="1" x14ac:dyDescent="0.35">
      <c r="A20" s="752" t="s">
        <v>135</v>
      </c>
      <c r="B20" s="1211" t="s">
        <v>135</v>
      </c>
      <c r="C20" s="1210">
        <v>4.07</v>
      </c>
      <c r="D20" s="1227">
        <f t="shared" si="3"/>
        <v>4.07</v>
      </c>
      <c r="E20" s="1216">
        <f t="shared" si="4"/>
        <v>2.6326002587322122</v>
      </c>
      <c r="F20" s="1233">
        <f t="shared" si="0"/>
        <v>1.6326002587322122</v>
      </c>
      <c r="G20" s="704">
        <f t="shared" si="1"/>
        <v>42.256822367319607</v>
      </c>
      <c r="H20" s="512">
        <f>'MASTER CHART'!$AD$7</f>
        <v>0.3</v>
      </c>
      <c r="I20" s="513">
        <f t="shared" si="2"/>
        <v>12.677046710195881</v>
      </c>
      <c r="K20" s="917" t="str">
        <f t="shared" si="5"/>
        <v>-</v>
      </c>
    </row>
    <row r="21" spans="1:11" ht="14.95" thickBot="1" x14ac:dyDescent="0.35">
      <c r="A21" s="751" t="s">
        <v>136</v>
      </c>
      <c r="B21" s="1211" t="s">
        <v>136</v>
      </c>
      <c r="C21" s="1210">
        <v>2.9710000000000001</v>
      </c>
      <c r="D21" s="1227">
        <f t="shared" si="3"/>
        <v>2.9710000000000001</v>
      </c>
      <c r="E21" s="1216">
        <f t="shared" si="4"/>
        <v>1.9217335058214748</v>
      </c>
      <c r="F21" s="1233">
        <f t="shared" si="0"/>
        <v>0.92173350582147484</v>
      </c>
      <c r="G21" s="704">
        <f t="shared" si="1"/>
        <v>23.85735811150176</v>
      </c>
      <c r="H21" s="512">
        <f>'MASTER CHART'!$AD$7</f>
        <v>0.3</v>
      </c>
      <c r="I21" s="513">
        <f t="shared" si="2"/>
        <v>7.1572074334505276</v>
      </c>
      <c r="K21" s="917" t="str">
        <f t="shared" si="5"/>
        <v>-</v>
      </c>
    </row>
    <row r="22" spans="1:11" ht="14.95" thickBot="1" x14ac:dyDescent="0.35">
      <c r="A22" s="752" t="s">
        <v>137</v>
      </c>
      <c r="B22" s="1211" t="s">
        <v>137</v>
      </c>
      <c r="C22" s="1210">
        <v>0.76800000000000002</v>
      </c>
      <c r="D22" s="1227">
        <f t="shared" si="3"/>
        <v>0.76800000000000002</v>
      </c>
      <c r="E22" s="1216">
        <f t="shared" si="4"/>
        <v>0.49676584734799484</v>
      </c>
      <c r="F22" s="1233">
        <f t="shared" si="0"/>
        <v>-0.50323415265200522</v>
      </c>
      <c r="G22" s="704">
        <f t="shared" si="1"/>
        <v>-50.783289817232379</v>
      </c>
      <c r="H22" s="512">
        <f>'MASTER CHART'!$AD$7</f>
        <v>0.3</v>
      </c>
      <c r="I22" s="513">
        <f t="shared" si="2"/>
        <v>-15.234986945169712</v>
      </c>
      <c r="K22" s="917" t="str">
        <f t="shared" si="5"/>
        <v>-</v>
      </c>
    </row>
    <row r="23" spans="1:11" ht="14.95" thickBot="1" x14ac:dyDescent="0.35">
      <c r="A23" s="751" t="s">
        <v>138</v>
      </c>
      <c r="B23" s="1211" t="s">
        <v>138</v>
      </c>
      <c r="C23" s="1210">
        <v>0.14599999999999999</v>
      </c>
      <c r="D23" s="1227">
        <f t="shared" si="3"/>
        <v>0.14599999999999999</v>
      </c>
      <c r="E23" s="1216">
        <f t="shared" si="4"/>
        <v>9.4437257438551095E-2</v>
      </c>
      <c r="F23" s="1233">
        <f t="shared" si="0"/>
        <v>-0.90556274256144886</v>
      </c>
      <c r="G23" s="704">
        <f t="shared" si="1"/>
        <v>-91.383812010443862</v>
      </c>
      <c r="H23" s="512">
        <f>'MASTER CHART'!$AD$7</f>
        <v>0.3</v>
      </c>
      <c r="I23" s="513">
        <f t="shared" si="2"/>
        <v>-27.415143603133156</v>
      </c>
      <c r="K23" s="917" t="str">
        <f t="shared" si="5"/>
        <v>-</v>
      </c>
    </row>
    <row r="24" spans="1:11" x14ac:dyDescent="0.3">
      <c r="A24" s="752" t="s">
        <v>139</v>
      </c>
      <c r="B24" s="1256"/>
      <c r="C24" s="1257"/>
      <c r="D24" s="1227" t="str">
        <f t="shared" si="3"/>
        <v>use median</v>
      </c>
      <c r="E24" s="1216">
        <f t="shared" si="4"/>
        <v>1.546</v>
      </c>
      <c r="F24" s="1233">
        <f t="shared" si="0"/>
        <v>0.54600000000000004</v>
      </c>
      <c r="G24" s="704">
        <f t="shared" si="1"/>
        <v>14.132194876946262</v>
      </c>
      <c r="H24" s="512">
        <f>'MASTER CHART'!$AD$7</f>
        <v>0.3</v>
      </c>
      <c r="I24" s="513">
        <f t="shared" si="2"/>
        <v>4.2396584630838783</v>
      </c>
      <c r="K24" s="917" t="str">
        <f t="shared" si="5"/>
        <v>-</v>
      </c>
    </row>
    <row r="25" spans="1:11" ht="14.95" thickBot="1" x14ac:dyDescent="0.35">
      <c r="A25" s="752" t="s">
        <v>35</v>
      </c>
      <c r="B25" s="1211" t="s">
        <v>35</v>
      </c>
      <c r="C25" s="1210">
        <v>0.47299999999999998</v>
      </c>
      <c r="D25" s="1227">
        <f t="shared" si="3"/>
        <v>0.47299999999999998</v>
      </c>
      <c r="E25" s="1216">
        <f t="shared" si="4"/>
        <v>0.30595084087968949</v>
      </c>
      <c r="F25" s="1233">
        <f t="shared" si="0"/>
        <v>-0.69404915912031051</v>
      </c>
      <c r="G25" s="704">
        <f t="shared" si="1"/>
        <v>-70.039164490861623</v>
      </c>
      <c r="H25" s="512">
        <f>'MASTER CHART'!$AD$7</f>
        <v>0.3</v>
      </c>
      <c r="I25" s="513">
        <f t="shared" si="2"/>
        <v>-21.011749347258487</v>
      </c>
      <c r="K25" s="917" t="str">
        <f t="shared" si="5"/>
        <v>-</v>
      </c>
    </row>
    <row r="26" spans="1:11" ht="16.75" customHeight="1" thickBot="1" x14ac:dyDescent="0.35">
      <c r="A26" s="751" t="s">
        <v>231</v>
      </c>
      <c r="B26" s="1211" t="s">
        <v>140</v>
      </c>
      <c r="C26" s="1230"/>
      <c r="D26" s="1227" t="str">
        <f t="shared" si="3"/>
        <v>use median</v>
      </c>
      <c r="E26" s="1216">
        <f>IF(C26=0,$D$182,C26/$D$182)</f>
        <v>1.546</v>
      </c>
      <c r="F26" s="1233">
        <f t="shared" si="0"/>
        <v>0.54600000000000004</v>
      </c>
      <c r="G26" s="704">
        <f t="shared" si="1"/>
        <v>14.132194876946262</v>
      </c>
      <c r="H26" s="512">
        <f>'MASTER CHART'!$AD$7</f>
        <v>0.3</v>
      </c>
      <c r="I26" s="513">
        <f t="shared" si="2"/>
        <v>4.2396584630838783</v>
      </c>
      <c r="K26" s="917" t="str">
        <f t="shared" si="5"/>
        <v>-</v>
      </c>
    </row>
    <row r="27" spans="1:11" ht="14.95" thickBot="1" x14ac:dyDescent="0.35">
      <c r="A27" s="752" t="s">
        <v>141</v>
      </c>
      <c r="B27" s="1211" t="s">
        <v>141</v>
      </c>
      <c r="C27" s="1210">
        <v>0.38400000000000001</v>
      </c>
      <c r="D27" s="1227">
        <f t="shared" si="3"/>
        <v>0.38400000000000001</v>
      </c>
      <c r="E27" s="1216">
        <f t="shared" si="4"/>
        <v>0.24838292367399742</v>
      </c>
      <c r="F27" s="1233">
        <f t="shared" si="0"/>
        <v>-0.75161707632600261</v>
      </c>
      <c r="G27" s="704">
        <f t="shared" si="1"/>
        <v>-75.848563968668415</v>
      </c>
      <c r="H27" s="512">
        <f>'MASTER CHART'!$AD$7</f>
        <v>0.3</v>
      </c>
      <c r="I27" s="513">
        <f t="shared" si="2"/>
        <v>-22.754569190600524</v>
      </c>
      <c r="K27" s="917" t="str">
        <f t="shared" si="5"/>
        <v>-</v>
      </c>
    </row>
    <row r="28" spans="1:11" ht="14.95" thickBot="1" x14ac:dyDescent="0.35">
      <c r="A28" s="751" t="s">
        <v>46</v>
      </c>
      <c r="B28" s="1211" t="s">
        <v>46</v>
      </c>
      <c r="C28" s="1210">
        <v>1.8520000000000001</v>
      </c>
      <c r="D28" s="1227">
        <f t="shared" si="3"/>
        <v>1.8520000000000001</v>
      </c>
      <c r="E28" s="1216">
        <f t="shared" si="4"/>
        <v>1.1979301423027167</v>
      </c>
      <c r="F28" s="1233">
        <f t="shared" si="0"/>
        <v>0.19793014230271666</v>
      </c>
      <c r="G28" s="704">
        <f t="shared" si="1"/>
        <v>5.1230537418382722</v>
      </c>
      <c r="H28" s="512">
        <f>'MASTER CHART'!$AD$7</f>
        <v>0.3</v>
      </c>
      <c r="I28" s="513">
        <f t="shared" si="2"/>
        <v>1.5369161225514816</v>
      </c>
      <c r="K28" s="917" t="str">
        <f t="shared" si="5"/>
        <v>-</v>
      </c>
    </row>
    <row r="29" spans="1:11" x14ac:dyDescent="0.3">
      <c r="A29" s="751" t="s">
        <v>142</v>
      </c>
      <c r="B29" s="1256"/>
      <c r="C29" s="1257"/>
      <c r="D29" s="1227" t="str">
        <f t="shared" si="3"/>
        <v>use median</v>
      </c>
      <c r="E29" s="1216">
        <f t="shared" si="4"/>
        <v>1.546</v>
      </c>
      <c r="F29" s="1233">
        <f t="shared" si="0"/>
        <v>0.54600000000000004</v>
      </c>
      <c r="G29" s="704">
        <f t="shared" si="1"/>
        <v>14.132194876946262</v>
      </c>
      <c r="H29" s="512">
        <f>'MASTER CHART'!$AD$7</f>
        <v>0.3</v>
      </c>
      <c r="I29" s="513">
        <f t="shared" si="2"/>
        <v>4.2396584630838783</v>
      </c>
      <c r="K29" s="917" t="str">
        <f t="shared" si="5"/>
        <v>-</v>
      </c>
    </row>
    <row r="30" spans="1:11" ht="14.95" thickBot="1" x14ac:dyDescent="0.35">
      <c r="A30" s="752" t="s">
        <v>143</v>
      </c>
      <c r="B30" s="1211" t="s">
        <v>143</v>
      </c>
      <c r="C30" s="1210">
        <v>1.47</v>
      </c>
      <c r="D30" s="1227">
        <f t="shared" si="3"/>
        <v>1.47</v>
      </c>
      <c r="E30" s="1216">
        <f t="shared" si="4"/>
        <v>0.95084087968952136</v>
      </c>
      <c r="F30" s="1233">
        <f t="shared" si="0"/>
        <v>-4.9159120310478643E-2</v>
      </c>
      <c r="G30" s="704">
        <f t="shared" si="1"/>
        <v>-4.9608355091383807</v>
      </c>
      <c r="H30" s="512">
        <f>'MASTER CHART'!$AD$7</f>
        <v>0.3</v>
      </c>
      <c r="I30" s="513">
        <f t="shared" si="2"/>
        <v>-1.4882506527415142</v>
      </c>
      <c r="K30" s="917" t="str">
        <f t="shared" si="5"/>
        <v>-</v>
      </c>
    </row>
    <row r="31" spans="1:11" ht="14.95" thickBot="1" x14ac:dyDescent="0.35">
      <c r="A31" s="751" t="s">
        <v>47</v>
      </c>
      <c r="B31" s="1211" t="s">
        <v>47</v>
      </c>
      <c r="C31" s="1210">
        <v>3.9990000000000001</v>
      </c>
      <c r="D31" s="1227">
        <f t="shared" si="3"/>
        <v>3.9990000000000001</v>
      </c>
      <c r="E31" s="1216">
        <f t="shared" si="4"/>
        <v>2.5866752910737385</v>
      </c>
      <c r="F31" s="1233">
        <f t="shared" si="0"/>
        <v>1.5866752910737385</v>
      </c>
      <c r="G31" s="704">
        <f t="shared" si="1"/>
        <v>41.068139963167589</v>
      </c>
      <c r="H31" s="512">
        <f>'MASTER CHART'!$AD$7</f>
        <v>0.3</v>
      </c>
      <c r="I31" s="513">
        <f t="shared" si="2"/>
        <v>12.320441988950277</v>
      </c>
      <c r="K31" s="917" t="str">
        <f t="shared" si="5"/>
        <v>-</v>
      </c>
    </row>
    <row r="32" spans="1:11" ht="14.95" thickBot="1" x14ac:dyDescent="0.35">
      <c r="A32" s="752" t="s">
        <v>144</v>
      </c>
      <c r="B32" s="1211" t="s">
        <v>144</v>
      </c>
      <c r="C32" s="1210">
        <v>4.7E-2</v>
      </c>
      <c r="D32" s="1227">
        <f t="shared" si="3"/>
        <v>4.7E-2</v>
      </c>
      <c r="E32" s="1216">
        <f t="shared" si="4"/>
        <v>3.0401034928848641E-2</v>
      </c>
      <c r="F32" s="1233">
        <f t="shared" si="0"/>
        <v>-0.9695989650711514</v>
      </c>
      <c r="G32" s="704">
        <f t="shared" si="1"/>
        <v>-97.845953002610969</v>
      </c>
      <c r="H32" s="512">
        <f>'MASTER CHART'!$AD$7</f>
        <v>0.3</v>
      </c>
      <c r="I32" s="513">
        <f t="shared" si="2"/>
        <v>-29.35378590078329</v>
      </c>
      <c r="K32" s="917" t="str">
        <f t="shared" si="5"/>
        <v>-</v>
      </c>
    </row>
    <row r="33" spans="1:11" ht="14.95" thickBot="1" x14ac:dyDescent="0.35">
      <c r="A33" s="752" t="s">
        <v>145</v>
      </c>
      <c r="B33" s="1211" t="s">
        <v>145</v>
      </c>
      <c r="C33" s="1210">
        <v>0.16800000000000001</v>
      </c>
      <c r="D33" s="1227">
        <f t="shared" si="3"/>
        <v>0.16800000000000001</v>
      </c>
      <c r="E33" s="1216">
        <f t="shared" si="4"/>
        <v>0.10866752910737387</v>
      </c>
      <c r="F33" s="1233">
        <f t="shared" si="0"/>
        <v>-0.89133247089262613</v>
      </c>
      <c r="G33" s="704">
        <f t="shared" si="1"/>
        <v>-89.947780678851174</v>
      </c>
      <c r="H33" s="512">
        <f>'MASTER CHART'!$AD$7</f>
        <v>0.3</v>
      </c>
      <c r="I33" s="513">
        <f t="shared" si="2"/>
        <v>-26.984334203655351</v>
      </c>
      <c r="K33" s="917" t="str">
        <f t="shared" si="5"/>
        <v>-</v>
      </c>
    </row>
    <row r="34" spans="1:11" ht="14.95" thickBot="1" x14ac:dyDescent="0.35">
      <c r="A34" s="751" t="s">
        <v>146</v>
      </c>
      <c r="B34" s="1211" t="s">
        <v>146</v>
      </c>
      <c r="C34" s="1210">
        <v>8.3000000000000004E-2</v>
      </c>
      <c r="D34" s="1227">
        <f t="shared" si="3"/>
        <v>8.3000000000000004E-2</v>
      </c>
      <c r="E34" s="1216">
        <f t="shared" si="4"/>
        <v>5.36869340232859E-2</v>
      </c>
      <c r="F34" s="1233">
        <f t="shared" si="0"/>
        <v>-0.94631306597671405</v>
      </c>
      <c r="G34" s="704">
        <f t="shared" si="1"/>
        <v>-95.496083550913838</v>
      </c>
      <c r="H34" s="512">
        <f>'MASTER CHART'!$AD$7</f>
        <v>0.3</v>
      </c>
      <c r="I34" s="513">
        <f t="shared" si="2"/>
        <v>-28.648825065274149</v>
      </c>
      <c r="K34" s="917" t="str">
        <f t="shared" si="5"/>
        <v>-</v>
      </c>
    </row>
    <row r="35" spans="1:11" ht="14.95" thickBot="1" x14ac:dyDescent="0.35">
      <c r="A35" s="752" t="s">
        <v>48</v>
      </c>
      <c r="B35" s="1211" t="s">
        <v>48</v>
      </c>
      <c r="C35" s="1230">
        <v>2.4769999999999999</v>
      </c>
      <c r="D35" s="1227">
        <f t="shared" si="3"/>
        <v>2.4769999999999999</v>
      </c>
      <c r="E35" s="1216">
        <f t="shared" si="4"/>
        <v>1.6021992238033633</v>
      </c>
      <c r="F35" s="1233">
        <f t="shared" si="0"/>
        <v>0.60219922380336333</v>
      </c>
      <c r="G35" s="704">
        <f t="shared" si="1"/>
        <v>15.586807299514479</v>
      </c>
      <c r="H35" s="512">
        <f>'MASTER CHART'!$AD$7</f>
        <v>0.3</v>
      </c>
      <c r="I35" s="513">
        <f t="shared" si="2"/>
        <v>4.6760421898543436</v>
      </c>
      <c r="K35" s="917" t="str">
        <f t="shared" si="5"/>
        <v>-</v>
      </c>
    </row>
    <row r="36" spans="1:11" x14ac:dyDescent="0.3">
      <c r="A36" s="752" t="s">
        <v>147</v>
      </c>
      <c r="B36" s="1256"/>
      <c r="C36" s="1257"/>
      <c r="D36" s="1227" t="str">
        <f t="shared" si="3"/>
        <v>use median</v>
      </c>
      <c r="E36" s="1216">
        <f t="shared" si="4"/>
        <v>1.546</v>
      </c>
      <c r="F36" s="1233">
        <f t="shared" si="0"/>
        <v>0.54600000000000004</v>
      </c>
      <c r="G36" s="704">
        <f t="shared" si="1"/>
        <v>14.132194876946262</v>
      </c>
      <c r="H36" s="512">
        <f>'MASTER CHART'!$AD$7</f>
        <v>0.3</v>
      </c>
      <c r="I36" s="513">
        <f t="shared" si="2"/>
        <v>4.2396584630838783</v>
      </c>
      <c r="K36" s="917" t="str">
        <f t="shared" si="5"/>
        <v>-</v>
      </c>
    </row>
    <row r="37" spans="1:11" ht="14.95" thickBot="1" x14ac:dyDescent="0.35">
      <c r="A37" s="751" t="s">
        <v>49</v>
      </c>
      <c r="B37" s="1211" t="s">
        <v>49</v>
      </c>
      <c r="C37" s="1257">
        <v>1.0329999999999999</v>
      </c>
      <c r="D37" s="1227">
        <f t="shared" si="3"/>
        <v>1.0329999999999999</v>
      </c>
      <c r="E37" s="1216">
        <f t="shared" si="4"/>
        <v>0.66817593790426899</v>
      </c>
      <c r="F37" s="1233">
        <f t="shared" si="0"/>
        <v>-0.33182406209573101</v>
      </c>
      <c r="G37" s="704">
        <f t="shared" si="1"/>
        <v>-33.485639686684081</v>
      </c>
      <c r="H37" s="512">
        <f>'MASTER CHART'!$AD$7</f>
        <v>0.3</v>
      </c>
      <c r="I37" s="513">
        <f t="shared" si="2"/>
        <v>-10.045691906005224</v>
      </c>
      <c r="K37" s="917" t="str">
        <f t="shared" si="5"/>
        <v>-</v>
      </c>
    </row>
    <row r="38" spans="1:11" ht="14.95" thickBot="1" x14ac:dyDescent="0.35">
      <c r="A38" s="752" t="s">
        <v>50</v>
      </c>
      <c r="B38" s="1211" t="s">
        <v>50</v>
      </c>
      <c r="C38" s="1210">
        <v>1.49</v>
      </c>
      <c r="D38" s="1227">
        <f t="shared" si="3"/>
        <v>1.49</v>
      </c>
      <c r="E38" s="1216">
        <f t="shared" si="4"/>
        <v>0.96377749029754201</v>
      </c>
      <c r="F38" s="1233">
        <f t="shared" si="0"/>
        <v>-3.6222509702457995E-2</v>
      </c>
      <c r="G38" s="704">
        <f t="shared" si="1"/>
        <v>-3.6553524804177582</v>
      </c>
      <c r="H38" s="512">
        <f>'MASTER CHART'!$AD$7</f>
        <v>0.3</v>
      </c>
      <c r="I38" s="513">
        <f t="shared" si="2"/>
        <v>-1.0966057441253274</v>
      </c>
      <c r="K38" s="917" t="str">
        <f t="shared" si="5"/>
        <v>-</v>
      </c>
    </row>
    <row r="39" spans="1:11" x14ac:dyDescent="0.3">
      <c r="A39" s="751" t="s">
        <v>148</v>
      </c>
      <c r="B39" s="1256"/>
      <c r="C39" s="1257"/>
      <c r="D39" s="1227" t="str">
        <f t="shared" si="3"/>
        <v>use median</v>
      </c>
      <c r="E39" s="1216">
        <f t="shared" si="4"/>
        <v>1.546</v>
      </c>
      <c r="F39" s="1233">
        <f t="shared" si="0"/>
        <v>0.54600000000000004</v>
      </c>
      <c r="G39" s="704">
        <f t="shared" si="1"/>
        <v>14.132194876946262</v>
      </c>
      <c r="H39" s="512">
        <f>'MASTER CHART'!$AD$7</f>
        <v>0.3</v>
      </c>
      <c r="I39" s="513">
        <f t="shared" si="2"/>
        <v>4.2396584630838783</v>
      </c>
      <c r="K39" s="917" t="str">
        <f t="shared" si="5"/>
        <v>-</v>
      </c>
    </row>
    <row r="40" spans="1:11" ht="14.95" thickBot="1" x14ac:dyDescent="0.35">
      <c r="A40" s="752" t="s">
        <v>51</v>
      </c>
      <c r="B40" s="1211" t="s">
        <v>51</v>
      </c>
      <c r="C40" s="1210">
        <v>1.5680000000000001</v>
      </c>
      <c r="D40" s="1227">
        <f t="shared" si="3"/>
        <v>1.5680000000000001</v>
      </c>
      <c r="E40" s="1216">
        <f t="shared" si="4"/>
        <v>1.0142302716688227</v>
      </c>
      <c r="F40" s="1233">
        <f t="shared" si="0"/>
        <v>1.4230271668822736E-2</v>
      </c>
      <c r="G40" s="704">
        <f t="shared" si="1"/>
        <v>0.36832412523020175</v>
      </c>
      <c r="H40" s="512">
        <f>'MASTER CHART'!$AD$7</f>
        <v>0.3</v>
      </c>
      <c r="I40" s="513">
        <f t="shared" si="2"/>
        <v>0.11049723756906052</v>
      </c>
      <c r="K40" s="917" t="str">
        <f t="shared" si="5"/>
        <v>-</v>
      </c>
    </row>
    <row r="41" spans="1:11" ht="14.95" thickBot="1" x14ac:dyDescent="0.35">
      <c r="A41" s="752" t="s">
        <v>149</v>
      </c>
      <c r="B41" s="1211" t="s">
        <v>149</v>
      </c>
      <c r="C41" s="1210">
        <v>0.108</v>
      </c>
      <c r="D41" s="1227">
        <f t="shared" si="3"/>
        <v>0.108</v>
      </c>
      <c r="E41" s="1216">
        <f t="shared" si="4"/>
        <v>6.9857697283311773E-2</v>
      </c>
      <c r="F41" s="1233">
        <f t="shared" si="0"/>
        <v>-0.93014230271668819</v>
      </c>
      <c r="G41" s="704">
        <f t="shared" si="1"/>
        <v>-93.86422976501305</v>
      </c>
      <c r="H41" s="512">
        <f>'MASTER CHART'!$AD$7</f>
        <v>0.3</v>
      </c>
      <c r="I41" s="513">
        <f t="shared" si="2"/>
        <v>-28.159268929503913</v>
      </c>
      <c r="K41" s="917" t="str">
        <f t="shared" si="5"/>
        <v>-</v>
      </c>
    </row>
    <row r="42" spans="1:11" ht="14.95" thickBot="1" x14ac:dyDescent="0.35">
      <c r="A42" s="752" t="s">
        <v>52</v>
      </c>
      <c r="B42" s="1211" t="s">
        <v>52</v>
      </c>
      <c r="C42" s="1210">
        <v>1.1499999999999999</v>
      </c>
      <c r="D42" s="1227">
        <f t="shared" si="3"/>
        <v>1.1499999999999999</v>
      </c>
      <c r="E42" s="1216">
        <f t="shared" si="4"/>
        <v>0.74385510996119009</v>
      </c>
      <c r="F42" s="1233">
        <f t="shared" si="0"/>
        <v>-0.25614489003880991</v>
      </c>
      <c r="G42" s="704">
        <f t="shared" si="1"/>
        <v>-25.848563968668415</v>
      </c>
      <c r="H42" s="512">
        <f>'MASTER CHART'!$AD$7</f>
        <v>0.3</v>
      </c>
      <c r="I42" s="513">
        <f t="shared" si="2"/>
        <v>-7.7545691906005239</v>
      </c>
      <c r="K42" s="917" t="str">
        <f t="shared" si="5"/>
        <v>-</v>
      </c>
    </row>
    <row r="43" spans="1:11" ht="14.95" thickBot="1" x14ac:dyDescent="0.35">
      <c r="A43" s="751" t="s">
        <v>150</v>
      </c>
      <c r="B43" s="1211" t="s">
        <v>150</v>
      </c>
      <c r="C43" s="1210">
        <v>0.14299999999999999</v>
      </c>
      <c r="D43" s="1227">
        <f t="shared" si="3"/>
        <v>0.14299999999999999</v>
      </c>
      <c r="E43" s="1216">
        <f t="shared" si="4"/>
        <v>9.2496765847347978E-2</v>
      </c>
      <c r="F43" s="1233">
        <f t="shared" si="0"/>
        <v>-0.90750323415265199</v>
      </c>
      <c r="G43" s="704">
        <f t="shared" si="1"/>
        <v>-91.579634464751962</v>
      </c>
      <c r="H43" s="512">
        <f>'MASTER CHART'!$AD$7</f>
        <v>0.3</v>
      </c>
      <c r="I43" s="513">
        <f t="shared" si="2"/>
        <v>-27.473890339425587</v>
      </c>
      <c r="K43" s="917" t="str">
        <f t="shared" si="5"/>
        <v>-</v>
      </c>
    </row>
    <row r="44" spans="1:11" ht="14.95" thickBot="1" x14ac:dyDescent="0.35">
      <c r="A44" s="752" t="s">
        <v>151</v>
      </c>
      <c r="B44" s="1211" t="s">
        <v>151</v>
      </c>
      <c r="C44" s="1210">
        <v>3.1259999999999999</v>
      </c>
      <c r="D44" s="1227">
        <f t="shared" si="3"/>
        <v>3.1259999999999999</v>
      </c>
      <c r="E44" s="1216">
        <f t="shared" si="4"/>
        <v>2.021992238033635</v>
      </c>
      <c r="F44" s="1233">
        <f t="shared" si="0"/>
        <v>1.021992238033635</v>
      </c>
      <c r="G44" s="704">
        <f t="shared" si="1"/>
        <v>26.452368993805457</v>
      </c>
      <c r="H44" s="512">
        <f>'MASTER CHART'!$AD$7</f>
        <v>0.3</v>
      </c>
      <c r="I44" s="513">
        <f t="shared" si="2"/>
        <v>7.9357106981416372</v>
      </c>
      <c r="K44" s="917" t="str">
        <f t="shared" si="5"/>
        <v>-</v>
      </c>
    </row>
    <row r="45" spans="1:11" ht="14.95" thickBot="1" x14ac:dyDescent="0.35">
      <c r="A45" s="751" t="s">
        <v>152</v>
      </c>
      <c r="B45" s="1211" t="s">
        <v>152</v>
      </c>
      <c r="C45" s="1210">
        <v>7.5190000000000001</v>
      </c>
      <c r="D45" s="1227">
        <f t="shared" si="3"/>
        <v>7.5190000000000001</v>
      </c>
      <c r="E45" s="1216">
        <f t="shared" si="4"/>
        <v>4.8635187580853811</v>
      </c>
      <c r="F45" s="1233">
        <f t="shared" si="0"/>
        <v>3.8635187580853811</v>
      </c>
      <c r="G45" s="704">
        <f t="shared" si="1"/>
        <v>100</v>
      </c>
      <c r="H45" s="512">
        <f>'MASTER CHART'!$AD$7</f>
        <v>0.3</v>
      </c>
      <c r="I45" s="513">
        <f t="shared" si="2"/>
        <v>30</v>
      </c>
      <c r="K45" s="917" t="str">
        <f t="shared" si="5"/>
        <v>-</v>
      </c>
    </row>
    <row r="46" spans="1:11" ht="14.95" thickBot="1" x14ac:dyDescent="0.35">
      <c r="A46" s="752" t="s">
        <v>53</v>
      </c>
      <c r="B46" s="1211" t="s">
        <v>53</v>
      </c>
      <c r="C46" s="1210">
        <v>2.496</v>
      </c>
      <c r="D46" s="1227">
        <f t="shared" si="3"/>
        <v>2.496</v>
      </c>
      <c r="E46" s="1216">
        <f t="shared" si="4"/>
        <v>1.6144890038809832</v>
      </c>
      <c r="F46" s="1233">
        <f t="shared" si="0"/>
        <v>0.61448900388098315</v>
      </c>
      <c r="G46" s="704">
        <f t="shared" si="1"/>
        <v>15.90490540766784</v>
      </c>
      <c r="H46" s="512">
        <f>'MASTER CHART'!$AD$7</f>
        <v>0.3</v>
      </c>
      <c r="I46" s="513">
        <f t="shared" si="2"/>
        <v>4.7714716223003517</v>
      </c>
      <c r="K46" s="917" t="str">
        <f t="shared" si="5"/>
        <v>-</v>
      </c>
    </row>
    <row r="47" spans="1:11" ht="14.95" thickBot="1" x14ac:dyDescent="0.35">
      <c r="A47" s="751" t="s">
        <v>54</v>
      </c>
      <c r="B47" s="1211" t="s">
        <v>499</v>
      </c>
      <c r="C47" s="1210">
        <v>3.677</v>
      </c>
      <c r="D47" s="1227">
        <f t="shared" si="3"/>
        <v>3.677</v>
      </c>
      <c r="E47" s="1216">
        <f t="shared" si="4"/>
        <v>2.3783958602846056</v>
      </c>
      <c r="F47" s="1233">
        <f t="shared" si="0"/>
        <v>1.3783958602846056</v>
      </c>
      <c r="G47" s="704">
        <f t="shared" si="1"/>
        <v>35.677214130252807</v>
      </c>
      <c r="H47" s="512">
        <f>'MASTER CHART'!$AD$7</f>
        <v>0.3</v>
      </c>
      <c r="I47" s="513">
        <f t="shared" si="2"/>
        <v>10.703164239075841</v>
      </c>
      <c r="K47" s="917" t="str">
        <f t="shared" si="5"/>
        <v>-</v>
      </c>
    </row>
    <row r="48" spans="1:11" ht="28.25" thickBot="1" x14ac:dyDescent="0.35">
      <c r="A48" s="1258" t="s">
        <v>345</v>
      </c>
      <c r="B48" s="1211" t="s">
        <v>661</v>
      </c>
      <c r="C48" s="1210">
        <v>2.7770000000000001</v>
      </c>
      <c r="D48" s="1227">
        <f t="shared" si="3"/>
        <v>2.7770000000000001</v>
      </c>
      <c r="E48" s="1216">
        <f t="shared" si="4"/>
        <v>1.7962483829236739</v>
      </c>
      <c r="F48" s="1233">
        <f t="shared" si="0"/>
        <v>0.79624838292367395</v>
      </c>
      <c r="G48" s="704">
        <f t="shared" si="1"/>
        <v>20.609409007199066</v>
      </c>
      <c r="H48" s="512">
        <f>'MASTER CHART'!$AD$7</f>
        <v>0.3</v>
      </c>
      <c r="I48" s="513">
        <f t="shared" si="2"/>
        <v>6.1828227021597195</v>
      </c>
      <c r="K48" s="917" t="str">
        <f t="shared" si="5"/>
        <v>-</v>
      </c>
    </row>
    <row r="49" spans="1:11" ht="28.25" thickBot="1" x14ac:dyDescent="0.35">
      <c r="A49" s="1259" t="s">
        <v>233</v>
      </c>
      <c r="B49" s="1211" t="s">
        <v>244</v>
      </c>
      <c r="C49" s="1210">
        <v>9.0999999999999998E-2</v>
      </c>
      <c r="D49" s="1227">
        <f t="shared" si="3"/>
        <v>9.0999999999999998E-2</v>
      </c>
      <c r="E49" s="1216">
        <f t="shared" si="4"/>
        <v>5.8861578266494179E-2</v>
      </c>
      <c r="F49" s="1233">
        <f t="shared" si="0"/>
        <v>-0.94113842173350581</v>
      </c>
      <c r="G49" s="704">
        <f t="shared" si="1"/>
        <v>-94.973890339425594</v>
      </c>
      <c r="H49" s="512">
        <f>'MASTER CHART'!$AD$7</f>
        <v>0.3</v>
      </c>
      <c r="I49" s="513">
        <f t="shared" si="2"/>
        <v>-28.492167101827679</v>
      </c>
      <c r="K49" s="917" t="str">
        <f t="shared" si="5"/>
        <v>-</v>
      </c>
    </row>
    <row r="50" spans="1:11" ht="14.95" thickBot="1" x14ac:dyDescent="0.35">
      <c r="A50" s="752" t="s">
        <v>55</v>
      </c>
      <c r="B50" s="1211" t="s">
        <v>55</v>
      </c>
      <c r="C50" s="1210">
        <v>3.6480000000000001</v>
      </c>
      <c r="D50" s="1227">
        <f t="shared" si="3"/>
        <v>3.6480000000000001</v>
      </c>
      <c r="E50" s="1216">
        <f t="shared" si="4"/>
        <v>2.3596377749029753</v>
      </c>
      <c r="F50" s="1233">
        <f t="shared" si="0"/>
        <v>1.3596377749029753</v>
      </c>
      <c r="G50" s="704">
        <f t="shared" si="1"/>
        <v>35.191695965176628</v>
      </c>
      <c r="H50" s="512">
        <f>'MASTER CHART'!$AD$7</f>
        <v>0.3</v>
      </c>
      <c r="I50" s="513">
        <f t="shared" si="2"/>
        <v>10.557508789552989</v>
      </c>
      <c r="K50" s="917" t="str">
        <f t="shared" si="5"/>
        <v>-</v>
      </c>
    </row>
    <row r="51" spans="1:11" ht="14.95" thickBot="1" x14ac:dyDescent="0.35">
      <c r="A51" s="752" t="s">
        <v>115</v>
      </c>
      <c r="B51" s="1211" t="s">
        <v>115</v>
      </c>
      <c r="C51" s="1210">
        <v>1.78</v>
      </c>
      <c r="D51" s="1227">
        <f t="shared" si="3"/>
        <v>1.78</v>
      </c>
      <c r="E51" s="1216">
        <f t="shared" si="4"/>
        <v>1.1513583441138422</v>
      </c>
      <c r="F51" s="1233">
        <f t="shared" si="0"/>
        <v>0.15135834411384219</v>
      </c>
      <c r="G51" s="704">
        <f t="shared" si="1"/>
        <v>3.9176293319939735</v>
      </c>
      <c r="H51" s="512">
        <f>'MASTER CHART'!$AD$7</f>
        <v>0.3</v>
      </c>
      <c r="I51" s="513">
        <f t="shared" si="2"/>
        <v>1.175288799598192</v>
      </c>
      <c r="K51" s="917" t="str">
        <f t="shared" si="5"/>
        <v>-</v>
      </c>
    </row>
    <row r="52" spans="1:11" ht="14.95" thickBot="1" x14ac:dyDescent="0.35">
      <c r="A52" s="751" t="s">
        <v>116</v>
      </c>
      <c r="B52" s="1211" t="s">
        <v>116</v>
      </c>
      <c r="C52" s="1230">
        <v>1.494</v>
      </c>
      <c r="D52" s="1227">
        <f t="shared" si="3"/>
        <v>1.494</v>
      </c>
      <c r="E52" s="1216">
        <f t="shared" si="4"/>
        <v>0.96636481241914618</v>
      </c>
      <c r="F52" s="1233">
        <f t="shared" si="0"/>
        <v>-3.363518758085382E-2</v>
      </c>
      <c r="G52" s="704">
        <f t="shared" si="1"/>
        <v>-3.3942558746736298</v>
      </c>
      <c r="H52" s="512">
        <f>'MASTER CHART'!$AD$7</f>
        <v>0.3</v>
      </c>
      <c r="I52" s="513">
        <f t="shared" si="2"/>
        <v>-1.018276762402089</v>
      </c>
      <c r="K52" s="917" t="str">
        <f t="shared" si="5"/>
        <v>-</v>
      </c>
    </row>
    <row r="53" spans="1:11" ht="14.95" thickBot="1" x14ac:dyDescent="0.35">
      <c r="A53" s="752" t="s">
        <v>56</v>
      </c>
      <c r="B53" s="1211" t="s">
        <v>56</v>
      </c>
      <c r="C53" s="1210">
        <v>1.665</v>
      </c>
      <c r="D53" s="1227">
        <f t="shared" si="3"/>
        <v>1.665</v>
      </c>
      <c r="E53" s="1216">
        <f t="shared" si="4"/>
        <v>1.0769728331177231</v>
      </c>
      <c r="F53" s="1233">
        <f t="shared" si="0"/>
        <v>7.6972833117723072E-2</v>
      </c>
      <c r="G53" s="704">
        <f t="shared" si="1"/>
        <v>1.9922986773815483</v>
      </c>
      <c r="H53" s="512">
        <f>'MASTER CHART'!$AD$7</f>
        <v>0.3</v>
      </c>
      <c r="I53" s="513">
        <f t="shared" si="2"/>
        <v>0.59768960321446452</v>
      </c>
      <c r="K53" s="917" t="str">
        <f t="shared" si="5"/>
        <v>-</v>
      </c>
    </row>
    <row r="54" spans="1:11" ht="14.95" thickBot="1" x14ac:dyDescent="0.35">
      <c r="A54" s="751" t="s">
        <v>57</v>
      </c>
      <c r="B54" s="1211" t="s">
        <v>57</v>
      </c>
      <c r="C54" s="1210">
        <v>0.81399999999999995</v>
      </c>
      <c r="D54" s="1227">
        <f t="shared" si="3"/>
        <v>0.81399999999999995</v>
      </c>
      <c r="E54" s="1216">
        <f t="shared" si="4"/>
        <v>0.52652005174644234</v>
      </c>
      <c r="F54" s="1233">
        <f t="shared" si="0"/>
        <v>-0.47347994825355766</v>
      </c>
      <c r="G54" s="704">
        <f t="shared" si="1"/>
        <v>-47.780678851174947</v>
      </c>
      <c r="H54" s="512">
        <f>'MASTER CHART'!$AD$7</f>
        <v>0.3</v>
      </c>
      <c r="I54" s="513">
        <f t="shared" si="2"/>
        <v>-14.334203655352484</v>
      </c>
      <c r="K54" s="917" t="str">
        <f t="shared" si="5"/>
        <v>-</v>
      </c>
    </row>
    <row r="55" spans="1:11" ht="14.95" thickBot="1" x14ac:dyDescent="0.35">
      <c r="A55" s="752" t="s">
        <v>58</v>
      </c>
      <c r="B55" s="1211" t="s">
        <v>58</v>
      </c>
      <c r="C55" s="1210">
        <v>1.9219999999999999</v>
      </c>
      <c r="D55" s="1227">
        <f t="shared" si="3"/>
        <v>1.9219999999999999</v>
      </c>
      <c r="E55" s="1216">
        <f t="shared" si="4"/>
        <v>1.243208279430789</v>
      </c>
      <c r="F55" s="1233">
        <f t="shared" si="0"/>
        <v>0.24320827943078904</v>
      </c>
      <c r="G55" s="704">
        <f t="shared" si="1"/>
        <v>6.2949941402980061</v>
      </c>
      <c r="H55" s="512">
        <f>'MASTER CHART'!$AD$7</f>
        <v>0.3</v>
      </c>
      <c r="I55" s="513">
        <f t="shared" si="2"/>
        <v>1.8884982420894016</v>
      </c>
      <c r="K55" s="917" t="str">
        <f t="shared" si="5"/>
        <v>-</v>
      </c>
    </row>
    <row r="56" spans="1:11" ht="14.95" thickBot="1" x14ac:dyDescent="0.35">
      <c r="A56" s="751" t="s">
        <v>153</v>
      </c>
      <c r="B56" s="1211" t="s">
        <v>153</v>
      </c>
      <c r="C56" s="1210">
        <v>0.252</v>
      </c>
      <c r="D56" s="1227">
        <f t="shared" si="3"/>
        <v>0.252</v>
      </c>
      <c r="E56" s="1216">
        <f t="shared" si="4"/>
        <v>0.16300129366106081</v>
      </c>
      <c r="F56" s="1233">
        <f t="shared" si="0"/>
        <v>-0.83699870633893925</v>
      </c>
      <c r="G56" s="704">
        <f t="shared" si="1"/>
        <v>-84.464751958224554</v>
      </c>
      <c r="H56" s="512">
        <f>'MASTER CHART'!$AD$7</f>
        <v>0.3</v>
      </c>
      <c r="I56" s="513">
        <f t="shared" si="2"/>
        <v>-25.339425587467364</v>
      </c>
      <c r="K56" s="917" t="str">
        <f t="shared" si="5"/>
        <v>-</v>
      </c>
    </row>
    <row r="57" spans="1:11" ht="14.95" thickBot="1" x14ac:dyDescent="0.35">
      <c r="A57" s="751" t="s">
        <v>154</v>
      </c>
      <c r="B57" s="1211"/>
      <c r="C57" s="1230"/>
      <c r="D57" s="1227" t="str">
        <f t="shared" si="3"/>
        <v>use median</v>
      </c>
      <c r="E57" s="1216">
        <f t="shared" si="4"/>
        <v>1.546</v>
      </c>
      <c r="F57" s="1233">
        <f t="shared" si="0"/>
        <v>0.54600000000000004</v>
      </c>
      <c r="G57" s="704">
        <f t="shared" si="1"/>
        <v>14.132194876946262</v>
      </c>
      <c r="H57" s="512">
        <f>'MASTER CHART'!$AD$7</f>
        <v>0.3</v>
      </c>
      <c r="I57" s="513">
        <f t="shared" si="2"/>
        <v>4.2396584630838783</v>
      </c>
      <c r="K57" s="917" t="str">
        <f t="shared" si="5"/>
        <v>-</v>
      </c>
    </row>
    <row r="58" spans="1:11" ht="14.95" thickBot="1" x14ac:dyDescent="0.35">
      <c r="A58" s="752" t="s">
        <v>155</v>
      </c>
      <c r="B58" s="1211" t="s">
        <v>154</v>
      </c>
      <c r="C58" s="1210">
        <v>3.3159999999999998</v>
      </c>
      <c r="D58" s="1227">
        <f t="shared" si="3"/>
        <v>3.3159999999999998</v>
      </c>
      <c r="E58" s="1216">
        <f t="shared" si="4"/>
        <v>2.1448900388098315</v>
      </c>
      <c r="F58" s="1233">
        <f t="shared" si="0"/>
        <v>1.1448900388098315</v>
      </c>
      <c r="G58" s="704">
        <f t="shared" si="1"/>
        <v>29.63335007533902</v>
      </c>
      <c r="H58" s="512">
        <f>'MASTER CHART'!$AD$7</f>
        <v>0.3</v>
      </c>
      <c r="I58" s="513">
        <f t="shared" si="2"/>
        <v>8.8900050226017058</v>
      </c>
      <c r="K58" s="917" t="str">
        <f t="shared" si="5"/>
        <v>-</v>
      </c>
    </row>
    <row r="59" spans="1:11" ht="14.95" thickBot="1" x14ac:dyDescent="0.35">
      <c r="A59" s="752" t="s">
        <v>156</v>
      </c>
      <c r="B59" s="1211" t="s">
        <v>155</v>
      </c>
      <c r="C59" s="1210">
        <v>2.5000000000000001E-2</v>
      </c>
      <c r="D59" s="1227">
        <f t="shared" si="3"/>
        <v>2.5000000000000001E-2</v>
      </c>
      <c r="E59" s="1216">
        <f t="shared" si="4"/>
        <v>1.6170763260025874E-2</v>
      </c>
      <c r="F59" s="1233">
        <f t="shared" si="0"/>
        <v>-0.98382923673997413</v>
      </c>
      <c r="G59" s="704">
        <f t="shared" si="1"/>
        <v>-99.281984334203656</v>
      </c>
      <c r="H59" s="512">
        <f>'MASTER CHART'!$AD$7</f>
        <v>0.3</v>
      </c>
      <c r="I59" s="513">
        <f t="shared" si="2"/>
        <v>-29.784595300261095</v>
      </c>
      <c r="K59" s="917" t="str">
        <f t="shared" si="5"/>
        <v>-</v>
      </c>
    </row>
    <row r="60" spans="1:11" ht="14.95" thickBot="1" x14ac:dyDescent="0.35">
      <c r="A60" s="751" t="s">
        <v>157</v>
      </c>
      <c r="B60" s="1211" t="s">
        <v>156</v>
      </c>
      <c r="C60" s="1210">
        <v>0.437</v>
      </c>
      <c r="D60" s="1227">
        <f t="shared" si="3"/>
        <v>0.437</v>
      </c>
      <c r="E60" s="1216">
        <f t="shared" si="4"/>
        <v>0.28266494178525226</v>
      </c>
      <c r="F60" s="1233">
        <f t="shared" si="0"/>
        <v>-0.71733505821474774</v>
      </c>
      <c r="G60" s="704">
        <f t="shared" si="1"/>
        <v>-72.38903394255874</v>
      </c>
      <c r="H60" s="512">
        <f>'MASTER CHART'!$AD$7</f>
        <v>0.3</v>
      </c>
      <c r="I60" s="513">
        <f t="shared" si="2"/>
        <v>-21.716710182767621</v>
      </c>
      <c r="K60" s="917" t="str">
        <f t="shared" si="5"/>
        <v>-</v>
      </c>
    </row>
    <row r="61" spans="1:11" ht="14.95" thickBot="1" x14ac:dyDescent="0.35">
      <c r="A61" s="752" t="s">
        <v>59</v>
      </c>
      <c r="B61" s="1211" t="s">
        <v>157</v>
      </c>
      <c r="C61" s="1210">
        <v>3.0089999999999999</v>
      </c>
      <c r="D61" s="1227">
        <f t="shared" si="3"/>
        <v>3.0089999999999999</v>
      </c>
      <c r="E61" s="1216">
        <f t="shared" si="4"/>
        <v>1.9463130659767141</v>
      </c>
      <c r="F61" s="1233">
        <f t="shared" si="0"/>
        <v>0.94631306597671405</v>
      </c>
      <c r="G61" s="704">
        <f t="shared" si="1"/>
        <v>24.493554327808472</v>
      </c>
      <c r="H61" s="512">
        <f>'MASTER CHART'!$AD$7</f>
        <v>0.3</v>
      </c>
      <c r="I61" s="513">
        <f t="shared" si="2"/>
        <v>7.3480662983425411</v>
      </c>
      <c r="K61" s="917" t="str">
        <f t="shared" si="5"/>
        <v>-</v>
      </c>
    </row>
    <row r="62" spans="1:11" ht="14.95" thickBot="1" x14ac:dyDescent="0.35">
      <c r="A62" s="752" t="s">
        <v>158</v>
      </c>
      <c r="B62" s="1211" t="s">
        <v>59</v>
      </c>
      <c r="C62" s="1210">
        <v>3.2269999999999999</v>
      </c>
      <c r="D62" s="1227">
        <f t="shared" si="3"/>
        <v>3.2269999999999999</v>
      </c>
      <c r="E62" s="1216">
        <f t="shared" si="4"/>
        <v>2.0873221216041395</v>
      </c>
      <c r="F62" s="1233">
        <f t="shared" si="0"/>
        <v>1.0873221216041395</v>
      </c>
      <c r="G62" s="704">
        <f t="shared" si="1"/>
        <v>28.143311568725931</v>
      </c>
      <c r="H62" s="512">
        <f>'MASTER CHART'!$AD$7</f>
        <v>0.3</v>
      </c>
      <c r="I62" s="513">
        <f t="shared" si="2"/>
        <v>8.4429934706177789</v>
      </c>
      <c r="K62" s="917" t="str">
        <f t="shared" si="5"/>
        <v>-</v>
      </c>
    </row>
    <row r="63" spans="1:11" ht="14.95" thickBot="1" x14ac:dyDescent="0.35">
      <c r="A63" s="752" t="s">
        <v>159</v>
      </c>
      <c r="B63" s="1211" t="s">
        <v>159</v>
      </c>
      <c r="C63" s="1210">
        <v>0.29299999999999998</v>
      </c>
      <c r="D63" s="1227">
        <f t="shared" si="3"/>
        <v>0.29299999999999998</v>
      </c>
      <c r="E63" s="1216">
        <f t="shared" si="4"/>
        <v>0.18952134540750321</v>
      </c>
      <c r="F63" s="1233">
        <f t="shared" si="0"/>
        <v>-0.81047865459249679</v>
      </c>
      <c r="G63" s="704">
        <f t="shared" si="1"/>
        <v>-81.788511749347265</v>
      </c>
      <c r="H63" s="512">
        <f>'MASTER CHART'!$AD$7</f>
        <v>0.3</v>
      </c>
      <c r="I63" s="513">
        <f t="shared" si="2"/>
        <v>-24.53655352480418</v>
      </c>
      <c r="K63" s="917" t="str">
        <f t="shared" si="5"/>
        <v>-</v>
      </c>
    </row>
    <row r="64" spans="1:11" ht="14.95" thickBot="1" x14ac:dyDescent="0.35">
      <c r="A64" s="752" t="s">
        <v>160</v>
      </c>
      <c r="B64" s="1211" t="s">
        <v>160</v>
      </c>
      <c r="C64" s="1210">
        <v>4.7759999999999998</v>
      </c>
      <c r="D64" s="1227">
        <f t="shared" si="3"/>
        <v>4.7759999999999998</v>
      </c>
      <c r="E64" s="1216">
        <f t="shared" si="4"/>
        <v>3.0892626131953427</v>
      </c>
      <c r="F64" s="1233">
        <f t="shared" si="0"/>
        <v>2.0892626131953427</v>
      </c>
      <c r="G64" s="704">
        <f t="shared" si="1"/>
        <v>54.076678386070654</v>
      </c>
      <c r="H64" s="512">
        <f>'MASTER CHART'!$AD$7</f>
        <v>0.3</v>
      </c>
      <c r="I64" s="513">
        <f t="shared" si="2"/>
        <v>16.223003515821194</v>
      </c>
      <c r="K64" s="917" t="str">
        <f t="shared" si="5"/>
        <v>-</v>
      </c>
    </row>
    <row r="65" spans="1:11" ht="14.95" thickBot="1" x14ac:dyDescent="0.35">
      <c r="A65" s="751" t="s">
        <v>60</v>
      </c>
      <c r="B65" s="1211" t="s">
        <v>60</v>
      </c>
      <c r="C65" s="1210">
        <v>4.125</v>
      </c>
      <c r="D65" s="1227">
        <f t="shared" si="3"/>
        <v>4.125</v>
      </c>
      <c r="E65" s="1216">
        <f t="shared" si="4"/>
        <v>2.6681759379042691</v>
      </c>
      <c r="F65" s="1233">
        <f t="shared" si="0"/>
        <v>1.6681759379042691</v>
      </c>
      <c r="G65" s="704">
        <f t="shared" si="1"/>
        <v>43.177632680395121</v>
      </c>
      <c r="H65" s="512">
        <f>'MASTER CHART'!$AD$7</f>
        <v>0.3</v>
      </c>
      <c r="I65" s="513">
        <f t="shared" si="2"/>
        <v>12.953289804118535</v>
      </c>
      <c r="K65" s="917" t="str">
        <f t="shared" si="5"/>
        <v>-</v>
      </c>
    </row>
    <row r="66" spans="1:11" ht="14.95" thickBot="1" x14ac:dyDescent="0.35">
      <c r="A66" s="752" t="s">
        <v>161</v>
      </c>
      <c r="B66" s="1211" t="s">
        <v>161</v>
      </c>
      <c r="C66" s="1210">
        <v>9.6000000000000002E-2</v>
      </c>
      <c r="D66" s="1227">
        <f t="shared" si="3"/>
        <v>9.6000000000000002E-2</v>
      </c>
      <c r="E66" s="1216">
        <f t="shared" si="4"/>
        <v>6.2095730918499355E-2</v>
      </c>
      <c r="F66" s="1233">
        <f t="shared" si="0"/>
        <v>-0.9379042690815006</v>
      </c>
      <c r="G66" s="704">
        <f t="shared" si="1"/>
        <v>-94.647519582245437</v>
      </c>
      <c r="H66" s="512">
        <f>'MASTER CHART'!$AD$7</f>
        <v>0.3</v>
      </c>
      <c r="I66" s="513">
        <f t="shared" si="2"/>
        <v>-28.394255874673629</v>
      </c>
      <c r="K66" s="917" t="str">
        <f t="shared" si="5"/>
        <v>-</v>
      </c>
    </row>
    <row r="67" spans="1:11" x14ac:dyDescent="0.3">
      <c r="A67" s="751" t="s">
        <v>162</v>
      </c>
      <c r="B67" s="1256"/>
      <c r="C67" s="1257"/>
      <c r="D67" s="1227" t="str">
        <f t="shared" si="3"/>
        <v>use median</v>
      </c>
      <c r="E67" s="1216">
        <f t="shared" si="4"/>
        <v>1.546</v>
      </c>
      <c r="F67" s="1233">
        <f t="shared" si="0"/>
        <v>0.54600000000000004</v>
      </c>
      <c r="G67" s="704">
        <f t="shared" si="1"/>
        <v>14.132194876946262</v>
      </c>
      <c r="H67" s="512">
        <f>'MASTER CHART'!$AD$7</f>
        <v>0.3</v>
      </c>
      <c r="I67" s="513">
        <f t="shared" si="2"/>
        <v>4.2396584630838783</v>
      </c>
      <c r="K67" s="917" t="str">
        <f t="shared" si="5"/>
        <v>-</v>
      </c>
    </row>
    <row r="68" spans="1:11" ht="14.95" thickBot="1" x14ac:dyDescent="0.35">
      <c r="A68" s="752" t="s">
        <v>61</v>
      </c>
      <c r="B68" s="1211" t="s">
        <v>61</v>
      </c>
      <c r="C68" s="1210">
        <v>6.2549999999999999</v>
      </c>
      <c r="D68" s="1227">
        <f t="shared" si="3"/>
        <v>6.2549999999999999</v>
      </c>
      <c r="E68" s="1216">
        <f t="shared" si="4"/>
        <v>4.0459249676584736</v>
      </c>
      <c r="F68" s="1233">
        <f t="shared" ref="F68:F131" si="6">E68-1</f>
        <v>3.0459249676584736</v>
      </c>
      <c r="G68" s="704">
        <f t="shared" ref="G68:G131" si="7">(IF(F68&lt;0,F68/$F$182*-100,F68/$F$181*100))</f>
        <v>78.838104804955648</v>
      </c>
      <c r="H68" s="512">
        <f>'MASTER CHART'!$AD$7</f>
        <v>0.3</v>
      </c>
      <c r="I68" s="513">
        <f t="shared" ref="I68:I131" si="8">(G68*H68)</f>
        <v>23.651431441486693</v>
      </c>
      <c r="K68" s="917" t="str">
        <f t="shared" si="5"/>
        <v>-</v>
      </c>
    </row>
    <row r="69" spans="1:11" ht="14.95" thickBot="1" x14ac:dyDescent="0.35">
      <c r="A69" s="752" t="s">
        <v>117</v>
      </c>
      <c r="B69" s="1211" t="s">
        <v>117</v>
      </c>
      <c r="C69" s="1210">
        <v>0.66800000000000004</v>
      </c>
      <c r="D69" s="1227">
        <f t="shared" ref="D69:D132" si="9">IF(C69=0,"use median",C69)</f>
        <v>0.66800000000000004</v>
      </c>
      <c r="E69" s="1216">
        <f t="shared" si="4"/>
        <v>0.43208279430789137</v>
      </c>
      <c r="F69" s="1233">
        <f t="shared" si="6"/>
        <v>-0.56791720569210868</v>
      </c>
      <c r="G69" s="704">
        <f t="shared" si="7"/>
        <v>-57.310704960835515</v>
      </c>
      <c r="H69" s="512">
        <f>'MASTER CHART'!$AD$7</f>
        <v>0.3</v>
      </c>
      <c r="I69" s="513">
        <f t="shared" si="8"/>
        <v>-17.193211488250654</v>
      </c>
      <c r="K69" s="917" t="str">
        <f t="shared" ref="K69:K132" si="10">IF(D69=1,"yes","-")</f>
        <v>-</v>
      </c>
    </row>
    <row r="70" spans="1:11" ht="14.95" thickBot="1" x14ac:dyDescent="0.35">
      <c r="A70" s="751" t="s">
        <v>62</v>
      </c>
      <c r="B70" s="1211" t="s">
        <v>62</v>
      </c>
      <c r="C70" s="1210">
        <v>0.89700000000000002</v>
      </c>
      <c r="D70" s="1227">
        <f t="shared" si="9"/>
        <v>0.89700000000000002</v>
      </c>
      <c r="E70" s="1216">
        <f t="shared" ref="E70:E133" si="11">IF(C70=0,$D$182,C70/$D$182)</f>
        <v>0.58020698576972829</v>
      </c>
      <c r="F70" s="1233">
        <f t="shared" si="6"/>
        <v>-0.41979301423027171</v>
      </c>
      <c r="G70" s="704">
        <f t="shared" si="7"/>
        <v>-42.362924281984334</v>
      </c>
      <c r="H70" s="512">
        <f>'MASTER CHART'!$AD$7</f>
        <v>0.3</v>
      </c>
      <c r="I70" s="513">
        <f t="shared" si="8"/>
        <v>-12.7088772845953</v>
      </c>
      <c r="K70" s="917" t="str">
        <f t="shared" si="10"/>
        <v>-</v>
      </c>
    </row>
    <row r="71" spans="1:11" ht="14.95" thickBot="1" x14ac:dyDescent="0.35">
      <c r="A71" s="752" t="s">
        <v>163</v>
      </c>
      <c r="B71" s="1211" t="s">
        <v>163</v>
      </c>
      <c r="C71" s="1210">
        <v>9.7000000000000003E-2</v>
      </c>
      <c r="D71" s="1227">
        <f t="shared" si="9"/>
        <v>9.7000000000000003E-2</v>
      </c>
      <c r="E71" s="1216">
        <f t="shared" si="11"/>
        <v>6.2742561448900391E-2</v>
      </c>
      <c r="F71" s="1233">
        <f t="shared" si="6"/>
        <v>-0.93725743855109966</v>
      </c>
      <c r="G71" s="704">
        <f t="shared" si="7"/>
        <v>-94.582245430809408</v>
      </c>
      <c r="H71" s="512">
        <f>'MASTER CHART'!$AD$7</f>
        <v>0.3</v>
      </c>
      <c r="I71" s="513">
        <f t="shared" si="8"/>
        <v>-28.374673629242821</v>
      </c>
      <c r="K71" s="917" t="str">
        <f t="shared" si="10"/>
        <v>-</v>
      </c>
    </row>
    <row r="72" spans="1:11" ht="14.95" thickBot="1" x14ac:dyDescent="0.35">
      <c r="A72" s="752" t="s">
        <v>164</v>
      </c>
      <c r="B72" s="1211" t="s">
        <v>164</v>
      </c>
      <c r="C72" s="1210">
        <v>0.214</v>
      </c>
      <c r="D72" s="1227">
        <f t="shared" si="9"/>
        <v>0.214</v>
      </c>
      <c r="E72" s="1216">
        <f t="shared" si="11"/>
        <v>0.13842173350582146</v>
      </c>
      <c r="F72" s="1233">
        <f t="shared" si="6"/>
        <v>-0.86157826649417857</v>
      </c>
      <c r="G72" s="704">
        <f t="shared" si="7"/>
        <v>-86.945169712793728</v>
      </c>
      <c r="H72" s="512">
        <f>'MASTER CHART'!$AD$7</f>
        <v>0.3</v>
      </c>
      <c r="I72" s="513">
        <f t="shared" si="8"/>
        <v>-26.083550913838117</v>
      </c>
      <c r="K72" s="917" t="str">
        <f t="shared" si="10"/>
        <v>-</v>
      </c>
    </row>
    <row r="73" spans="1:11" ht="14.95" thickBot="1" x14ac:dyDescent="0.35">
      <c r="A73" s="751" t="s">
        <v>118</v>
      </c>
      <c r="B73" s="1211" t="s">
        <v>118</v>
      </c>
      <c r="C73" s="1210">
        <v>0.23599999999999999</v>
      </c>
      <c r="D73" s="1227">
        <f t="shared" si="9"/>
        <v>0.23599999999999999</v>
      </c>
      <c r="E73" s="1216">
        <f t="shared" si="11"/>
        <v>0.15265200517464422</v>
      </c>
      <c r="F73" s="1233">
        <f t="shared" si="6"/>
        <v>-0.84734799482535572</v>
      </c>
      <c r="G73" s="704">
        <f t="shared" si="7"/>
        <v>-85.509138381201041</v>
      </c>
      <c r="H73" s="512">
        <f>'MASTER CHART'!$AD$7</f>
        <v>0.3</v>
      </c>
      <c r="I73" s="513">
        <f t="shared" si="8"/>
        <v>-25.652741514360311</v>
      </c>
      <c r="K73" s="917" t="str">
        <f t="shared" si="10"/>
        <v>-</v>
      </c>
    </row>
    <row r="74" spans="1:11" ht="14.95" thickBot="1" x14ac:dyDescent="0.35">
      <c r="A74" s="752" t="s">
        <v>63</v>
      </c>
      <c r="B74" s="1211" t="s">
        <v>63</v>
      </c>
      <c r="C74" s="1210">
        <v>0.39</v>
      </c>
      <c r="D74" s="1227">
        <f t="shared" si="9"/>
        <v>0.39</v>
      </c>
      <c r="E74" s="1216">
        <f t="shared" si="11"/>
        <v>0.2522639068564036</v>
      </c>
      <c r="F74" s="1233">
        <f t="shared" si="6"/>
        <v>-0.74773609314359635</v>
      </c>
      <c r="G74" s="704">
        <f t="shared" si="7"/>
        <v>-75.456919060052215</v>
      </c>
      <c r="H74" s="512">
        <f>'MASTER CHART'!$AD$7</f>
        <v>0.3</v>
      </c>
      <c r="I74" s="513">
        <f t="shared" si="8"/>
        <v>-22.637075718015662</v>
      </c>
      <c r="K74" s="917" t="str">
        <f t="shared" si="10"/>
        <v>-</v>
      </c>
    </row>
    <row r="75" spans="1:11" ht="14.95" thickBot="1" x14ac:dyDescent="0.35">
      <c r="A75" s="751" t="s">
        <v>165</v>
      </c>
      <c r="B75" s="1211"/>
      <c r="C75" s="1230"/>
      <c r="D75" s="1227" t="str">
        <f t="shared" si="9"/>
        <v>use median</v>
      </c>
      <c r="E75" s="1216">
        <f t="shared" si="11"/>
        <v>1.546</v>
      </c>
      <c r="F75" s="1233">
        <f t="shared" si="6"/>
        <v>0.54600000000000004</v>
      </c>
      <c r="G75" s="704">
        <f t="shared" si="7"/>
        <v>14.132194876946262</v>
      </c>
      <c r="H75" s="512">
        <f>'MASTER CHART'!$AD$7</f>
        <v>0.3</v>
      </c>
      <c r="I75" s="513">
        <f t="shared" si="8"/>
        <v>4.2396584630838783</v>
      </c>
      <c r="K75" s="917" t="str">
        <f t="shared" si="10"/>
        <v>-</v>
      </c>
    </row>
    <row r="76" spans="1:11" ht="14.95" thickBot="1" x14ac:dyDescent="0.35">
      <c r="A76" s="752" t="s">
        <v>65</v>
      </c>
      <c r="B76" s="1211" t="s">
        <v>65</v>
      </c>
      <c r="C76" s="1210">
        <v>3.3159999999999998</v>
      </c>
      <c r="D76" s="1227">
        <f t="shared" si="9"/>
        <v>3.3159999999999998</v>
      </c>
      <c r="E76" s="1216">
        <f t="shared" si="11"/>
        <v>2.1448900388098315</v>
      </c>
      <c r="F76" s="1233">
        <f t="shared" si="6"/>
        <v>1.1448900388098315</v>
      </c>
      <c r="G76" s="704">
        <f t="shared" si="7"/>
        <v>29.63335007533902</v>
      </c>
      <c r="H76" s="512">
        <f>'MASTER CHART'!$AD$7</f>
        <v>0.3</v>
      </c>
      <c r="I76" s="513">
        <f t="shared" si="8"/>
        <v>8.8900050226017058</v>
      </c>
      <c r="K76" s="917" t="str">
        <f t="shared" si="10"/>
        <v>-</v>
      </c>
    </row>
    <row r="77" spans="1:11" ht="14.95" thickBot="1" x14ac:dyDescent="0.35">
      <c r="A77" s="751" t="s">
        <v>166</v>
      </c>
      <c r="B77" s="1211" t="s">
        <v>166</v>
      </c>
      <c r="C77" s="1210">
        <v>3.7909999999999999</v>
      </c>
      <c r="D77" s="1227">
        <f t="shared" si="9"/>
        <v>3.7909999999999999</v>
      </c>
      <c r="E77" s="1216">
        <f t="shared" si="11"/>
        <v>2.4521345407503232</v>
      </c>
      <c r="F77" s="1233">
        <f t="shared" si="6"/>
        <v>1.4521345407503232</v>
      </c>
      <c r="G77" s="704">
        <f t="shared" si="7"/>
        <v>37.585802779172944</v>
      </c>
      <c r="H77" s="512">
        <f>'MASTER CHART'!$AD$7</f>
        <v>0.3</v>
      </c>
      <c r="I77" s="513">
        <f t="shared" si="8"/>
        <v>11.275740833751883</v>
      </c>
      <c r="K77" s="917" t="str">
        <f t="shared" si="10"/>
        <v>-</v>
      </c>
    </row>
    <row r="78" spans="1:11" ht="14.95" thickBot="1" x14ac:dyDescent="0.35">
      <c r="A78" s="752" t="s">
        <v>66</v>
      </c>
      <c r="B78" s="1211" t="s">
        <v>66</v>
      </c>
      <c r="C78" s="1210">
        <v>0.72499999999999998</v>
      </c>
      <c r="D78" s="1227">
        <f t="shared" si="9"/>
        <v>0.72499999999999998</v>
      </c>
      <c r="E78" s="1216">
        <f t="shared" si="11"/>
        <v>0.4689521345407503</v>
      </c>
      <c r="F78" s="1233">
        <f t="shared" si="6"/>
        <v>-0.53104786545924965</v>
      </c>
      <c r="G78" s="704">
        <f t="shared" si="7"/>
        <v>-53.590078328981718</v>
      </c>
      <c r="H78" s="512">
        <f>'MASTER CHART'!$AD$7</f>
        <v>0.3</v>
      </c>
      <c r="I78" s="513">
        <f t="shared" si="8"/>
        <v>-16.077023498694516</v>
      </c>
      <c r="K78" s="917" t="str">
        <f t="shared" si="10"/>
        <v>-</v>
      </c>
    </row>
    <row r="79" spans="1:11" ht="14.95" thickBot="1" x14ac:dyDescent="0.35">
      <c r="A79" s="751" t="s">
        <v>67</v>
      </c>
      <c r="B79" s="1211" t="s">
        <v>67</v>
      </c>
      <c r="C79" s="1210">
        <v>0.20100000000000001</v>
      </c>
      <c r="D79" s="1227">
        <f t="shared" si="9"/>
        <v>0.20100000000000001</v>
      </c>
      <c r="E79" s="1216">
        <f t="shared" si="11"/>
        <v>0.13001293661060803</v>
      </c>
      <c r="F79" s="1233">
        <f t="shared" si="6"/>
        <v>-0.86998706338939202</v>
      </c>
      <c r="G79" s="704">
        <f t="shared" si="7"/>
        <v>-87.793733681462143</v>
      </c>
      <c r="H79" s="512">
        <f>'MASTER CHART'!$AD$7</f>
        <v>0.3</v>
      </c>
      <c r="I79" s="513">
        <f t="shared" si="8"/>
        <v>-26.338120104438641</v>
      </c>
      <c r="K79" s="917" t="str">
        <f t="shared" si="10"/>
        <v>-</v>
      </c>
    </row>
    <row r="80" spans="1:11" ht="14.95" thickBot="1" x14ac:dyDescent="0.35">
      <c r="A80" s="752" t="s">
        <v>222</v>
      </c>
      <c r="B80" s="1211" t="s">
        <v>245</v>
      </c>
      <c r="C80" s="1210">
        <v>1.4910000000000001</v>
      </c>
      <c r="D80" s="1227">
        <f t="shared" si="9"/>
        <v>1.4910000000000001</v>
      </c>
      <c r="E80" s="1216">
        <f t="shared" si="11"/>
        <v>0.96442432082794316</v>
      </c>
      <c r="F80" s="1233">
        <f t="shared" si="6"/>
        <v>-3.557567917205684E-2</v>
      </c>
      <c r="G80" s="704">
        <f t="shared" si="7"/>
        <v>-3.5900783289817149</v>
      </c>
      <c r="H80" s="512">
        <f>'MASTER CHART'!$AD$7</f>
        <v>0.3</v>
      </c>
      <c r="I80" s="513">
        <f t="shared" si="8"/>
        <v>-1.0770234986945144</v>
      </c>
      <c r="K80" s="917" t="str">
        <f t="shared" si="10"/>
        <v>-</v>
      </c>
    </row>
    <row r="81" spans="1:11" ht="14.95" thickBot="1" x14ac:dyDescent="0.35">
      <c r="A81" s="751" t="s">
        <v>167</v>
      </c>
      <c r="B81" s="1211" t="s">
        <v>167</v>
      </c>
      <c r="C81" s="1210">
        <v>0.85399999999999998</v>
      </c>
      <c r="D81" s="1227">
        <f t="shared" si="9"/>
        <v>0.85399999999999998</v>
      </c>
      <c r="E81" s="1216">
        <f t="shared" si="11"/>
        <v>0.55239327296248375</v>
      </c>
      <c r="F81" s="1233">
        <f t="shared" si="6"/>
        <v>-0.44760672703751625</v>
      </c>
      <c r="G81" s="704">
        <f t="shared" si="7"/>
        <v>-45.169712793733687</v>
      </c>
      <c r="H81" s="512">
        <f>'MASTER CHART'!$AD$7</f>
        <v>0.3</v>
      </c>
      <c r="I81" s="513">
        <f t="shared" si="8"/>
        <v>-13.550913838120106</v>
      </c>
      <c r="K81" s="917" t="str">
        <f t="shared" si="10"/>
        <v>-</v>
      </c>
    </row>
    <row r="82" spans="1:11" ht="14.95" thickBot="1" x14ac:dyDescent="0.35">
      <c r="A82" s="752" t="s">
        <v>68</v>
      </c>
      <c r="B82" s="1211" t="s">
        <v>68</v>
      </c>
      <c r="C82" s="1210">
        <v>2.7890000000000001</v>
      </c>
      <c r="D82" s="1227">
        <f t="shared" si="9"/>
        <v>2.7890000000000001</v>
      </c>
      <c r="E82" s="1216">
        <f t="shared" si="11"/>
        <v>1.8040103492884865</v>
      </c>
      <c r="F82" s="1233">
        <f t="shared" si="6"/>
        <v>0.80401034928848647</v>
      </c>
      <c r="G82" s="704">
        <f t="shared" si="7"/>
        <v>20.81031307550645</v>
      </c>
      <c r="H82" s="512">
        <f>'MASTER CHART'!$AD$7</f>
        <v>0.3</v>
      </c>
      <c r="I82" s="513">
        <f t="shared" si="8"/>
        <v>6.2430939226519344</v>
      </c>
      <c r="K82" s="917" t="str">
        <f t="shared" si="10"/>
        <v>-</v>
      </c>
    </row>
    <row r="83" spans="1:11" ht="14.95" thickBot="1" x14ac:dyDescent="0.35">
      <c r="A83" s="751" t="s">
        <v>69</v>
      </c>
      <c r="B83" s="1211" t="s">
        <v>69</v>
      </c>
      <c r="C83" s="1210">
        <v>3.6190000000000002</v>
      </c>
      <c r="D83" s="1227">
        <f t="shared" si="9"/>
        <v>3.6190000000000002</v>
      </c>
      <c r="E83" s="1216">
        <f t="shared" si="11"/>
        <v>2.3408796895213455</v>
      </c>
      <c r="F83" s="1233">
        <f t="shared" si="6"/>
        <v>1.3408796895213455</v>
      </c>
      <c r="G83" s="704">
        <f t="shared" si="7"/>
        <v>34.706177800100455</v>
      </c>
      <c r="H83" s="512">
        <f>'MASTER CHART'!$AD$7</f>
        <v>0.3</v>
      </c>
      <c r="I83" s="513">
        <f t="shared" si="8"/>
        <v>10.411853340030136</v>
      </c>
      <c r="K83" s="917" t="str">
        <f t="shared" si="10"/>
        <v>-</v>
      </c>
    </row>
    <row r="84" spans="1:11" ht="14.95" thickBot="1" x14ac:dyDescent="0.35">
      <c r="A84" s="752" t="s">
        <v>70</v>
      </c>
      <c r="B84" s="1211" t="s">
        <v>70</v>
      </c>
      <c r="C84" s="1210">
        <v>3.9449999999999998</v>
      </c>
      <c r="D84" s="1227">
        <f t="shared" si="9"/>
        <v>3.9449999999999998</v>
      </c>
      <c r="E84" s="1216">
        <f t="shared" si="11"/>
        <v>2.5517464424320826</v>
      </c>
      <c r="F84" s="1233">
        <f t="shared" si="6"/>
        <v>1.5517464424320826</v>
      </c>
      <c r="G84" s="704">
        <f t="shared" si="7"/>
        <v>40.164071655784362</v>
      </c>
      <c r="H84" s="512">
        <f>'MASTER CHART'!$AD$7</f>
        <v>0.3</v>
      </c>
      <c r="I84" s="513">
        <f t="shared" si="8"/>
        <v>12.049221496735308</v>
      </c>
      <c r="K84" s="917" t="str">
        <f t="shared" si="10"/>
        <v>-</v>
      </c>
    </row>
    <row r="85" spans="1:11" ht="14.95" thickBot="1" x14ac:dyDescent="0.35">
      <c r="A85" s="751" t="s">
        <v>71</v>
      </c>
      <c r="B85" s="1211" t="s">
        <v>71</v>
      </c>
      <c r="C85" s="1210">
        <v>0.40600000000000003</v>
      </c>
      <c r="D85" s="1227">
        <f t="shared" si="9"/>
        <v>0.40600000000000003</v>
      </c>
      <c r="E85" s="1216">
        <f t="shared" si="11"/>
        <v>0.26261319534282018</v>
      </c>
      <c r="F85" s="1233">
        <f t="shared" si="6"/>
        <v>-0.73738680465717987</v>
      </c>
      <c r="G85" s="704">
        <f t="shared" si="7"/>
        <v>-74.412532637075728</v>
      </c>
      <c r="H85" s="512">
        <f>'MASTER CHART'!$AD$7</f>
        <v>0.3</v>
      </c>
      <c r="I85" s="513">
        <f t="shared" si="8"/>
        <v>-22.323759791122718</v>
      </c>
      <c r="K85" s="917" t="str">
        <f t="shared" si="10"/>
        <v>-</v>
      </c>
    </row>
    <row r="86" spans="1:11" ht="14.95" thickBot="1" x14ac:dyDescent="0.35">
      <c r="A86" s="752" t="s">
        <v>72</v>
      </c>
      <c r="B86" s="1211" t="s">
        <v>72</v>
      </c>
      <c r="C86" s="1210">
        <v>2.2970000000000002</v>
      </c>
      <c r="D86" s="1227">
        <f t="shared" si="9"/>
        <v>2.2970000000000002</v>
      </c>
      <c r="E86" s="1216">
        <f t="shared" si="11"/>
        <v>1.4857697283311773</v>
      </c>
      <c r="F86" s="1233">
        <f t="shared" si="6"/>
        <v>0.48576972833117726</v>
      </c>
      <c r="G86" s="704">
        <f t="shared" si="7"/>
        <v>12.573246274903735</v>
      </c>
      <c r="H86" s="512">
        <f>'MASTER CHART'!$AD$7</f>
        <v>0.3</v>
      </c>
      <c r="I86" s="513">
        <f t="shared" si="8"/>
        <v>3.7719738824711202</v>
      </c>
      <c r="K86" s="917" t="str">
        <f t="shared" si="10"/>
        <v>-</v>
      </c>
    </row>
    <row r="87" spans="1:11" ht="14.95" thickBot="1" x14ac:dyDescent="0.35">
      <c r="A87" s="751" t="s">
        <v>73</v>
      </c>
      <c r="B87" s="1211" t="s">
        <v>73</v>
      </c>
      <c r="C87" s="1210">
        <v>2.65</v>
      </c>
      <c r="D87" s="1227">
        <f t="shared" si="9"/>
        <v>2.65</v>
      </c>
      <c r="E87" s="1216">
        <f t="shared" si="11"/>
        <v>1.7141009055627425</v>
      </c>
      <c r="F87" s="1233">
        <f t="shared" si="6"/>
        <v>0.71410090556274253</v>
      </c>
      <c r="G87" s="704">
        <f t="shared" si="7"/>
        <v>18.483174284279258</v>
      </c>
      <c r="H87" s="512">
        <f>'MASTER CHART'!$AD$7</f>
        <v>0.3</v>
      </c>
      <c r="I87" s="513">
        <f t="shared" si="8"/>
        <v>5.5449522852837774</v>
      </c>
      <c r="K87" s="917" t="str">
        <f t="shared" si="10"/>
        <v>-</v>
      </c>
    </row>
    <row r="88" spans="1:11" ht="14.95" thickBot="1" x14ac:dyDescent="0.35">
      <c r="A88" s="752" t="s">
        <v>168</v>
      </c>
      <c r="B88" s="1211" t="s">
        <v>168</v>
      </c>
      <c r="C88" s="1210">
        <v>3.274</v>
      </c>
      <c r="D88" s="1227">
        <f t="shared" si="9"/>
        <v>3.274</v>
      </c>
      <c r="E88" s="1216">
        <f t="shared" si="11"/>
        <v>2.1177231565329881</v>
      </c>
      <c r="F88" s="1233">
        <f t="shared" si="6"/>
        <v>1.1177231565329881</v>
      </c>
      <c r="G88" s="704">
        <f t="shared" si="7"/>
        <v>28.930185836263185</v>
      </c>
      <c r="H88" s="512">
        <f>'MASTER CHART'!$AD$7</f>
        <v>0.3</v>
      </c>
      <c r="I88" s="513">
        <f t="shared" si="8"/>
        <v>8.6790557508789554</v>
      </c>
      <c r="K88" s="917" t="str">
        <f t="shared" si="10"/>
        <v>-</v>
      </c>
    </row>
    <row r="89" spans="1:11" ht="14.95" thickBot="1" x14ac:dyDescent="0.35">
      <c r="A89" s="751" t="s">
        <v>169</v>
      </c>
      <c r="B89" s="1211" t="s">
        <v>169</v>
      </c>
      <c r="C89" s="1210">
        <v>0.19900000000000001</v>
      </c>
      <c r="D89" s="1227">
        <f t="shared" si="9"/>
        <v>0.19900000000000001</v>
      </c>
      <c r="E89" s="1216">
        <f t="shared" si="11"/>
        <v>0.12871927554980594</v>
      </c>
      <c r="F89" s="1233">
        <f t="shared" si="6"/>
        <v>-0.87128072445019411</v>
      </c>
      <c r="G89" s="704">
        <f t="shared" si="7"/>
        <v>-87.924281984334201</v>
      </c>
      <c r="H89" s="512">
        <f>'MASTER CHART'!$AD$7</f>
        <v>0.3</v>
      </c>
      <c r="I89" s="513">
        <f t="shared" si="8"/>
        <v>-26.37728459530026</v>
      </c>
      <c r="K89" s="917" t="str">
        <f t="shared" si="10"/>
        <v>-</v>
      </c>
    </row>
    <row r="90" spans="1:11" ht="14.95" thickBot="1" x14ac:dyDescent="0.35">
      <c r="A90" s="751" t="s">
        <v>74</v>
      </c>
      <c r="B90" s="1211" t="s">
        <v>74</v>
      </c>
      <c r="C90" s="1210">
        <v>1.9490000000000001</v>
      </c>
      <c r="D90" s="1227">
        <f t="shared" si="9"/>
        <v>1.9490000000000001</v>
      </c>
      <c r="E90" s="1216">
        <f t="shared" si="11"/>
        <v>1.260672703751617</v>
      </c>
      <c r="F90" s="1233">
        <f t="shared" si="6"/>
        <v>0.260672703751617</v>
      </c>
      <c r="G90" s="704">
        <f t="shared" si="7"/>
        <v>6.7470282939896178</v>
      </c>
      <c r="H90" s="512">
        <f>'MASTER CHART'!$AD$7</f>
        <v>0.3</v>
      </c>
      <c r="I90" s="513">
        <f t="shared" si="8"/>
        <v>2.0241084881968852</v>
      </c>
      <c r="K90" s="917" t="str">
        <f t="shared" si="10"/>
        <v>-</v>
      </c>
    </row>
    <row r="91" spans="1:11" ht="14.95" thickBot="1" x14ac:dyDescent="0.35">
      <c r="A91" s="752" t="s">
        <v>170</v>
      </c>
      <c r="B91" s="1211" t="s">
        <v>170</v>
      </c>
      <c r="C91" s="1210">
        <v>1.8540000000000001</v>
      </c>
      <c r="D91" s="1227">
        <f t="shared" si="9"/>
        <v>1.8540000000000001</v>
      </c>
      <c r="E91" s="1216">
        <f t="shared" si="11"/>
        <v>1.1992238033635187</v>
      </c>
      <c r="F91" s="1233">
        <f t="shared" si="6"/>
        <v>0.19922380336351875</v>
      </c>
      <c r="G91" s="704">
        <f t="shared" si="7"/>
        <v>5.1565377532228371</v>
      </c>
      <c r="H91" s="512">
        <f>'MASTER CHART'!$AD$7</f>
        <v>0.3</v>
      </c>
      <c r="I91" s="513">
        <f t="shared" si="8"/>
        <v>1.5469613259668511</v>
      </c>
      <c r="K91" s="917" t="str">
        <f t="shared" si="10"/>
        <v>-</v>
      </c>
    </row>
    <row r="92" spans="1:11" ht="28.25" thickBot="1" x14ac:dyDescent="0.35">
      <c r="A92" s="752" t="s">
        <v>225</v>
      </c>
      <c r="B92" s="1211" t="s">
        <v>237</v>
      </c>
      <c r="C92" s="1210">
        <v>0.17899999999999999</v>
      </c>
      <c r="D92" s="1227">
        <f t="shared" si="9"/>
        <v>0.17899999999999999</v>
      </c>
      <c r="E92" s="1216">
        <f t="shared" si="11"/>
        <v>0.11578266494178524</v>
      </c>
      <c r="F92" s="1233">
        <f t="shared" si="6"/>
        <v>-0.88421733505821476</v>
      </c>
      <c r="G92" s="704">
        <f t="shared" si="7"/>
        <v>-89.229765013054831</v>
      </c>
      <c r="H92" s="512">
        <f>'MASTER CHART'!$AD$7</f>
        <v>0.3</v>
      </c>
      <c r="I92" s="513">
        <f t="shared" si="8"/>
        <v>-26.76892950391645</v>
      </c>
      <c r="K92" s="917" t="str">
        <f t="shared" si="10"/>
        <v>-</v>
      </c>
    </row>
    <row r="93" spans="1:11" ht="14.95" thickBot="1" x14ac:dyDescent="0.35">
      <c r="A93" s="751" t="s">
        <v>171</v>
      </c>
      <c r="B93" s="1211" t="s">
        <v>171</v>
      </c>
      <c r="C93" s="1210">
        <v>3.2229999999999999</v>
      </c>
      <c r="D93" s="1227">
        <f t="shared" si="9"/>
        <v>3.2229999999999999</v>
      </c>
      <c r="E93" s="1216">
        <f t="shared" si="11"/>
        <v>2.0847347994825354</v>
      </c>
      <c r="F93" s="1233">
        <f t="shared" si="6"/>
        <v>1.0847347994825354</v>
      </c>
      <c r="G93" s="704">
        <f t="shared" si="7"/>
        <v>28.076343545956806</v>
      </c>
      <c r="H93" s="512">
        <f>'MASTER CHART'!$AD$7</f>
        <v>0.3</v>
      </c>
      <c r="I93" s="513">
        <f t="shared" si="8"/>
        <v>8.4229030637870412</v>
      </c>
      <c r="K93" s="917" t="str">
        <f t="shared" si="10"/>
        <v>-</v>
      </c>
    </row>
    <row r="94" spans="1:11" ht="14.95" thickBot="1" x14ac:dyDescent="0.35">
      <c r="A94" s="752" t="s">
        <v>75</v>
      </c>
      <c r="B94" s="1211" t="s">
        <v>75</v>
      </c>
      <c r="C94" s="1210">
        <v>2.38</v>
      </c>
      <c r="D94" s="1227">
        <f t="shared" si="9"/>
        <v>2.38</v>
      </c>
      <c r="E94" s="1216">
        <f t="shared" si="11"/>
        <v>1.539456662354463</v>
      </c>
      <c r="F94" s="1233">
        <f t="shared" si="6"/>
        <v>0.53945666235446299</v>
      </c>
      <c r="G94" s="704">
        <f t="shared" si="7"/>
        <v>13.962832747363132</v>
      </c>
      <c r="H94" s="512">
        <f>'MASTER CHART'!$AD$7</f>
        <v>0.3</v>
      </c>
      <c r="I94" s="513">
        <f t="shared" si="8"/>
        <v>4.1888498242089396</v>
      </c>
      <c r="K94" s="917" t="str">
        <f t="shared" si="10"/>
        <v>-</v>
      </c>
    </row>
    <row r="95" spans="1:11" ht="14.95" thickBot="1" x14ac:dyDescent="0.35">
      <c r="A95" s="752" t="s">
        <v>172</v>
      </c>
      <c r="B95" s="1211" t="s">
        <v>172</v>
      </c>
      <c r="C95" s="1210">
        <v>1.4E-2</v>
      </c>
      <c r="D95" s="1227">
        <f t="shared" si="9"/>
        <v>1.4E-2</v>
      </c>
      <c r="E95" s="1216">
        <f t="shared" si="11"/>
        <v>9.0556274256144882E-3</v>
      </c>
      <c r="F95" s="1233">
        <f t="shared" si="6"/>
        <v>-0.9909443725743855</v>
      </c>
      <c r="G95" s="704">
        <f t="shared" si="7"/>
        <v>-100</v>
      </c>
      <c r="H95" s="512">
        <f>'MASTER CHART'!$AD$7</f>
        <v>0.3</v>
      </c>
      <c r="I95" s="513">
        <f t="shared" si="8"/>
        <v>-30</v>
      </c>
      <c r="K95" s="917" t="str">
        <f t="shared" si="10"/>
        <v>-</v>
      </c>
    </row>
    <row r="96" spans="1:11" ht="14.95" thickBot="1" x14ac:dyDescent="0.35">
      <c r="A96" s="751" t="s">
        <v>76</v>
      </c>
      <c r="B96" s="1211" t="s">
        <v>76</v>
      </c>
      <c r="C96" s="1210">
        <v>2.0920000000000001</v>
      </c>
      <c r="D96" s="1227">
        <f t="shared" si="9"/>
        <v>2.0920000000000001</v>
      </c>
      <c r="E96" s="1216">
        <f t="shared" si="11"/>
        <v>1.3531694695989651</v>
      </c>
      <c r="F96" s="1233">
        <f t="shared" si="6"/>
        <v>0.35316946959896511</v>
      </c>
      <c r="G96" s="704">
        <f t="shared" si="7"/>
        <v>9.1411351079859386</v>
      </c>
      <c r="H96" s="512">
        <f>'MASTER CHART'!$AD$7</f>
        <v>0.3</v>
      </c>
      <c r="I96" s="513">
        <f t="shared" si="8"/>
        <v>2.7423405323957817</v>
      </c>
      <c r="K96" s="917" t="str">
        <f t="shared" si="10"/>
        <v>-</v>
      </c>
    </row>
    <row r="97" spans="1:11" ht="14.95" thickBot="1" x14ac:dyDescent="0.35">
      <c r="A97" s="752" t="s">
        <v>173</v>
      </c>
      <c r="B97" s="1211" t="s">
        <v>173</v>
      </c>
      <c r="C97" s="1210">
        <v>4.33</v>
      </c>
      <c r="D97" s="1227">
        <f t="shared" si="9"/>
        <v>4.33</v>
      </c>
      <c r="E97" s="1216">
        <f t="shared" si="11"/>
        <v>2.8007761966364813</v>
      </c>
      <c r="F97" s="1233">
        <f t="shared" si="6"/>
        <v>1.8007761966364813</v>
      </c>
      <c r="G97" s="704">
        <f t="shared" si="7"/>
        <v>46.609743847312913</v>
      </c>
      <c r="H97" s="512">
        <f>'MASTER CHART'!$AD$7</f>
        <v>0.3</v>
      </c>
      <c r="I97" s="513">
        <f t="shared" si="8"/>
        <v>13.982923154193873</v>
      </c>
      <c r="K97" s="917" t="str">
        <f t="shared" si="10"/>
        <v>-</v>
      </c>
    </row>
    <row r="98" spans="1:11" ht="14.95" thickBot="1" x14ac:dyDescent="0.35">
      <c r="A98" s="751" t="s">
        <v>174</v>
      </c>
      <c r="B98" s="1211" t="s">
        <v>174</v>
      </c>
      <c r="C98" s="1210">
        <v>2.92</v>
      </c>
      <c r="D98" s="1227">
        <f t="shared" si="9"/>
        <v>2.92</v>
      </c>
      <c r="E98" s="1216">
        <f t="shared" si="11"/>
        <v>1.8887451487710218</v>
      </c>
      <c r="F98" s="1233">
        <f t="shared" si="6"/>
        <v>0.88874514877102184</v>
      </c>
      <c r="G98" s="704">
        <f t="shared" si="7"/>
        <v>23.003515821195379</v>
      </c>
      <c r="H98" s="512">
        <f>'MASTER CHART'!$AD$7</f>
        <v>0.3</v>
      </c>
      <c r="I98" s="513">
        <f t="shared" si="8"/>
        <v>6.9010547463586134</v>
      </c>
      <c r="K98" s="917" t="str">
        <f t="shared" si="10"/>
        <v>-</v>
      </c>
    </row>
    <row r="99" spans="1:11" x14ac:dyDescent="0.3">
      <c r="A99" s="752" t="s">
        <v>175</v>
      </c>
      <c r="B99" s="1256"/>
      <c r="C99" s="1257"/>
      <c r="D99" s="1227" t="str">
        <f t="shared" si="9"/>
        <v>use median</v>
      </c>
      <c r="E99" s="1216">
        <f t="shared" si="11"/>
        <v>1.546</v>
      </c>
      <c r="F99" s="1233">
        <f t="shared" si="6"/>
        <v>0.54600000000000004</v>
      </c>
      <c r="G99" s="704">
        <f t="shared" si="7"/>
        <v>14.132194876946262</v>
      </c>
      <c r="H99" s="512">
        <f>'MASTER CHART'!$AD$7</f>
        <v>0.3</v>
      </c>
      <c r="I99" s="513">
        <f t="shared" si="8"/>
        <v>4.2396584630838783</v>
      </c>
      <c r="K99" s="917" t="str">
        <f t="shared" si="10"/>
        <v>-</v>
      </c>
    </row>
    <row r="100" spans="1:11" ht="14.95" thickBot="1" x14ac:dyDescent="0.35">
      <c r="A100" s="751" t="s">
        <v>176</v>
      </c>
      <c r="B100" s="1211" t="s">
        <v>176</v>
      </c>
      <c r="C100" s="1210">
        <v>0.14299999999999999</v>
      </c>
      <c r="D100" s="1227">
        <f t="shared" si="9"/>
        <v>0.14299999999999999</v>
      </c>
      <c r="E100" s="1216">
        <f t="shared" si="11"/>
        <v>9.2496765847347978E-2</v>
      </c>
      <c r="F100" s="1233">
        <f t="shared" si="6"/>
        <v>-0.90750323415265199</v>
      </c>
      <c r="G100" s="704">
        <f t="shared" si="7"/>
        <v>-91.579634464751962</v>
      </c>
      <c r="H100" s="512">
        <f>'MASTER CHART'!$AD$7</f>
        <v>0.3</v>
      </c>
      <c r="I100" s="513">
        <f t="shared" si="8"/>
        <v>-27.473890339425587</v>
      </c>
      <c r="K100" s="917" t="str">
        <f t="shared" si="10"/>
        <v>-</v>
      </c>
    </row>
    <row r="101" spans="1:11" ht="14.95" thickBot="1" x14ac:dyDescent="0.35">
      <c r="A101" s="752" t="s">
        <v>177</v>
      </c>
      <c r="B101" s="1211" t="s">
        <v>177</v>
      </c>
      <c r="C101" s="1210">
        <v>1.7999999999999999E-2</v>
      </c>
      <c r="D101" s="1227">
        <f t="shared" si="9"/>
        <v>1.7999999999999999E-2</v>
      </c>
      <c r="E101" s="1216">
        <f t="shared" si="11"/>
        <v>1.1642949547218628E-2</v>
      </c>
      <c r="F101" s="1233">
        <f t="shared" si="6"/>
        <v>-0.98835705045278133</v>
      </c>
      <c r="G101" s="704">
        <f t="shared" si="7"/>
        <v>-99.738903394255871</v>
      </c>
      <c r="H101" s="512">
        <f>'MASTER CHART'!$AD$7</f>
        <v>0.3</v>
      </c>
      <c r="I101" s="513">
        <f t="shared" si="8"/>
        <v>-29.921671018276761</v>
      </c>
      <c r="K101" s="917" t="str">
        <f t="shared" si="10"/>
        <v>-</v>
      </c>
    </row>
    <row r="102" spans="1:11" ht="14.95" thickBot="1" x14ac:dyDescent="0.35">
      <c r="A102" s="751" t="s">
        <v>77</v>
      </c>
      <c r="B102" s="1211" t="s">
        <v>77</v>
      </c>
      <c r="C102" s="1210">
        <v>1.2809999999999999</v>
      </c>
      <c r="D102" s="1227">
        <f t="shared" si="9"/>
        <v>1.2809999999999999</v>
      </c>
      <c r="E102" s="1216">
        <f t="shared" si="11"/>
        <v>0.82858990944372568</v>
      </c>
      <c r="F102" s="1233">
        <f t="shared" si="6"/>
        <v>-0.17141009055627432</v>
      </c>
      <c r="G102" s="704">
        <f t="shared" si="7"/>
        <v>-17.297650130548309</v>
      </c>
      <c r="H102" s="512">
        <f>'MASTER CHART'!$AD$7</f>
        <v>0.3</v>
      </c>
      <c r="I102" s="513">
        <f t="shared" si="8"/>
        <v>-5.1892950391644925</v>
      </c>
      <c r="K102" s="917" t="str">
        <f t="shared" si="10"/>
        <v>-</v>
      </c>
    </row>
    <row r="103" spans="1:11" ht="14.95" thickBot="1" x14ac:dyDescent="0.35">
      <c r="A103" s="751" t="s">
        <v>178</v>
      </c>
      <c r="B103" s="1211" t="s">
        <v>178</v>
      </c>
      <c r="C103" s="1210">
        <v>8.5000000000000006E-2</v>
      </c>
      <c r="D103" s="1227">
        <f t="shared" si="9"/>
        <v>8.5000000000000006E-2</v>
      </c>
      <c r="E103" s="1216">
        <f t="shared" si="11"/>
        <v>5.4980595084087973E-2</v>
      </c>
      <c r="F103" s="1233">
        <f t="shared" si="6"/>
        <v>-0.94501940491591208</v>
      </c>
      <c r="G103" s="704">
        <f t="shared" si="7"/>
        <v>-95.36553524804178</v>
      </c>
      <c r="H103" s="512">
        <f>'MASTER CHART'!$AD$7</f>
        <v>0.3</v>
      </c>
      <c r="I103" s="513">
        <f t="shared" si="8"/>
        <v>-28.609660574412533</v>
      </c>
      <c r="K103" s="917" t="str">
        <f t="shared" si="10"/>
        <v>-</v>
      </c>
    </row>
    <row r="104" spans="1:11" ht="14.95" thickBot="1" x14ac:dyDescent="0.35">
      <c r="A104" s="752" t="s">
        <v>179</v>
      </c>
      <c r="B104" s="1211" t="s">
        <v>179</v>
      </c>
      <c r="C104" s="1210">
        <v>3.9079999999999999</v>
      </c>
      <c r="D104" s="1227">
        <f t="shared" si="9"/>
        <v>3.9079999999999999</v>
      </c>
      <c r="E104" s="1216">
        <f t="shared" si="11"/>
        <v>2.5278137128072444</v>
      </c>
      <c r="F104" s="1233">
        <f t="shared" si="6"/>
        <v>1.5278137128072444</v>
      </c>
      <c r="G104" s="704">
        <f t="shared" si="7"/>
        <v>39.544617445169933</v>
      </c>
      <c r="H104" s="512">
        <f>'MASTER CHART'!$AD$7</f>
        <v>0.3</v>
      </c>
      <c r="I104" s="513">
        <f t="shared" si="8"/>
        <v>11.86338523355098</v>
      </c>
      <c r="K104" s="917" t="str">
        <f t="shared" si="10"/>
        <v>-</v>
      </c>
    </row>
    <row r="105" spans="1:11" ht="14.95" thickBot="1" x14ac:dyDescent="0.35">
      <c r="A105" s="751" t="s">
        <v>180</v>
      </c>
      <c r="B105" s="1211" t="s">
        <v>180</v>
      </c>
      <c r="C105" s="1210">
        <v>0.45600000000000002</v>
      </c>
      <c r="D105" s="1227">
        <f t="shared" si="9"/>
        <v>0.45600000000000002</v>
      </c>
      <c r="E105" s="1216">
        <f t="shared" si="11"/>
        <v>0.29495472186287192</v>
      </c>
      <c r="F105" s="1233">
        <f t="shared" si="6"/>
        <v>-0.70504527813712814</v>
      </c>
      <c r="G105" s="704">
        <f t="shared" si="7"/>
        <v>-71.148825065274153</v>
      </c>
      <c r="H105" s="512">
        <f>'MASTER CHART'!$AD$7</f>
        <v>0.3</v>
      </c>
      <c r="I105" s="513">
        <f t="shared" si="8"/>
        <v>-21.344647519582246</v>
      </c>
      <c r="K105" s="917" t="str">
        <f t="shared" si="10"/>
        <v>-</v>
      </c>
    </row>
    <row r="106" spans="1:11" ht="14.95" thickBot="1" x14ac:dyDescent="0.35">
      <c r="A106" s="752" t="s">
        <v>181</v>
      </c>
      <c r="B106" s="1211" t="s">
        <v>181</v>
      </c>
      <c r="C106" s="1210">
        <v>0.127</v>
      </c>
      <c r="D106" s="1227">
        <f t="shared" si="9"/>
        <v>0.127</v>
      </c>
      <c r="E106" s="1216">
        <f t="shared" si="11"/>
        <v>8.2147477360931434E-2</v>
      </c>
      <c r="F106" s="1233">
        <f t="shared" si="6"/>
        <v>-0.91785252263906858</v>
      </c>
      <c r="G106" s="704">
        <f t="shared" si="7"/>
        <v>-92.624020887728463</v>
      </c>
      <c r="H106" s="512">
        <f>'MASTER CHART'!$AD$7</f>
        <v>0.3</v>
      </c>
      <c r="I106" s="513">
        <f t="shared" si="8"/>
        <v>-27.787206266318538</v>
      </c>
      <c r="K106" s="917" t="str">
        <f t="shared" si="10"/>
        <v>-</v>
      </c>
    </row>
    <row r="107" spans="1:11" ht="14.95" thickBot="1" x14ac:dyDescent="0.35">
      <c r="A107" s="751" t="s">
        <v>121</v>
      </c>
      <c r="B107" s="1211" t="s">
        <v>121</v>
      </c>
      <c r="C107" s="1210">
        <v>1.0720000000000001</v>
      </c>
      <c r="D107" s="1227">
        <f t="shared" si="9"/>
        <v>1.0720000000000001</v>
      </c>
      <c r="E107" s="1216">
        <f t="shared" si="11"/>
        <v>0.69340232858990947</v>
      </c>
      <c r="F107" s="1233">
        <f t="shared" si="6"/>
        <v>-0.30659767141009053</v>
      </c>
      <c r="G107" s="704">
        <f t="shared" si="7"/>
        <v>-30.93994778067885</v>
      </c>
      <c r="H107" s="512">
        <f>'MASTER CHART'!$AD$7</f>
        <v>0.3</v>
      </c>
      <c r="I107" s="513">
        <f t="shared" si="8"/>
        <v>-9.2819843342036545</v>
      </c>
      <c r="K107" s="917" t="str">
        <f t="shared" si="10"/>
        <v>-</v>
      </c>
    </row>
    <row r="108" spans="1:11" ht="14.95" thickBot="1" x14ac:dyDescent="0.35">
      <c r="A108" s="751" t="s">
        <v>78</v>
      </c>
      <c r="B108" s="1211" t="s">
        <v>78</v>
      </c>
      <c r="C108" s="1210">
        <v>2.0710000000000002</v>
      </c>
      <c r="D108" s="1227">
        <f t="shared" si="9"/>
        <v>2.0710000000000002</v>
      </c>
      <c r="E108" s="1216">
        <f t="shared" si="11"/>
        <v>1.3395860284605434</v>
      </c>
      <c r="F108" s="1233">
        <f t="shared" si="6"/>
        <v>0.33958602846054342</v>
      </c>
      <c r="G108" s="704">
        <f t="shared" si="7"/>
        <v>8.789552988448019</v>
      </c>
      <c r="H108" s="512">
        <f>'MASTER CHART'!$AD$7</f>
        <v>0.3</v>
      </c>
      <c r="I108" s="513">
        <f t="shared" si="8"/>
        <v>2.6368658965344056</v>
      </c>
      <c r="K108" s="917" t="str">
        <f t="shared" si="10"/>
        <v>-</v>
      </c>
    </row>
    <row r="109" spans="1:11" ht="14.95" thickBot="1" x14ac:dyDescent="0.35">
      <c r="A109" s="751" t="s">
        <v>182</v>
      </c>
      <c r="B109" s="1211" t="s">
        <v>182</v>
      </c>
      <c r="C109" s="1210">
        <v>2.879</v>
      </c>
      <c r="D109" s="1227">
        <f t="shared" si="9"/>
        <v>2.879</v>
      </c>
      <c r="E109" s="1216">
        <f t="shared" si="11"/>
        <v>1.8622250970245795</v>
      </c>
      <c r="F109" s="1233">
        <f t="shared" si="6"/>
        <v>0.8622250970245795</v>
      </c>
      <c r="G109" s="704">
        <f t="shared" si="7"/>
        <v>22.317093587811819</v>
      </c>
      <c r="H109" s="512">
        <f>'MASTER CHART'!$AD$7</f>
        <v>0.3</v>
      </c>
      <c r="I109" s="513">
        <f t="shared" si="8"/>
        <v>6.6951280763435452</v>
      </c>
      <c r="K109" s="917" t="str">
        <f t="shared" si="10"/>
        <v>-</v>
      </c>
    </row>
    <row r="110" spans="1:11" ht="14.95" thickBot="1" x14ac:dyDescent="0.35">
      <c r="A110" s="752" t="s">
        <v>183</v>
      </c>
      <c r="B110" s="1211" t="s">
        <v>183</v>
      </c>
      <c r="C110" s="1230" t="s">
        <v>662</v>
      </c>
      <c r="D110" s="1227" t="str">
        <f t="shared" si="9"/>
        <v>2.343</v>
      </c>
      <c r="E110" s="1216">
        <f t="shared" si="11"/>
        <v>1.5155239327296248</v>
      </c>
      <c r="F110" s="1233">
        <f t="shared" si="6"/>
        <v>0.51552393272962482</v>
      </c>
      <c r="G110" s="704">
        <f t="shared" si="7"/>
        <v>13.343378536748704</v>
      </c>
      <c r="H110" s="512">
        <f>'MASTER CHART'!$AD$7</f>
        <v>0.3</v>
      </c>
      <c r="I110" s="513">
        <f t="shared" si="8"/>
        <v>4.0030135610246109</v>
      </c>
      <c r="K110" s="917" t="str">
        <f t="shared" si="10"/>
        <v>-</v>
      </c>
    </row>
    <row r="111" spans="1:11" ht="14.95" thickBot="1" x14ac:dyDescent="0.35">
      <c r="A111" s="752" t="s">
        <v>79</v>
      </c>
      <c r="B111" s="1211" t="s">
        <v>79</v>
      </c>
      <c r="C111" s="1230" t="s">
        <v>663</v>
      </c>
      <c r="D111" s="1227" t="str">
        <f t="shared" si="9"/>
        <v>0.618</v>
      </c>
      <c r="E111" s="1216">
        <f t="shared" si="11"/>
        <v>0.39974126778783958</v>
      </c>
      <c r="F111" s="1233">
        <f t="shared" si="6"/>
        <v>-0.60025873221216042</v>
      </c>
      <c r="G111" s="704">
        <f t="shared" si="7"/>
        <v>-60.574412532637076</v>
      </c>
      <c r="H111" s="512">
        <f>'MASTER CHART'!$AD$7</f>
        <v>0.3</v>
      </c>
      <c r="I111" s="513">
        <f t="shared" si="8"/>
        <v>-18.172323759791123</v>
      </c>
      <c r="K111" s="917" t="str">
        <f t="shared" si="10"/>
        <v>-</v>
      </c>
    </row>
    <row r="112" spans="1:11" ht="14.95" thickBot="1" x14ac:dyDescent="0.35">
      <c r="A112" s="751" t="s">
        <v>184</v>
      </c>
      <c r="B112" s="1211" t="s">
        <v>184</v>
      </c>
      <c r="C112" s="1210">
        <v>5.5E-2</v>
      </c>
      <c r="D112" s="1227">
        <f t="shared" si="9"/>
        <v>5.5E-2</v>
      </c>
      <c r="E112" s="1216">
        <f t="shared" si="11"/>
        <v>3.5575679172056923E-2</v>
      </c>
      <c r="F112" s="1233">
        <f t="shared" si="6"/>
        <v>-0.96442432082794305</v>
      </c>
      <c r="G112" s="704">
        <f t="shared" si="7"/>
        <v>-97.323759791122711</v>
      </c>
      <c r="H112" s="512">
        <f>'MASTER CHART'!$AD$7</f>
        <v>0.3</v>
      </c>
      <c r="I112" s="513">
        <f t="shared" si="8"/>
        <v>-29.197127937336813</v>
      </c>
      <c r="K112" s="917" t="str">
        <f t="shared" si="10"/>
        <v>-</v>
      </c>
    </row>
    <row r="113" spans="1:11" ht="14.95" thickBot="1" x14ac:dyDescent="0.35">
      <c r="A113" s="752" t="s">
        <v>185</v>
      </c>
      <c r="B113" s="1211" t="s">
        <v>185</v>
      </c>
      <c r="C113" s="1210">
        <v>0.56799999999999995</v>
      </c>
      <c r="D113" s="1227">
        <f t="shared" si="9"/>
        <v>0.56799999999999995</v>
      </c>
      <c r="E113" s="1216">
        <f t="shared" si="11"/>
        <v>0.36739974126778779</v>
      </c>
      <c r="F113" s="1233">
        <f t="shared" si="6"/>
        <v>-0.63260025873221215</v>
      </c>
      <c r="G113" s="704">
        <f t="shared" si="7"/>
        <v>-63.838120104438644</v>
      </c>
      <c r="H113" s="512">
        <f>'MASTER CHART'!$AD$7</f>
        <v>0.3</v>
      </c>
      <c r="I113" s="513">
        <f t="shared" si="8"/>
        <v>-19.151436031331592</v>
      </c>
      <c r="K113" s="917" t="str">
        <f t="shared" si="10"/>
        <v>-</v>
      </c>
    </row>
    <row r="114" spans="1:11" ht="14.95" thickBot="1" x14ac:dyDescent="0.35">
      <c r="A114" s="751" t="s">
        <v>186</v>
      </c>
      <c r="B114" s="1211" t="s">
        <v>186</v>
      </c>
      <c r="C114" s="1210">
        <v>0.372</v>
      </c>
      <c r="D114" s="1227">
        <f t="shared" si="9"/>
        <v>0.372</v>
      </c>
      <c r="E114" s="1216">
        <f t="shared" si="11"/>
        <v>0.24062095730918498</v>
      </c>
      <c r="F114" s="1233">
        <f t="shared" si="6"/>
        <v>-0.75937904269081502</v>
      </c>
      <c r="G114" s="704">
        <f t="shared" si="7"/>
        <v>-76.631853785900788</v>
      </c>
      <c r="H114" s="512">
        <f>'MASTER CHART'!$AD$7</f>
        <v>0.3</v>
      </c>
      <c r="I114" s="513">
        <f t="shared" si="8"/>
        <v>-22.989556135770236</v>
      </c>
      <c r="K114" s="917" t="str">
        <f t="shared" si="10"/>
        <v>-</v>
      </c>
    </row>
    <row r="115" spans="1:11" ht="14.95" thickBot="1" x14ac:dyDescent="0.35">
      <c r="A115" s="751" t="s">
        <v>187</v>
      </c>
      <c r="B115" s="1211" t="s">
        <v>187</v>
      </c>
      <c r="C115" s="1210">
        <v>0.214</v>
      </c>
      <c r="D115" s="1227">
        <f t="shared" si="9"/>
        <v>0.214</v>
      </c>
      <c r="E115" s="1216">
        <f t="shared" si="11"/>
        <v>0.13842173350582146</v>
      </c>
      <c r="F115" s="1233">
        <f t="shared" si="6"/>
        <v>-0.86157826649417857</v>
      </c>
      <c r="G115" s="704">
        <f t="shared" si="7"/>
        <v>-86.945169712793728</v>
      </c>
      <c r="H115" s="512">
        <f>'MASTER CHART'!$AD$7</f>
        <v>0.3</v>
      </c>
      <c r="I115" s="513">
        <f t="shared" si="8"/>
        <v>-26.083550913838117</v>
      </c>
      <c r="K115" s="917" t="str">
        <f t="shared" si="10"/>
        <v>-</v>
      </c>
    </row>
    <row r="116" spans="1:11" x14ac:dyDescent="0.3">
      <c r="A116" s="753" t="s">
        <v>188</v>
      </c>
      <c r="B116" s="1256"/>
      <c r="C116" s="1257"/>
      <c r="D116" s="1227" t="str">
        <f t="shared" si="9"/>
        <v>use median</v>
      </c>
      <c r="E116" s="1216">
        <f t="shared" si="11"/>
        <v>1.546</v>
      </c>
      <c r="F116" s="1233">
        <f t="shared" si="6"/>
        <v>0.54600000000000004</v>
      </c>
      <c r="G116" s="704">
        <f t="shared" si="7"/>
        <v>14.132194876946262</v>
      </c>
      <c r="H116" s="512">
        <f>'MASTER CHART'!$AD$7</f>
        <v>0.3</v>
      </c>
      <c r="I116" s="513">
        <f t="shared" si="8"/>
        <v>4.2396584630838783</v>
      </c>
      <c r="K116" s="917" t="str">
        <f t="shared" si="10"/>
        <v>-</v>
      </c>
    </row>
    <row r="117" spans="1:11" ht="14.95" thickBot="1" x14ac:dyDescent="0.35">
      <c r="A117" s="751" t="s">
        <v>80</v>
      </c>
      <c r="B117" s="1211" t="s">
        <v>80</v>
      </c>
      <c r="C117" s="1210">
        <v>3.3519999999999999</v>
      </c>
      <c r="D117" s="1227">
        <f t="shared" si="9"/>
        <v>3.3519999999999999</v>
      </c>
      <c r="E117" s="1216">
        <f t="shared" si="11"/>
        <v>2.1681759379042691</v>
      </c>
      <c r="F117" s="1233">
        <f t="shared" si="6"/>
        <v>1.1681759379042691</v>
      </c>
      <c r="G117" s="704">
        <f t="shared" si="7"/>
        <v>30.236062280261176</v>
      </c>
      <c r="H117" s="512">
        <f>'MASTER CHART'!$AD$7</f>
        <v>0.3</v>
      </c>
      <c r="I117" s="513">
        <f t="shared" si="8"/>
        <v>9.0708186840783522</v>
      </c>
      <c r="K117" s="917" t="str">
        <f t="shared" si="10"/>
        <v>-</v>
      </c>
    </row>
    <row r="118" spans="1:11" x14ac:dyDescent="0.3">
      <c r="A118" s="751" t="s">
        <v>189</v>
      </c>
      <c r="B118" s="1256"/>
      <c r="C118" s="1257"/>
      <c r="D118" s="1227" t="str">
        <f t="shared" si="9"/>
        <v>use median</v>
      </c>
      <c r="E118" s="1216">
        <f t="shared" si="11"/>
        <v>1.546</v>
      </c>
      <c r="F118" s="1233">
        <f t="shared" si="6"/>
        <v>0.54600000000000004</v>
      </c>
      <c r="G118" s="704">
        <f t="shared" si="7"/>
        <v>14.132194876946262</v>
      </c>
      <c r="H118" s="512">
        <f>'MASTER CHART'!$AD$7</f>
        <v>0.3</v>
      </c>
      <c r="I118" s="513">
        <f t="shared" si="8"/>
        <v>4.2396584630838783</v>
      </c>
      <c r="K118" s="917" t="str">
        <f t="shared" si="10"/>
        <v>-</v>
      </c>
    </row>
    <row r="119" spans="1:11" ht="14.95" thickBot="1" x14ac:dyDescent="0.35">
      <c r="A119" s="752" t="s">
        <v>81</v>
      </c>
      <c r="B119" s="1211" t="s">
        <v>81</v>
      </c>
      <c r="C119" s="1210">
        <v>2.8519999999999999</v>
      </c>
      <c r="D119" s="1227">
        <f t="shared" si="9"/>
        <v>2.8519999999999999</v>
      </c>
      <c r="E119" s="1216">
        <f t="shared" si="11"/>
        <v>1.8447606727037515</v>
      </c>
      <c r="F119" s="1233">
        <f t="shared" si="6"/>
        <v>0.84476067270375155</v>
      </c>
      <c r="G119" s="704">
        <f t="shared" si="7"/>
        <v>21.865059434120209</v>
      </c>
      <c r="H119" s="512">
        <f>'MASTER CHART'!$AD$7</f>
        <v>0.3</v>
      </c>
      <c r="I119" s="513">
        <f t="shared" si="8"/>
        <v>6.5595178302360626</v>
      </c>
      <c r="K119" s="917" t="str">
        <f t="shared" si="10"/>
        <v>-</v>
      </c>
    </row>
    <row r="120" spans="1:11" ht="14.95" thickBot="1" x14ac:dyDescent="0.35">
      <c r="A120" s="751" t="s">
        <v>36</v>
      </c>
      <c r="B120" s="1211" t="s">
        <v>36</v>
      </c>
      <c r="C120" s="1210">
        <v>0.91400000000000003</v>
      </c>
      <c r="D120" s="1227">
        <f t="shared" si="9"/>
        <v>0.91400000000000003</v>
      </c>
      <c r="E120" s="1216">
        <f t="shared" si="11"/>
        <v>0.59120310478654592</v>
      </c>
      <c r="F120" s="1233">
        <f t="shared" si="6"/>
        <v>-0.40879689521345408</v>
      </c>
      <c r="G120" s="704">
        <f t="shared" si="7"/>
        <v>-41.253263707571804</v>
      </c>
      <c r="H120" s="512">
        <f>'MASTER CHART'!$AD$7</f>
        <v>0.3</v>
      </c>
      <c r="I120" s="513">
        <f t="shared" si="8"/>
        <v>-12.375979112271541</v>
      </c>
      <c r="K120" s="917" t="str">
        <f t="shared" si="10"/>
        <v>-</v>
      </c>
    </row>
    <row r="121" spans="1:11" ht="14.95" thickBot="1" x14ac:dyDescent="0.35">
      <c r="A121" s="752" t="s">
        <v>190</v>
      </c>
      <c r="B121" s="1211" t="s">
        <v>190</v>
      </c>
      <c r="C121" s="1210">
        <v>1.9E-2</v>
      </c>
      <c r="D121" s="1227">
        <f t="shared" si="9"/>
        <v>1.9E-2</v>
      </c>
      <c r="E121" s="1216">
        <f t="shared" si="11"/>
        <v>1.2289780077619663E-2</v>
      </c>
      <c r="F121" s="1233">
        <f t="shared" si="6"/>
        <v>-0.98771021992238028</v>
      </c>
      <c r="G121" s="704">
        <f t="shared" si="7"/>
        <v>-99.673629242819842</v>
      </c>
      <c r="H121" s="512">
        <f>'MASTER CHART'!$AD$7</f>
        <v>0.3</v>
      </c>
      <c r="I121" s="513">
        <f t="shared" si="8"/>
        <v>-29.90208877284595</v>
      </c>
      <c r="K121" s="917" t="str">
        <f t="shared" si="10"/>
        <v>-</v>
      </c>
    </row>
    <row r="122" spans="1:11" ht="14.95" thickBot="1" x14ac:dyDescent="0.35">
      <c r="A122" s="751" t="s">
        <v>191</v>
      </c>
      <c r="B122" s="1211" t="s">
        <v>191</v>
      </c>
      <c r="C122" s="1210">
        <v>0.376</v>
      </c>
      <c r="D122" s="1227">
        <f t="shared" si="9"/>
        <v>0.376</v>
      </c>
      <c r="E122" s="1216">
        <f t="shared" si="11"/>
        <v>0.24320827943078913</v>
      </c>
      <c r="F122" s="1233">
        <f t="shared" si="6"/>
        <v>-0.75679172056921085</v>
      </c>
      <c r="G122" s="704">
        <f t="shared" si="7"/>
        <v>-76.370757180156659</v>
      </c>
      <c r="H122" s="512">
        <f>'MASTER CHART'!$AD$7</f>
        <v>0.3</v>
      </c>
      <c r="I122" s="513">
        <f t="shared" si="8"/>
        <v>-22.911227154046998</v>
      </c>
      <c r="K122" s="917" t="str">
        <f t="shared" si="10"/>
        <v>-</v>
      </c>
    </row>
    <row r="123" spans="1:11" ht="14.95" thickBot="1" x14ac:dyDescent="0.35">
      <c r="A123" s="751" t="s">
        <v>192</v>
      </c>
      <c r="B123" s="1211" t="s">
        <v>192</v>
      </c>
      <c r="C123" s="1210">
        <v>4.42</v>
      </c>
      <c r="D123" s="1227">
        <f t="shared" si="9"/>
        <v>4.42</v>
      </c>
      <c r="E123" s="1216">
        <f t="shared" si="11"/>
        <v>2.8589909443725743</v>
      </c>
      <c r="F123" s="1233">
        <f t="shared" si="6"/>
        <v>1.8589909443725743</v>
      </c>
      <c r="G123" s="704">
        <f t="shared" si="7"/>
        <v>48.116524359618282</v>
      </c>
      <c r="H123" s="512">
        <f>'MASTER CHART'!$AD$7</f>
        <v>0.3</v>
      </c>
      <c r="I123" s="513">
        <f t="shared" si="8"/>
        <v>14.434957307885483</v>
      </c>
      <c r="K123" s="917" t="str">
        <f t="shared" si="10"/>
        <v>-</v>
      </c>
    </row>
    <row r="124" spans="1:11" ht="14.95" thickBot="1" x14ac:dyDescent="0.35">
      <c r="A124" s="751" t="s">
        <v>38</v>
      </c>
      <c r="B124" s="1211" t="s">
        <v>38</v>
      </c>
      <c r="C124" s="1210">
        <v>1.5409999999999999</v>
      </c>
      <c r="D124" s="1227">
        <f t="shared" si="9"/>
        <v>1.5409999999999999</v>
      </c>
      <c r="E124" s="1216">
        <f t="shared" si="11"/>
        <v>0.99676584734799478</v>
      </c>
      <c r="F124" s="1233">
        <f t="shared" si="6"/>
        <v>-3.2341526520052177E-3</v>
      </c>
      <c r="G124" s="704">
        <f t="shared" si="7"/>
        <v>-0.32637075718016101</v>
      </c>
      <c r="H124" s="512">
        <f>'MASTER CHART'!$AD$7</f>
        <v>0.3</v>
      </c>
      <c r="I124" s="513">
        <f t="shared" si="8"/>
        <v>-9.7911227154048305E-2</v>
      </c>
      <c r="K124" s="917" t="str">
        <f t="shared" si="10"/>
        <v>-</v>
      </c>
    </row>
    <row r="125" spans="1:11" ht="14.95" thickBot="1" x14ac:dyDescent="0.35">
      <c r="A125" s="752" t="s">
        <v>82</v>
      </c>
      <c r="B125" s="1211" t="s">
        <v>82</v>
      </c>
      <c r="C125" s="1210">
        <v>0.80600000000000005</v>
      </c>
      <c r="D125" s="1227">
        <f t="shared" si="9"/>
        <v>0.80600000000000005</v>
      </c>
      <c r="E125" s="1216">
        <f t="shared" si="11"/>
        <v>0.52134540750323421</v>
      </c>
      <c r="F125" s="1233">
        <f t="shared" si="6"/>
        <v>-0.47865459249676579</v>
      </c>
      <c r="G125" s="704">
        <f t="shared" si="7"/>
        <v>-48.302872062663177</v>
      </c>
      <c r="H125" s="512">
        <f>'MASTER CHART'!$AD$7</f>
        <v>0.3</v>
      </c>
      <c r="I125" s="513">
        <f t="shared" si="8"/>
        <v>-14.490861618798952</v>
      </c>
      <c r="K125" s="917" t="str">
        <f t="shared" si="10"/>
        <v>-</v>
      </c>
    </row>
    <row r="126" spans="1:11" ht="14.95" thickBot="1" x14ac:dyDescent="0.35">
      <c r="A126" s="751" t="s">
        <v>83</v>
      </c>
      <c r="B126" s="1211" t="s">
        <v>83</v>
      </c>
      <c r="C126" s="1210">
        <v>1.5940000000000001</v>
      </c>
      <c r="D126" s="1227">
        <f t="shared" si="9"/>
        <v>1.5940000000000001</v>
      </c>
      <c r="E126" s="1216">
        <f t="shared" si="11"/>
        <v>1.0310478654592496</v>
      </c>
      <c r="F126" s="1233">
        <f t="shared" si="6"/>
        <v>3.1047865459249646E-2</v>
      </c>
      <c r="G126" s="704">
        <f t="shared" si="7"/>
        <v>0.80361627322953233</v>
      </c>
      <c r="H126" s="512">
        <f>'MASTER CHART'!$AD$7</f>
        <v>0.3</v>
      </c>
      <c r="I126" s="513">
        <f t="shared" si="8"/>
        <v>0.24108488196885969</v>
      </c>
      <c r="K126" s="917" t="str">
        <f t="shared" si="10"/>
        <v>-</v>
      </c>
    </row>
    <row r="127" spans="1:11" ht="14.95" thickBot="1" x14ac:dyDescent="0.35">
      <c r="A127" s="752" t="s">
        <v>193</v>
      </c>
      <c r="B127" s="1211" t="s">
        <v>193</v>
      </c>
      <c r="C127" s="1210">
        <v>5.5E-2</v>
      </c>
      <c r="D127" s="1227">
        <f t="shared" si="9"/>
        <v>5.5E-2</v>
      </c>
      <c r="E127" s="1216">
        <f t="shared" si="11"/>
        <v>3.5575679172056923E-2</v>
      </c>
      <c r="F127" s="1233">
        <f t="shared" si="6"/>
        <v>-0.96442432082794305</v>
      </c>
      <c r="G127" s="704">
        <f t="shared" si="7"/>
        <v>-97.323759791122711</v>
      </c>
      <c r="H127" s="512">
        <f>'MASTER CHART'!$AD$7</f>
        <v>0.3</v>
      </c>
      <c r="I127" s="513">
        <f t="shared" si="8"/>
        <v>-29.197127937336813</v>
      </c>
      <c r="K127" s="917" t="str">
        <f t="shared" si="10"/>
        <v>-</v>
      </c>
    </row>
    <row r="128" spans="1:11" ht="14.95" thickBot="1" x14ac:dyDescent="0.35">
      <c r="A128" s="751" t="s">
        <v>84</v>
      </c>
      <c r="B128" s="1211" t="s">
        <v>84</v>
      </c>
      <c r="C128" s="1210">
        <v>1.286</v>
      </c>
      <c r="D128" s="1227">
        <f t="shared" si="9"/>
        <v>1.286</v>
      </c>
      <c r="E128" s="1216">
        <f t="shared" si="11"/>
        <v>0.8318240620957309</v>
      </c>
      <c r="F128" s="1233">
        <f t="shared" si="6"/>
        <v>-0.1681759379042691</v>
      </c>
      <c r="G128" s="704">
        <f t="shared" si="7"/>
        <v>-16.971279373368148</v>
      </c>
      <c r="H128" s="512">
        <f>'MASTER CHART'!$AD$7</f>
        <v>0.3</v>
      </c>
      <c r="I128" s="513">
        <f t="shared" si="8"/>
        <v>-5.0913838120104442</v>
      </c>
      <c r="K128" s="917" t="str">
        <f t="shared" si="10"/>
        <v>-</v>
      </c>
    </row>
    <row r="129" spans="1:11" ht="14.95" thickBot="1" x14ac:dyDescent="0.35">
      <c r="A129" s="752" t="s">
        <v>85</v>
      </c>
      <c r="B129" s="1211" t="s">
        <v>85</v>
      </c>
      <c r="C129" s="1210">
        <v>1.1160000000000001</v>
      </c>
      <c r="D129" s="1227">
        <f t="shared" si="9"/>
        <v>1.1160000000000001</v>
      </c>
      <c r="E129" s="1216">
        <f t="shared" si="11"/>
        <v>0.72186287192755505</v>
      </c>
      <c r="F129" s="1233">
        <f t="shared" si="6"/>
        <v>-0.27813712807244495</v>
      </c>
      <c r="G129" s="704">
        <f t="shared" si="7"/>
        <v>-28.067885117493468</v>
      </c>
      <c r="H129" s="512">
        <f>'MASTER CHART'!$AD$7</f>
        <v>0.3</v>
      </c>
      <c r="I129" s="513">
        <f t="shared" si="8"/>
        <v>-8.42036553524804</v>
      </c>
      <c r="K129" s="917" t="str">
        <f t="shared" si="10"/>
        <v>-</v>
      </c>
    </row>
    <row r="130" spans="1:11" ht="14.95" thickBot="1" x14ac:dyDescent="0.35">
      <c r="A130" s="751" t="s">
        <v>86</v>
      </c>
      <c r="B130" s="1211" t="s">
        <v>86</v>
      </c>
      <c r="C130" s="1210">
        <v>1.1100000000000001</v>
      </c>
      <c r="D130" s="1227">
        <f t="shared" si="9"/>
        <v>1.1100000000000001</v>
      </c>
      <c r="E130" s="1216">
        <f t="shared" si="11"/>
        <v>0.71798188874514879</v>
      </c>
      <c r="F130" s="1233">
        <f t="shared" si="6"/>
        <v>-0.28201811125485121</v>
      </c>
      <c r="G130" s="704">
        <f t="shared" si="7"/>
        <v>-28.459530026109658</v>
      </c>
      <c r="H130" s="512">
        <f>'MASTER CHART'!$AD$7</f>
        <v>0.3</v>
      </c>
      <c r="I130" s="513">
        <f t="shared" si="8"/>
        <v>-8.5378590078328962</v>
      </c>
      <c r="K130" s="917" t="str">
        <f t="shared" si="10"/>
        <v>-</v>
      </c>
    </row>
    <row r="131" spans="1:11" ht="14.95" thickBot="1" x14ac:dyDescent="0.35">
      <c r="A131" s="751" t="s">
        <v>87</v>
      </c>
      <c r="B131" s="1211" t="s">
        <v>87</v>
      </c>
      <c r="C131" s="1210">
        <v>2.2709999999999999</v>
      </c>
      <c r="D131" s="1227">
        <f t="shared" si="9"/>
        <v>2.2709999999999999</v>
      </c>
      <c r="E131" s="1216">
        <f t="shared" si="11"/>
        <v>1.4689521345407501</v>
      </c>
      <c r="F131" s="1233">
        <f t="shared" si="6"/>
        <v>0.46895213454075013</v>
      </c>
      <c r="G131" s="704">
        <f t="shared" si="7"/>
        <v>12.1379541269044</v>
      </c>
      <c r="H131" s="512">
        <f>'MASTER CHART'!$AD$7</f>
        <v>0.3</v>
      </c>
      <c r="I131" s="513">
        <f t="shared" si="8"/>
        <v>3.6413862380713198</v>
      </c>
      <c r="K131" s="917" t="str">
        <f t="shared" si="10"/>
        <v>-</v>
      </c>
    </row>
    <row r="132" spans="1:11" ht="14.95" thickBot="1" x14ac:dyDescent="0.35">
      <c r="A132" s="752" t="s">
        <v>88</v>
      </c>
      <c r="B132" s="1211" t="s">
        <v>88</v>
      </c>
      <c r="C132" s="1210">
        <v>4.4260000000000002</v>
      </c>
      <c r="D132" s="1227">
        <f t="shared" si="9"/>
        <v>4.4260000000000002</v>
      </c>
      <c r="E132" s="1216">
        <f t="shared" si="11"/>
        <v>2.8628719275549805</v>
      </c>
      <c r="F132" s="1233">
        <f t="shared" ref="F132:F176" si="12">E132-1</f>
        <v>1.8628719275549805</v>
      </c>
      <c r="G132" s="704">
        <f t="shared" ref="G132:G176" si="13">(IF(F132&lt;0,F132/$F$182*-100,F132/$F$181*100))</f>
        <v>48.216976393771979</v>
      </c>
      <c r="H132" s="512">
        <f>'MASTER CHART'!$AD$7</f>
        <v>0.3</v>
      </c>
      <c r="I132" s="513">
        <f t="shared" ref="I132:I177" si="14">(G132*H132)</f>
        <v>14.465092918131592</v>
      </c>
      <c r="K132" s="917" t="str">
        <f t="shared" si="10"/>
        <v>-</v>
      </c>
    </row>
    <row r="133" spans="1:11" x14ac:dyDescent="0.3">
      <c r="A133" s="754" t="s">
        <v>228</v>
      </c>
      <c r="B133" s="1256"/>
      <c r="C133" s="1257"/>
      <c r="D133" s="1227" t="str">
        <f t="shared" ref="D133:D177" si="15">IF(C133=0,"use median",C133)</f>
        <v>use median</v>
      </c>
      <c r="E133" s="1216">
        <f t="shared" si="11"/>
        <v>1.546</v>
      </c>
      <c r="F133" s="1233">
        <f t="shared" si="12"/>
        <v>0.54600000000000004</v>
      </c>
      <c r="G133" s="704">
        <f t="shared" si="13"/>
        <v>14.132194876946262</v>
      </c>
      <c r="H133" s="512">
        <f>'MASTER CHART'!$AD$7</f>
        <v>0.3</v>
      </c>
      <c r="I133" s="516">
        <f t="shared" si="14"/>
        <v>4.2396584630838783</v>
      </c>
      <c r="K133" s="917" t="str">
        <f t="shared" ref="K133:K177" si="16">IF(D133=1,"yes","-")</f>
        <v>-</v>
      </c>
    </row>
    <row r="134" spans="1:11" ht="14.95" thickBot="1" x14ac:dyDescent="0.35">
      <c r="A134" s="751" t="s">
        <v>89</v>
      </c>
      <c r="B134" s="1211" t="s">
        <v>89</v>
      </c>
      <c r="C134" s="1210">
        <v>1.964</v>
      </c>
      <c r="D134" s="1227">
        <f t="shared" si="15"/>
        <v>1.964</v>
      </c>
      <c r="E134" s="1216">
        <f t="shared" ref="E134:E175" si="17">IF(C134=0,$D$182,C134/$D$182)</f>
        <v>1.2703751617076326</v>
      </c>
      <c r="F134" s="1233">
        <f t="shared" si="12"/>
        <v>0.27037516170763265</v>
      </c>
      <c r="G134" s="704">
        <f t="shared" si="13"/>
        <v>6.9981583793738507</v>
      </c>
      <c r="H134" s="512">
        <f>'MASTER CHART'!$AD$7</f>
        <v>0.3</v>
      </c>
      <c r="I134" s="513">
        <f t="shared" si="14"/>
        <v>2.0994475138121551</v>
      </c>
      <c r="K134" s="917" t="str">
        <f t="shared" si="16"/>
        <v>-</v>
      </c>
    </row>
    <row r="135" spans="1:11" ht="14.95" thickBot="1" x14ac:dyDescent="0.35">
      <c r="A135" s="752" t="s">
        <v>194</v>
      </c>
      <c r="B135" s="1211" t="s">
        <v>194</v>
      </c>
      <c r="C135" s="1210">
        <v>2.2309999999999999</v>
      </c>
      <c r="D135" s="1227">
        <f t="shared" si="15"/>
        <v>2.2309999999999999</v>
      </c>
      <c r="E135" s="1216">
        <f t="shared" si="17"/>
        <v>1.4430789133247088</v>
      </c>
      <c r="F135" s="1233">
        <f t="shared" si="12"/>
        <v>0.44307891332470883</v>
      </c>
      <c r="G135" s="704">
        <f t="shared" si="13"/>
        <v>11.468273899213125</v>
      </c>
      <c r="H135" s="512">
        <f>'MASTER CHART'!$AD$7</f>
        <v>0.3</v>
      </c>
      <c r="I135" s="513">
        <f t="shared" si="14"/>
        <v>3.4404821697639374</v>
      </c>
      <c r="K135" s="917" t="str">
        <f t="shared" si="16"/>
        <v>-</v>
      </c>
    </row>
    <row r="136" spans="1:11" ht="14.95" thickBot="1" x14ac:dyDescent="0.35">
      <c r="A136" s="753" t="s">
        <v>195</v>
      </c>
      <c r="B136" s="1211" t="s">
        <v>195</v>
      </c>
      <c r="C136" s="1210">
        <v>2.5369999999999999</v>
      </c>
      <c r="D136" s="1227">
        <f t="shared" si="15"/>
        <v>2.5369999999999999</v>
      </c>
      <c r="E136" s="1216">
        <f t="shared" si="17"/>
        <v>1.6410090556274255</v>
      </c>
      <c r="F136" s="1233">
        <f t="shared" si="12"/>
        <v>0.64100905562742549</v>
      </c>
      <c r="G136" s="704">
        <f t="shared" si="13"/>
        <v>16.591327641051397</v>
      </c>
      <c r="H136" s="512">
        <f>'MASTER CHART'!$AD$7</f>
        <v>0.3</v>
      </c>
      <c r="I136" s="513">
        <f t="shared" si="14"/>
        <v>4.977398292315419</v>
      </c>
      <c r="K136" s="917" t="str">
        <f t="shared" si="16"/>
        <v>-</v>
      </c>
    </row>
    <row r="137" spans="1:11" ht="14.95" thickBot="1" x14ac:dyDescent="0.35">
      <c r="A137" s="752" t="s">
        <v>90</v>
      </c>
      <c r="B137" s="1211" t="s">
        <v>90</v>
      </c>
      <c r="C137" s="1210">
        <v>2.669</v>
      </c>
      <c r="D137" s="1227">
        <f t="shared" si="15"/>
        <v>2.669</v>
      </c>
      <c r="E137" s="1216">
        <f t="shared" si="17"/>
        <v>1.7263906856403621</v>
      </c>
      <c r="F137" s="1233">
        <f t="shared" si="12"/>
        <v>0.72639068564036213</v>
      </c>
      <c r="G137" s="704">
        <f t="shared" si="13"/>
        <v>18.801272392432615</v>
      </c>
      <c r="H137" s="512">
        <f>'MASTER CHART'!$AD$7</f>
        <v>0.3</v>
      </c>
      <c r="I137" s="513">
        <f t="shared" si="14"/>
        <v>5.6403817177297846</v>
      </c>
      <c r="K137" s="917" t="str">
        <f t="shared" si="16"/>
        <v>-</v>
      </c>
    </row>
    <row r="138" spans="1:11" ht="14.95" thickBot="1" x14ac:dyDescent="0.35">
      <c r="A138" s="751" t="s">
        <v>196</v>
      </c>
      <c r="B138" s="1211" t="s">
        <v>196</v>
      </c>
      <c r="C138" s="1210">
        <v>3.306</v>
      </c>
      <c r="D138" s="1227">
        <f t="shared" si="15"/>
        <v>3.306</v>
      </c>
      <c r="E138" s="1216">
        <f t="shared" si="17"/>
        <v>2.1384217335058215</v>
      </c>
      <c r="F138" s="1233">
        <f t="shared" si="12"/>
        <v>1.1384217335058215</v>
      </c>
      <c r="G138" s="704">
        <f t="shared" si="13"/>
        <v>29.465930018416213</v>
      </c>
      <c r="H138" s="512">
        <f>'MASTER CHART'!$AD$7</f>
        <v>0.3</v>
      </c>
      <c r="I138" s="513">
        <f t="shared" si="14"/>
        <v>8.8397790055248642</v>
      </c>
      <c r="K138" s="917" t="str">
        <f t="shared" si="16"/>
        <v>-</v>
      </c>
    </row>
    <row r="139" spans="1:11" ht="14.95" thickBot="1" x14ac:dyDescent="0.35">
      <c r="A139" s="752" t="s">
        <v>197</v>
      </c>
      <c r="B139" s="1211" t="s">
        <v>197</v>
      </c>
      <c r="C139" s="1210">
        <v>5.5E-2</v>
      </c>
      <c r="D139" s="1227">
        <f t="shared" si="15"/>
        <v>5.5E-2</v>
      </c>
      <c r="E139" s="1216">
        <f t="shared" si="17"/>
        <v>3.5575679172056923E-2</v>
      </c>
      <c r="F139" s="1233">
        <f t="shared" si="12"/>
        <v>-0.96442432082794305</v>
      </c>
      <c r="G139" s="704">
        <f t="shared" si="13"/>
        <v>-97.323759791122711</v>
      </c>
      <c r="H139" s="512">
        <f>'MASTER CHART'!$AD$7</f>
        <v>0.3</v>
      </c>
      <c r="I139" s="513">
        <f t="shared" si="14"/>
        <v>-29.197127937336813</v>
      </c>
      <c r="K139" s="917" t="str">
        <f t="shared" si="16"/>
        <v>-</v>
      </c>
    </row>
    <row r="140" spans="1:11" ht="14.95" thickBot="1" x14ac:dyDescent="0.35">
      <c r="A140" s="752" t="s">
        <v>198</v>
      </c>
      <c r="B140" s="1211" t="s">
        <v>198</v>
      </c>
      <c r="C140" s="1210">
        <v>1.06</v>
      </c>
      <c r="D140" s="1227">
        <f t="shared" si="15"/>
        <v>1.06</v>
      </c>
      <c r="E140" s="1216">
        <f t="shared" si="17"/>
        <v>0.68564036222509706</v>
      </c>
      <c r="F140" s="1233">
        <f t="shared" si="12"/>
        <v>-0.31435963777490294</v>
      </c>
      <c r="G140" s="704">
        <f t="shared" si="13"/>
        <v>-31.723237597911226</v>
      </c>
      <c r="H140" s="512">
        <f>'MASTER CHART'!$AD$7</f>
        <v>0.3</v>
      </c>
      <c r="I140" s="513">
        <f t="shared" si="14"/>
        <v>-9.516971279373367</v>
      </c>
      <c r="K140" s="917" t="str">
        <f t="shared" si="16"/>
        <v>-</v>
      </c>
    </row>
    <row r="141" spans="1:11" ht="14.95" thickBot="1" x14ac:dyDescent="0.35">
      <c r="A141" s="751" t="s">
        <v>199</v>
      </c>
      <c r="B141" s="1211" t="s">
        <v>199</v>
      </c>
      <c r="C141" s="1230"/>
      <c r="D141" s="1227" t="str">
        <f t="shared" si="15"/>
        <v>use median</v>
      </c>
      <c r="E141" s="1216">
        <f>IF(C141=0,$D$182,C141/$D$182)</f>
        <v>1.546</v>
      </c>
      <c r="F141" s="1233">
        <f t="shared" si="12"/>
        <v>0.54600000000000004</v>
      </c>
      <c r="G141" s="704">
        <f t="shared" si="13"/>
        <v>14.132194876946262</v>
      </c>
      <c r="H141" s="512">
        <f>'MASTER CHART'!$AD$7</f>
        <v>0.3</v>
      </c>
      <c r="I141" s="513">
        <f t="shared" si="14"/>
        <v>4.2396584630838783</v>
      </c>
      <c r="K141" s="917" t="str">
        <f t="shared" si="16"/>
        <v>-</v>
      </c>
    </row>
    <row r="142" spans="1:11" ht="28.25" thickBot="1" x14ac:dyDescent="0.35">
      <c r="A142" s="752" t="s">
        <v>235</v>
      </c>
      <c r="B142" s="1211" t="s">
        <v>200</v>
      </c>
      <c r="C142" s="1210">
        <v>0.57399999999999995</v>
      </c>
      <c r="D142" s="1227">
        <f t="shared" si="15"/>
        <v>0.57399999999999995</v>
      </c>
      <c r="E142" s="1216">
        <f t="shared" si="17"/>
        <v>0.371280724450194</v>
      </c>
      <c r="F142" s="1233">
        <f t="shared" si="12"/>
        <v>-0.628719275549806</v>
      </c>
      <c r="G142" s="704">
        <f t="shared" si="13"/>
        <v>-63.446475195822458</v>
      </c>
      <c r="H142" s="512">
        <f>'MASTER CHART'!$AD$7</f>
        <v>0.3</v>
      </c>
      <c r="I142" s="513">
        <f t="shared" si="14"/>
        <v>-19.033942558746737</v>
      </c>
      <c r="K142" s="917" t="str">
        <f t="shared" si="16"/>
        <v>-</v>
      </c>
    </row>
    <row r="143" spans="1:11" ht="14.95" thickBot="1" x14ac:dyDescent="0.35">
      <c r="A143" s="751" t="s">
        <v>92</v>
      </c>
      <c r="B143" s="1211" t="s">
        <v>92</v>
      </c>
      <c r="C143" s="1210">
        <v>2.5680000000000001</v>
      </c>
      <c r="D143" s="1227">
        <f t="shared" si="15"/>
        <v>2.5680000000000001</v>
      </c>
      <c r="E143" s="1216">
        <f t="shared" si="17"/>
        <v>1.6610608020698576</v>
      </c>
      <c r="F143" s="1233">
        <f t="shared" si="12"/>
        <v>0.66106080206985762</v>
      </c>
      <c r="G143" s="704">
        <f t="shared" si="13"/>
        <v>17.110329817512138</v>
      </c>
      <c r="H143" s="512">
        <f>'MASTER CHART'!$AD$7</f>
        <v>0.3</v>
      </c>
      <c r="I143" s="513">
        <f t="shared" si="14"/>
        <v>5.1330989452536411</v>
      </c>
      <c r="K143" s="917" t="str">
        <f t="shared" si="16"/>
        <v>-</v>
      </c>
    </row>
    <row r="144" spans="1:11" ht="14.95" thickBot="1" x14ac:dyDescent="0.35">
      <c r="A144" s="752" t="s">
        <v>201</v>
      </c>
      <c r="B144" s="1211" t="s">
        <v>201</v>
      </c>
      <c r="C144" s="1210">
        <v>6.0999999999999999E-2</v>
      </c>
      <c r="D144" s="1227">
        <f t="shared" si="15"/>
        <v>6.0999999999999999E-2</v>
      </c>
      <c r="E144" s="1216">
        <f t="shared" si="17"/>
        <v>3.9456662354463129E-2</v>
      </c>
      <c r="F144" s="1233">
        <f t="shared" si="12"/>
        <v>-0.9605433376455369</v>
      </c>
      <c r="G144" s="704">
        <f t="shared" si="13"/>
        <v>-96.932114882506525</v>
      </c>
      <c r="H144" s="512">
        <f>'MASTER CHART'!$AD$7</f>
        <v>0.3</v>
      </c>
      <c r="I144" s="513">
        <f t="shared" si="14"/>
        <v>-29.079634464751955</v>
      </c>
      <c r="K144" s="917" t="str">
        <f t="shared" si="16"/>
        <v>-</v>
      </c>
    </row>
    <row r="145" spans="1:11" ht="14.95" thickBot="1" x14ac:dyDescent="0.35">
      <c r="A145" s="751" t="s">
        <v>202</v>
      </c>
      <c r="B145" s="1211" t="s">
        <v>202</v>
      </c>
      <c r="C145" s="1210">
        <v>2.4630000000000001</v>
      </c>
      <c r="D145" s="1227">
        <f t="shared" si="15"/>
        <v>2.4630000000000001</v>
      </c>
      <c r="E145" s="1216">
        <f t="shared" si="17"/>
        <v>1.5931435963777489</v>
      </c>
      <c r="F145" s="1233">
        <f t="shared" si="12"/>
        <v>0.59314359637774894</v>
      </c>
      <c r="G145" s="704">
        <f t="shared" si="13"/>
        <v>15.352419219822536</v>
      </c>
      <c r="H145" s="512">
        <f>'MASTER CHART'!$AD$7</f>
        <v>0.3</v>
      </c>
      <c r="I145" s="513">
        <f t="shared" si="14"/>
        <v>4.6057257659467608</v>
      </c>
      <c r="K145" s="917" t="str">
        <f t="shared" si="16"/>
        <v>-</v>
      </c>
    </row>
    <row r="146" spans="1:11" ht="14.95" thickBot="1" x14ac:dyDescent="0.35">
      <c r="A146" s="752" t="s">
        <v>93</v>
      </c>
      <c r="B146" s="1211" t="s">
        <v>93</v>
      </c>
      <c r="C146" s="1210">
        <v>1.913</v>
      </c>
      <c r="D146" s="1227">
        <f t="shared" si="15"/>
        <v>1.913</v>
      </c>
      <c r="E146" s="1216">
        <f t="shared" si="17"/>
        <v>1.2373868046571799</v>
      </c>
      <c r="F146" s="1233">
        <f t="shared" si="12"/>
        <v>0.23738680465717987</v>
      </c>
      <c r="G146" s="704">
        <f t="shared" si="13"/>
        <v>6.1443160890674724</v>
      </c>
      <c r="H146" s="512">
        <f>'MASTER CHART'!$AD$7</f>
        <v>0.3</v>
      </c>
      <c r="I146" s="513">
        <f t="shared" si="14"/>
        <v>1.8432948267202416</v>
      </c>
      <c r="K146" s="917" t="str">
        <f t="shared" si="16"/>
        <v>-</v>
      </c>
    </row>
    <row r="147" spans="1:11" ht="14.95" thickBot="1" x14ac:dyDescent="0.35">
      <c r="A147" s="751" t="s">
        <v>94</v>
      </c>
      <c r="B147" s="1211" t="s">
        <v>94</v>
      </c>
      <c r="C147" s="1210">
        <v>3.387</v>
      </c>
      <c r="D147" s="1227">
        <f t="shared" si="15"/>
        <v>3.387</v>
      </c>
      <c r="E147" s="1216">
        <f t="shared" si="17"/>
        <v>2.1908150064683052</v>
      </c>
      <c r="F147" s="1233">
        <f t="shared" si="12"/>
        <v>1.1908150064683052</v>
      </c>
      <c r="G147" s="704">
        <f t="shared" si="13"/>
        <v>30.822032479491046</v>
      </c>
      <c r="H147" s="512">
        <f>'MASTER CHART'!$AD$7</f>
        <v>0.3</v>
      </c>
      <c r="I147" s="513">
        <f t="shared" si="14"/>
        <v>9.2466097438473138</v>
      </c>
      <c r="K147" s="917" t="str">
        <f t="shared" si="16"/>
        <v>-</v>
      </c>
    </row>
    <row r="148" spans="1:11" ht="14.95" thickBot="1" x14ac:dyDescent="0.35">
      <c r="A148" s="752" t="s">
        <v>95</v>
      </c>
      <c r="B148" s="1211" t="s">
        <v>95</v>
      </c>
      <c r="C148" s="1210">
        <v>2.7650000000000001</v>
      </c>
      <c r="D148" s="1227">
        <f t="shared" si="15"/>
        <v>2.7650000000000001</v>
      </c>
      <c r="E148" s="1216">
        <f t="shared" si="17"/>
        <v>1.7884864165588616</v>
      </c>
      <c r="F148" s="1233">
        <f t="shared" si="12"/>
        <v>0.78848641655886165</v>
      </c>
      <c r="G148" s="704">
        <f t="shared" si="13"/>
        <v>20.408504938891685</v>
      </c>
      <c r="H148" s="512">
        <f>'MASTER CHART'!$AD$7</f>
        <v>0.3</v>
      </c>
      <c r="I148" s="513">
        <f t="shared" si="14"/>
        <v>6.1225514816675055</v>
      </c>
      <c r="K148" s="917" t="str">
        <f t="shared" si="16"/>
        <v>-</v>
      </c>
    </row>
    <row r="149" spans="1:11" ht="14.95" thickBot="1" x14ac:dyDescent="0.35">
      <c r="A149" s="751" t="s">
        <v>96</v>
      </c>
      <c r="B149" s="1211" t="s">
        <v>96</v>
      </c>
      <c r="C149" s="1210">
        <v>0.76700000000000002</v>
      </c>
      <c r="D149" s="1227">
        <f t="shared" si="15"/>
        <v>0.76700000000000002</v>
      </c>
      <c r="E149" s="1216">
        <f t="shared" si="17"/>
        <v>0.49611901681759379</v>
      </c>
      <c r="F149" s="1233">
        <f t="shared" si="12"/>
        <v>-0.50388098318240626</v>
      </c>
      <c r="G149" s="704">
        <f t="shared" si="13"/>
        <v>-50.848563968668415</v>
      </c>
      <c r="H149" s="512">
        <f>'MASTER CHART'!$AD$7</f>
        <v>0.3</v>
      </c>
      <c r="I149" s="513">
        <f t="shared" si="14"/>
        <v>-15.254569190600524</v>
      </c>
      <c r="K149" s="917" t="str">
        <f t="shared" si="16"/>
        <v>-</v>
      </c>
    </row>
    <row r="150" spans="1:11" ht="14.95" thickBot="1" x14ac:dyDescent="0.35">
      <c r="A150" s="752" t="s">
        <v>97</v>
      </c>
      <c r="B150" s="1211" t="s">
        <v>97</v>
      </c>
      <c r="C150" s="1210">
        <v>3.819</v>
      </c>
      <c r="D150" s="1227">
        <f t="shared" si="15"/>
        <v>3.819</v>
      </c>
      <c r="E150" s="1216">
        <f t="shared" si="17"/>
        <v>2.4702457956015524</v>
      </c>
      <c r="F150" s="1233">
        <f t="shared" si="12"/>
        <v>1.4702457956015524</v>
      </c>
      <c r="G150" s="704">
        <f t="shared" si="13"/>
        <v>38.054578938556844</v>
      </c>
      <c r="H150" s="512">
        <f>'MASTER CHART'!$AD$7</f>
        <v>0.3</v>
      </c>
      <c r="I150" s="513">
        <f t="shared" si="14"/>
        <v>11.416373681567054</v>
      </c>
      <c r="K150" s="917" t="str">
        <f t="shared" si="16"/>
        <v>-</v>
      </c>
    </row>
    <row r="151" spans="1:11" ht="14.95" thickBot="1" x14ac:dyDescent="0.35">
      <c r="A151" s="751" t="s">
        <v>203</v>
      </c>
      <c r="B151" s="1211" t="s">
        <v>203</v>
      </c>
      <c r="C151" s="1210">
        <v>0.72599999999999998</v>
      </c>
      <c r="D151" s="1227">
        <f t="shared" si="15"/>
        <v>0.72599999999999998</v>
      </c>
      <c r="E151" s="1216">
        <f t="shared" si="17"/>
        <v>0.46959896507115134</v>
      </c>
      <c r="F151" s="1233">
        <f t="shared" si="12"/>
        <v>-0.5304010349288486</v>
      </c>
      <c r="G151" s="704">
        <f t="shared" si="13"/>
        <v>-53.52480417754569</v>
      </c>
      <c r="H151" s="512">
        <f>'MASTER CHART'!$AD$7</f>
        <v>0.3</v>
      </c>
      <c r="I151" s="513">
        <f t="shared" si="14"/>
        <v>-16.057441253263708</v>
      </c>
      <c r="K151" s="917" t="str">
        <f t="shared" si="16"/>
        <v>-</v>
      </c>
    </row>
    <row r="152" spans="1:11" ht="14.95" thickBot="1" x14ac:dyDescent="0.35">
      <c r="A152" s="751" t="s">
        <v>204</v>
      </c>
      <c r="B152" s="1211" t="s">
        <v>204</v>
      </c>
      <c r="C152" s="1210">
        <v>3.0579999999999998</v>
      </c>
      <c r="D152" s="1227">
        <f t="shared" si="15"/>
        <v>3.0579999999999998</v>
      </c>
      <c r="E152" s="1216">
        <f t="shared" si="17"/>
        <v>1.9780077619663647</v>
      </c>
      <c r="F152" s="1233">
        <f t="shared" si="12"/>
        <v>0.97800776196636474</v>
      </c>
      <c r="G152" s="704">
        <f t="shared" si="13"/>
        <v>25.313912606730288</v>
      </c>
      <c r="H152" s="512">
        <f>'MASTER CHART'!$AD$7</f>
        <v>0.3</v>
      </c>
      <c r="I152" s="513">
        <f t="shared" si="14"/>
        <v>7.5941737820190856</v>
      </c>
      <c r="K152" s="917" t="str">
        <f t="shared" si="16"/>
        <v>-</v>
      </c>
    </row>
    <row r="153" spans="1:11" ht="14.95" thickBot="1" x14ac:dyDescent="0.35">
      <c r="A153" s="752" t="s">
        <v>205</v>
      </c>
      <c r="B153" s="1211" t="s">
        <v>205</v>
      </c>
      <c r="C153" s="1210">
        <v>0.81699999999999995</v>
      </c>
      <c r="D153" s="1227">
        <f t="shared" si="15"/>
        <v>0.81699999999999995</v>
      </c>
      <c r="E153" s="1216">
        <f t="shared" si="17"/>
        <v>0.52846054333764547</v>
      </c>
      <c r="F153" s="1233">
        <f t="shared" si="12"/>
        <v>-0.47153945666235453</v>
      </c>
      <c r="G153" s="704">
        <f t="shared" si="13"/>
        <v>-47.584856396866847</v>
      </c>
      <c r="H153" s="512">
        <f>'MASTER CHART'!$AD$7</f>
        <v>0.3</v>
      </c>
      <c r="I153" s="513">
        <f t="shared" si="14"/>
        <v>-14.275456919060053</v>
      </c>
      <c r="K153" s="917" t="str">
        <f t="shared" si="16"/>
        <v>-</v>
      </c>
    </row>
    <row r="154" spans="1:11" ht="14.95" thickBot="1" x14ac:dyDescent="0.35">
      <c r="A154" s="752" t="s">
        <v>206</v>
      </c>
      <c r="B154" s="1211" t="s">
        <v>206</v>
      </c>
      <c r="C154" s="1210">
        <v>4.1070000000000002</v>
      </c>
      <c r="D154" s="1227">
        <f t="shared" si="15"/>
        <v>4.1070000000000002</v>
      </c>
      <c r="E154" s="1216">
        <f t="shared" si="17"/>
        <v>2.6565329883570503</v>
      </c>
      <c r="F154" s="1233">
        <f t="shared" si="12"/>
        <v>1.6565329883570503</v>
      </c>
      <c r="G154" s="704">
        <f t="shared" si="13"/>
        <v>42.876276577934036</v>
      </c>
      <c r="H154" s="512">
        <f>'MASTER CHART'!$AD$7</f>
        <v>0.3</v>
      </c>
      <c r="I154" s="513">
        <f t="shared" si="14"/>
        <v>12.862882973380211</v>
      </c>
      <c r="K154" s="917" t="str">
        <f t="shared" si="16"/>
        <v>-</v>
      </c>
    </row>
    <row r="155" spans="1:11" ht="14.95" thickBot="1" x14ac:dyDescent="0.35">
      <c r="A155" s="751" t="s">
        <v>98</v>
      </c>
      <c r="B155" s="1211" t="s">
        <v>98</v>
      </c>
      <c r="C155" s="1210">
        <v>4.1139999999999999</v>
      </c>
      <c r="D155" s="1227">
        <f t="shared" si="15"/>
        <v>4.1139999999999999</v>
      </c>
      <c r="E155" s="1216">
        <f t="shared" si="17"/>
        <v>2.6610608020698576</v>
      </c>
      <c r="F155" s="1233">
        <f t="shared" si="12"/>
        <v>1.6610608020698576</v>
      </c>
      <c r="G155" s="704">
        <f t="shared" si="13"/>
        <v>42.993470617780012</v>
      </c>
      <c r="H155" s="512">
        <f>'MASTER CHART'!$AD$7</f>
        <v>0.3</v>
      </c>
      <c r="I155" s="513">
        <f t="shared" si="14"/>
        <v>12.898041185334003</v>
      </c>
      <c r="K155" s="917" t="str">
        <f t="shared" si="16"/>
        <v>-</v>
      </c>
    </row>
    <row r="156" spans="1:11" ht="14.95" thickBot="1" x14ac:dyDescent="0.35">
      <c r="A156" s="752" t="s">
        <v>123</v>
      </c>
      <c r="B156" s="1211" t="s">
        <v>123</v>
      </c>
      <c r="C156" s="1210">
        <v>1.546</v>
      </c>
      <c r="D156" s="1227">
        <f t="shared" si="15"/>
        <v>1.546</v>
      </c>
      <c r="E156" s="1216">
        <f t="shared" si="17"/>
        <v>1</v>
      </c>
      <c r="F156" s="1233">
        <f t="shared" si="12"/>
        <v>0</v>
      </c>
      <c r="G156" s="704">
        <f t="shared" si="13"/>
        <v>0</v>
      </c>
      <c r="H156" s="512">
        <f>'MASTER CHART'!$AD$7</f>
        <v>0.3</v>
      </c>
      <c r="I156" s="513">
        <f t="shared" si="14"/>
        <v>0</v>
      </c>
      <c r="K156" s="917" t="str">
        <f t="shared" si="16"/>
        <v>-</v>
      </c>
    </row>
    <row r="157" spans="1:11" ht="14.95" thickBot="1" x14ac:dyDescent="0.35">
      <c r="A157" s="751" t="s">
        <v>207</v>
      </c>
      <c r="B157" s="1211" t="s">
        <v>207</v>
      </c>
      <c r="C157" s="1210">
        <v>1.714</v>
      </c>
      <c r="D157" s="1227">
        <f t="shared" si="15"/>
        <v>1.714</v>
      </c>
      <c r="E157" s="1216">
        <f t="shared" si="17"/>
        <v>1.1086675291073738</v>
      </c>
      <c r="F157" s="1233">
        <f t="shared" si="12"/>
        <v>0.10866752910737376</v>
      </c>
      <c r="G157" s="704">
        <f t="shared" si="13"/>
        <v>2.8126569563033628</v>
      </c>
      <c r="H157" s="512">
        <f>'MASTER CHART'!$AD$7</f>
        <v>0.3</v>
      </c>
      <c r="I157" s="513">
        <f t="shared" si="14"/>
        <v>0.84379708689100885</v>
      </c>
      <c r="K157" s="917" t="str">
        <f t="shared" si="16"/>
        <v>-</v>
      </c>
    </row>
    <row r="158" spans="1:11" ht="14.95" thickBot="1" x14ac:dyDescent="0.35">
      <c r="A158" s="752" t="s">
        <v>100</v>
      </c>
      <c r="B158" s="1211" t="s">
        <v>100</v>
      </c>
      <c r="C158" s="1210">
        <v>0.39400000000000002</v>
      </c>
      <c r="D158" s="1227">
        <f t="shared" si="15"/>
        <v>0.39400000000000002</v>
      </c>
      <c r="E158" s="1216">
        <f t="shared" si="17"/>
        <v>0.25485122897800777</v>
      </c>
      <c r="F158" s="1233">
        <f t="shared" si="12"/>
        <v>-0.74514877102199217</v>
      </c>
      <c r="G158" s="704">
        <f t="shared" si="13"/>
        <v>-75.195822454308086</v>
      </c>
      <c r="H158" s="512">
        <f>'MASTER CHART'!$AD$7</f>
        <v>0.3</v>
      </c>
      <c r="I158" s="513">
        <f t="shared" si="14"/>
        <v>-22.558746736292424</v>
      </c>
      <c r="K158" s="917" t="str">
        <f t="shared" si="16"/>
        <v>-</v>
      </c>
    </row>
    <row r="159" spans="1:11" ht="14.95" thickBot="1" x14ac:dyDescent="0.35">
      <c r="A159" s="751" t="s">
        <v>208</v>
      </c>
      <c r="B159" s="1211" t="s">
        <v>208</v>
      </c>
      <c r="C159" s="1210">
        <v>5.8000000000000003E-2</v>
      </c>
      <c r="D159" s="1227">
        <f t="shared" si="15"/>
        <v>5.8000000000000003E-2</v>
      </c>
      <c r="E159" s="1216">
        <f t="shared" si="17"/>
        <v>3.7516170763260026E-2</v>
      </c>
      <c r="F159" s="1233">
        <f t="shared" si="12"/>
        <v>-0.96248382923673992</v>
      </c>
      <c r="G159" s="704">
        <f t="shared" si="13"/>
        <v>-97.127937336814625</v>
      </c>
      <c r="H159" s="512">
        <f>'MASTER CHART'!$AD$7</f>
        <v>0.3</v>
      </c>
      <c r="I159" s="513">
        <f t="shared" si="14"/>
        <v>-29.138381201044385</v>
      </c>
      <c r="K159" s="917" t="str">
        <f t="shared" si="16"/>
        <v>-</v>
      </c>
    </row>
    <row r="160" spans="1:11" ht="14.95" thickBot="1" x14ac:dyDescent="0.35">
      <c r="A160" s="752" t="s">
        <v>124</v>
      </c>
      <c r="B160" s="1211" t="s">
        <v>124</v>
      </c>
      <c r="C160" s="1210">
        <v>1.179</v>
      </c>
      <c r="D160" s="1227">
        <f t="shared" si="15"/>
        <v>1.179</v>
      </c>
      <c r="E160" s="1216">
        <f t="shared" si="17"/>
        <v>0.76261319534282024</v>
      </c>
      <c r="F160" s="1233">
        <f t="shared" si="12"/>
        <v>-0.23738680465717976</v>
      </c>
      <c r="G160" s="704">
        <f t="shared" si="13"/>
        <v>-23.955613577023492</v>
      </c>
      <c r="H160" s="512">
        <f>'MASTER CHART'!$AD$7</f>
        <v>0.3</v>
      </c>
      <c r="I160" s="513">
        <f t="shared" si="14"/>
        <v>-7.1866840731070472</v>
      </c>
      <c r="K160" s="917" t="str">
        <f t="shared" si="16"/>
        <v>-</v>
      </c>
    </row>
    <row r="161" spans="1:11" ht="14.95" thickBot="1" x14ac:dyDescent="0.35">
      <c r="A161" s="751" t="s">
        <v>101</v>
      </c>
      <c r="B161" s="1211" t="s">
        <v>101</v>
      </c>
      <c r="C161" s="1210">
        <v>1.6479999999999999</v>
      </c>
      <c r="D161" s="1227">
        <f t="shared" si="15"/>
        <v>1.6479999999999999</v>
      </c>
      <c r="E161" s="1216">
        <f t="shared" si="17"/>
        <v>1.0659767141009056</v>
      </c>
      <c r="F161" s="1233">
        <f t="shared" si="12"/>
        <v>6.5976714100905554E-2</v>
      </c>
      <c r="G161" s="704">
        <f t="shared" si="13"/>
        <v>1.7076845806127574</v>
      </c>
      <c r="H161" s="512">
        <f>'MASTER CHART'!$AD$7</f>
        <v>0.3</v>
      </c>
      <c r="I161" s="513">
        <f t="shared" si="14"/>
        <v>0.51230537418382716</v>
      </c>
      <c r="K161" s="917" t="str">
        <f t="shared" si="16"/>
        <v>-</v>
      </c>
    </row>
    <row r="162" spans="1:11" ht="14.95" thickBot="1" x14ac:dyDescent="0.35">
      <c r="A162" s="752" t="s">
        <v>102</v>
      </c>
      <c r="B162" s="1211" t="s">
        <v>102</v>
      </c>
      <c r="C162" s="1210">
        <v>1.7490000000000001</v>
      </c>
      <c r="D162" s="1227">
        <f t="shared" si="15"/>
        <v>1.7490000000000001</v>
      </c>
      <c r="E162" s="1216">
        <f t="shared" si="17"/>
        <v>1.1313065976714101</v>
      </c>
      <c r="F162" s="1233">
        <f t="shared" si="12"/>
        <v>0.13130659767141006</v>
      </c>
      <c r="G162" s="704">
        <f t="shared" si="13"/>
        <v>3.3986271555332328</v>
      </c>
      <c r="H162" s="512">
        <f>'MASTER CHART'!$AD$7</f>
        <v>0.3</v>
      </c>
      <c r="I162" s="513">
        <f t="shared" si="14"/>
        <v>1.0195881466599699</v>
      </c>
      <c r="K162" s="917" t="str">
        <f t="shared" si="16"/>
        <v>-</v>
      </c>
    </row>
    <row r="163" spans="1:11" ht="14.95" thickBot="1" x14ac:dyDescent="0.35">
      <c r="A163" s="751" t="s">
        <v>209</v>
      </c>
      <c r="B163" s="1211" t="s">
        <v>209</v>
      </c>
      <c r="C163" s="1210">
        <v>2.2909999999999999</v>
      </c>
      <c r="D163" s="1227">
        <f t="shared" si="15"/>
        <v>2.2909999999999999</v>
      </c>
      <c r="E163" s="1216">
        <f t="shared" si="17"/>
        <v>1.481888745148771</v>
      </c>
      <c r="F163" s="1233">
        <f t="shared" si="12"/>
        <v>0.481888745148771</v>
      </c>
      <c r="G163" s="704">
        <f t="shared" si="13"/>
        <v>12.472794240750043</v>
      </c>
      <c r="H163" s="512">
        <f>'MASTER CHART'!$AD$7</f>
        <v>0.3</v>
      </c>
      <c r="I163" s="513">
        <f t="shared" si="14"/>
        <v>3.7418382722250128</v>
      </c>
      <c r="K163" s="917" t="str">
        <f t="shared" si="16"/>
        <v>-</v>
      </c>
    </row>
    <row r="164" spans="1:11" x14ac:dyDescent="0.3">
      <c r="A164" s="752" t="s">
        <v>210</v>
      </c>
      <c r="B164" s="1256"/>
      <c r="C164" s="1257"/>
      <c r="D164" s="1227" t="str">
        <f t="shared" si="15"/>
        <v>use median</v>
      </c>
      <c r="E164" s="1216">
        <f t="shared" si="17"/>
        <v>1.546</v>
      </c>
      <c r="F164" s="1233">
        <f t="shared" si="12"/>
        <v>0.54600000000000004</v>
      </c>
      <c r="G164" s="704">
        <f t="shared" si="13"/>
        <v>14.132194876946262</v>
      </c>
      <c r="H164" s="512">
        <f>'MASTER CHART'!$AD$7</f>
        <v>0.3</v>
      </c>
      <c r="I164" s="513">
        <f t="shared" si="14"/>
        <v>4.2396584630838783</v>
      </c>
      <c r="K164" s="917" t="str">
        <f t="shared" si="16"/>
        <v>-</v>
      </c>
    </row>
    <row r="165" spans="1:11" ht="14.95" thickBot="1" x14ac:dyDescent="0.35">
      <c r="A165" s="752" t="s">
        <v>211</v>
      </c>
      <c r="B165" s="1211" t="s">
        <v>211</v>
      </c>
      <c r="C165" s="1210">
        <v>0.12</v>
      </c>
      <c r="D165" s="1227">
        <f t="shared" si="15"/>
        <v>0.12</v>
      </c>
      <c r="E165" s="1216">
        <f t="shared" si="17"/>
        <v>7.7619663648124185E-2</v>
      </c>
      <c r="F165" s="1233">
        <f t="shared" si="12"/>
        <v>-0.92238033635187577</v>
      </c>
      <c r="G165" s="704">
        <f t="shared" si="13"/>
        <v>-93.080939947780678</v>
      </c>
      <c r="H165" s="512">
        <f>'MASTER CHART'!$AD$7</f>
        <v>0.3</v>
      </c>
      <c r="I165" s="513">
        <f t="shared" si="14"/>
        <v>-27.924281984334204</v>
      </c>
      <c r="K165" s="917" t="str">
        <f t="shared" si="16"/>
        <v>-</v>
      </c>
    </row>
    <row r="166" spans="1:11" ht="14.95" thickBot="1" x14ac:dyDescent="0.35">
      <c r="A166" s="751" t="s">
        <v>103</v>
      </c>
      <c r="B166" s="1211" t="s">
        <v>103</v>
      </c>
      <c r="C166" s="1210">
        <v>3</v>
      </c>
      <c r="D166" s="1227">
        <f t="shared" si="15"/>
        <v>3</v>
      </c>
      <c r="E166" s="1216">
        <f>IF(C166=0,$D$182,C166/$D$182)</f>
        <v>1.9404915912031047</v>
      </c>
      <c r="F166" s="1233">
        <f t="shared" si="12"/>
        <v>0.94049159120310466</v>
      </c>
      <c r="G166" s="704">
        <f t="shared" si="13"/>
        <v>24.342876276577936</v>
      </c>
      <c r="H166" s="512">
        <f>'MASTER CHART'!$AD$7</f>
        <v>0.3</v>
      </c>
      <c r="I166" s="513">
        <f t="shared" si="14"/>
        <v>7.3028628829733808</v>
      </c>
      <c r="K166" s="917" t="str">
        <f t="shared" si="16"/>
        <v>-</v>
      </c>
    </row>
    <row r="167" spans="1:11" ht="14.95" thickBot="1" x14ac:dyDescent="0.35">
      <c r="A167" s="752" t="s">
        <v>125</v>
      </c>
      <c r="B167" s="1211" t="s">
        <v>125</v>
      </c>
      <c r="C167" s="1210">
        <v>1.5580000000000001</v>
      </c>
      <c r="D167" s="1227">
        <f t="shared" si="15"/>
        <v>1.5580000000000001</v>
      </c>
      <c r="E167" s="1216">
        <f t="shared" si="17"/>
        <v>1.0077619663648125</v>
      </c>
      <c r="F167" s="1233">
        <f t="shared" si="12"/>
        <v>7.7619663648125226E-3</v>
      </c>
      <c r="G167" s="704">
        <f t="shared" si="13"/>
        <v>0.20090406830738594</v>
      </c>
      <c r="H167" s="512">
        <f>'MASTER CHART'!$AD$7</f>
        <v>0.3</v>
      </c>
      <c r="I167" s="513">
        <f t="shared" si="14"/>
        <v>6.0271220492215782E-2</v>
      </c>
      <c r="K167" s="917" t="str">
        <f t="shared" si="16"/>
        <v>-</v>
      </c>
    </row>
    <row r="168" spans="1:11" ht="14.95" thickBot="1" x14ac:dyDescent="0.35">
      <c r="A168" s="751" t="s">
        <v>104</v>
      </c>
      <c r="B168" s="1211" t="s">
        <v>664</v>
      </c>
      <c r="C168" s="1210">
        <v>2.806</v>
      </c>
      <c r="D168" s="1227">
        <f t="shared" si="15"/>
        <v>2.806</v>
      </c>
      <c r="E168" s="1216">
        <f t="shared" si="17"/>
        <v>1.815006468305304</v>
      </c>
      <c r="F168" s="1233">
        <f t="shared" si="12"/>
        <v>0.81500646830530399</v>
      </c>
      <c r="G168" s="704">
        <f t="shared" si="13"/>
        <v>21.094927172275241</v>
      </c>
      <c r="H168" s="512">
        <f>'MASTER CHART'!$AD$7</f>
        <v>0.3</v>
      </c>
      <c r="I168" s="513">
        <f t="shared" si="14"/>
        <v>6.3284781516825719</v>
      </c>
      <c r="K168" s="917" t="str">
        <f t="shared" si="16"/>
        <v>-</v>
      </c>
    </row>
    <row r="169" spans="1:11" ht="28.25" thickBot="1" x14ac:dyDescent="0.35">
      <c r="A169" s="752" t="s">
        <v>236</v>
      </c>
      <c r="B169" s="1211" t="s">
        <v>246</v>
      </c>
      <c r="C169" s="1210">
        <v>0.03</v>
      </c>
      <c r="D169" s="1227">
        <f t="shared" si="15"/>
        <v>0.03</v>
      </c>
      <c r="E169" s="1216">
        <f t="shared" si="17"/>
        <v>1.9404915912031046E-2</v>
      </c>
      <c r="F169" s="1233">
        <f t="shared" si="12"/>
        <v>-0.98059508408796892</v>
      </c>
      <c r="G169" s="704">
        <f t="shared" si="13"/>
        <v>-98.955613577023499</v>
      </c>
      <c r="H169" s="512">
        <f>'MASTER CHART'!$AD$7</f>
        <v>0.3</v>
      </c>
      <c r="I169" s="513">
        <f t="shared" si="14"/>
        <v>-29.686684073107049</v>
      </c>
      <c r="K169" s="917" t="str">
        <f t="shared" si="16"/>
        <v>-</v>
      </c>
    </row>
    <row r="170" spans="1:11" s="109" customFormat="1" ht="17.45" customHeight="1" thickBot="1" x14ac:dyDescent="0.35">
      <c r="A170" s="1247" t="s">
        <v>106</v>
      </c>
      <c r="B170" s="1248" t="s">
        <v>247</v>
      </c>
      <c r="C170" s="1249">
        <v>2.5539999999999998</v>
      </c>
      <c r="D170" s="1227">
        <f t="shared" si="15"/>
        <v>2.5539999999999998</v>
      </c>
      <c r="E170" s="1250">
        <f>IF(C170=0,$D$182,C170/$D$182)</f>
        <v>1.652005174644243</v>
      </c>
      <c r="F170" s="1251">
        <f t="shared" si="12"/>
        <v>0.65200517464424301</v>
      </c>
      <c r="G170" s="1252">
        <f t="shared" si="13"/>
        <v>16.875941737820188</v>
      </c>
      <c r="H170" s="1253">
        <f>'MASTER CHART'!$AD$7</f>
        <v>0.3</v>
      </c>
      <c r="I170" s="1254">
        <f t="shared" si="14"/>
        <v>5.0627825213460564</v>
      </c>
      <c r="K170" s="1255" t="str">
        <f t="shared" si="16"/>
        <v>-</v>
      </c>
    </row>
    <row r="171" spans="1:11" ht="14.95" thickBot="1" x14ac:dyDescent="0.35">
      <c r="A171" s="751" t="s">
        <v>105</v>
      </c>
      <c r="B171" s="1211" t="s">
        <v>105</v>
      </c>
      <c r="C171" s="1210">
        <v>3.9380000000000002</v>
      </c>
      <c r="D171" s="1227">
        <f t="shared" si="15"/>
        <v>3.9380000000000002</v>
      </c>
      <c r="E171" s="1216">
        <f t="shared" si="17"/>
        <v>2.5472186287192757</v>
      </c>
      <c r="F171" s="1233">
        <f t="shared" si="12"/>
        <v>1.5472186287192757</v>
      </c>
      <c r="G171" s="704">
        <f t="shared" si="13"/>
        <v>40.046877615938399</v>
      </c>
      <c r="H171" s="512">
        <f>'MASTER CHART'!$AD$7</f>
        <v>0.3</v>
      </c>
      <c r="I171" s="513">
        <f t="shared" si="14"/>
        <v>12.014063284781519</v>
      </c>
      <c r="K171" s="917" t="str">
        <f t="shared" si="16"/>
        <v>-</v>
      </c>
    </row>
    <row r="172" spans="1:11" ht="14.95" thickBot="1" x14ac:dyDescent="0.35">
      <c r="A172" s="752" t="s">
        <v>212</v>
      </c>
      <c r="B172" s="1211" t="s">
        <v>212</v>
      </c>
      <c r="C172" s="1210">
        <v>2.4510000000000001</v>
      </c>
      <c r="D172" s="1227">
        <f t="shared" si="15"/>
        <v>2.4510000000000001</v>
      </c>
      <c r="E172" s="1216">
        <f t="shared" si="17"/>
        <v>1.5853816300129366</v>
      </c>
      <c r="F172" s="1233">
        <f t="shared" si="12"/>
        <v>0.58538163001293664</v>
      </c>
      <c r="G172" s="704">
        <f t="shared" si="13"/>
        <v>15.151515151515154</v>
      </c>
      <c r="H172" s="512">
        <f>'MASTER CHART'!$AD$7</f>
        <v>0.3</v>
      </c>
      <c r="I172" s="513">
        <f t="shared" si="14"/>
        <v>4.5454545454545459</v>
      </c>
      <c r="K172" s="917" t="str">
        <f t="shared" si="16"/>
        <v>-</v>
      </c>
    </row>
    <row r="173" spans="1:11" ht="14.95" thickBot="1" x14ac:dyDescent="0.35">
      <c r="A173" s="752" t="s">
        <v>107</v>
      </c>
      <c r="B173" s="1211" t="s">
        <v>665</v>
      </c>
      <c r="C173" s="1210">
        <v>1.925</v>
      </c>
      <c r="D173" s="1227">
        <f t="shared" si="15"/>
        <v>1.925</v>
      </c>
      <c r="E173" s="1216">
        <f t="shared" si="17"/>
        <v>1.2451487710219922</v>
      </c>
      <c r="F173" s="1233">
        <f t="shared" si="12"/>
        <v>0.24514877102199217</v>
      </c>
      <c r="G173" s="704">
        <f t="shared" si="13"/>
        <v>6.3452201573748521</v>
      </c>
      <c r="H173" s="512">
        <f>'MASTER CHART'!$AD$7</f>
        <v>0.3</v>
      </c>
      <c r="I173" s="513">
        <f t="shared" si="14"/>
        <v>1.9035660472124556</v>
      </c>
      <c r="K173" s="917" t="str">
        <f t="shared" si="16"/>
        <v>-</v>
      </c>
    </row>
    <row r="174" spans="1:11" ht="14.95" thickBot="1" x14ac:dyDescent="0.35">
      <c r="A174" s="751" t="s">
        <v>213</v>
      </c>
      <c r="B174" s="1211" t="s">
        <v>213</v>
      </c>
      <c r="C174" s="1210">
        <v>1.18</v>
      </c>
      <c r="D174" s="1227">
        <f t="shared" si="15"/>
        <v>1.18</v>
      </c>
      <c r="E174" s="1216">
        <f>IF(C174=0,$D$182,C174/$D$182)</f>
        <v>0.76326002587322117</v>
      </c>
      <c r="F174" s="1233">
        <f t="shared" si="12"/>
        <v>-0.23673997412677883</v>
      </c>
      <c r="G174" s="704">
        <f t="shared" si="13"/>
        <v>-23.890339425587474</v>
      </c>
      <c r="H174" s="512">
        <f>'MASTER CHART'!$AD$7</f>
        <v>0.3</v>
      </c>
      <c r="I174" s="513">
        <f t="shared" si="14"/>
        <v>-7.1671018276762419</v>
      </c>
      <c r="K174" s="917" t="str">
        <f t="shared" si="16"/>
        <v>-</v>
      </c>
    </row>
    <row r="175" spans="1:11" ht="14.95" thickBot="1" x14ac:dyDescent="0.35">
      <c r="A175" s="752" t="s">
        <v>109</v>
      </c>
      <c r="B175" s="1211" t="s">
        <v>109</v>
      </c>
      <c r="C175" s="1210">
        <v>0.311</v>
      </c>
      <c r="D175" s="1227">
        <f t="shared" si="15"/>
        <v>0.311</v>
      </c>
      <c r="E175" s="1216">
        <f t="shared" si="17"/>
        <v>0.20116429495472185</v>
      </c>
      <c r="F175" s="1233">
        <f t="shared" si="12"/>
        <v>-0.79883570504527812</v>
      </c>
      <c r="G175" s="704">
        <f t="shared" si="13"/>
        <v>-80.613577023498692</v>
      </c>
      <c r="H175" s="512">
        <f>'MASTER CHART'!$AD$7</f>
        <v>0.3</v>
      </c>
      <c r="I175" s="513">
        <f t="shared" si="14"/>
        <v>-24.184073107049606</v>
      </c>
      <c r="K175" s="917" t="str">
        <f t="shared" si="16"/>
        <v>-</v>
      </c>
    </row>
    <row r="176" spans="1:11" ht="14.95" thickBot="1" x14ac:dyDescent="0.35">
      <c r="A176" s="751" t="s">
        <v>214</v>
      </c>
      <c r="B176" s="1211" t="s">
        <v>214</v>
      </c>
      <c r="C176" s="1210">
        <v>0.16200000000000001</v>
      </c>
      <c r="D176" s="1227">
        <f t="shared" si="15"/>
        <v>0.16200000000000001</v>
      </c>
      <c r="E176" s="1216">
        <f>IF(C176=0,$D$182,C176/$D$182)</f>
        <v>0.10478654592496765</v>
      </c>
      <c r="F176" s="1233">
        <f t="shared" si="12"/>
        <v>-0.89521345407503239</v>
      </c>
      <c r="G176" s="704">
        <f t="shared" si="13"/>
        <v>-90.339425587467375</v>
      </c>
      <c r="H176" s="512">
        <f>'MASTER CHART'!$AD$7</f>
        <v>0.3</v>
      </c>
      <c r="I176" s="513">
        <f t="shared" si="14"/>
        <v>-27.101827676240212</v>
      </c>
      <c r="K176" s="917" t="str">
        <f t="shared" si="16"/>
        <v>-</v>
      </c>
    </row>
    <row r="177" spans="1:11" ht="14.95" thickBot="1" x14ac:dyDescent="0.35">
      <c r="A177" s="755" t="s">
        <v>215</v>
      </c>
      <c r="B177" s="1211" t="s">
        <v>215</v>
      </c>
      <c r="C177" s="1210">
        <v>7.3999999999999996E-2</v>
      </c>
      <c r="D177" s="1261">
        <f t="shared" si="15"/>
        <v>7.3999999999999996E-2</v>
      </c>
      <c r="E177" s="1245">
        <f>IF(C177&gt;0,C177/$D$182,D182)</f>
        <v>4.7865459249676584E-2</v>
      </c>
      <c r="F177" s="1246">
        <f>E177-1</f>
        <v>-0.95213454075032344</v>
      </c>
      <c r="G177" s="705">
        <f>(IF(F177&lt;0,F177/$F$182*-100,F177/$F$181*100))</f>
        <v>-96.083550913838124</v>
      </c>
      <c r="H177" s="519">
        <f>'MASTER CHART'!$AD$7</f>
        <v>0.3</v>
      </c>
      <c r="I177" s="520">
        <f t="shared" si="14"/>
        <v>-28.825065274151434</v>
      </c>
      <c r="K177" s="917" t="str">
        <f t="shared" si="16"/>
        <v>-</v>
      </c>
    </row>
    <row r="178" spans="1:11" ht="16.649999999999999" thickTop="1" x14ac:dyDescent="0.3">
      <c r="A178" s="589"/>
      <c r="D178" s="1260"/>
      <c r="G178" s="624"/>
      <c r="K178" s="589"/>
    </row>
    <row r="179" spans="1:11" x14ac:dyDescent="0.3">
      <c r="A179" s="589"/>
      <c r="D179" s="1228"/>
      <c r="G179" s="624"/>
      <c r="K179" s="589"/>
    </row>
    <row r="180" spans="1:11" x14ac:dyDescent="0.3">
      <c r="A180" s="589"/>
      <c r="D180" s="1228"/>
      <c r="G180" s="624"/>
      <c r="K180" s="589"/>
    </row>
    <row r="181" spans="1:11" ht="14.95" thickBot="1" x14ac:dyDescent="0.35">
      <c r="A181" s="589"/>
      <c r="D181" s="1228"/>
      <c r="E181" s="1223" t="s">
        <v>669</v>
      </c>
      <c r="F181" s="1235">
        <f>MAX(F2:F177)</f>
        <v>3.8635187580853811</v>
      </c>
      <c r="G181" s="624"/>
      <c r="K181" s="589"/>
    </row>
    <row r="182" spans="1:11" ht="17.2" thickTop="1" thickBot="1" x14ac:dyDescent="0.35">
      <c r="A182" s="792" t="s">
        <v>341</v>
      </c>
      <c r="D182" s="1269">
        <f>MEDIAN(D4:D177)</f>
        <v>1.546</v>
      </c>
      <c r="E182" s="1213" t="s">
        <v>670</v>
      </c>
      <c r="F182" s="1236">
        <f>MIN(F3:F177)</f>
        <v>-0.9909443725743855</v>
      </c>
      <c r="G182" s="624">
        <f>F173/F181*100</f>
        <v>6.3452201573748521</v>
      </c>
      <c r="H182" s="65"/>
      <c r="I182" s="33"/>
      <c r="K182" s="589"/>
    </row>
    <row r="183" spans="1:11" ht="16.649999999999999" thickTop="1" thickBot="1" x14ac:dyDescent="0.35">
      <c r="A183" s="791"/>
      <c r="G183" s="310"/>
      <c r="H183" s="65"/>
      <c r="I183" s="33"/>
      <c r="K183" s="589"/>
    </row>
    <row r="184" spans="1:11" ht="16.100000000000001" thickTop="1" x14ac:dyDescent="0.3">
      <c r="A184" s="589"/>
      <c r="G184" s="1224"/>
      <c r="H184" s="73"/>
      <c r="I184" s="33"/>
      <c r="K184" s="589"/>
    </row>
    <row r="185" spans="1:11" ht="14.95" thickBot="1" x14ac:dyDescent="0.35">
      <c r="A185" s="589"/>
      <c r="B185" s="1211"/>
      <c r="C185" s="1230"/>
      <c r="D185" s="1228"/>
      <c r="G185" s="310"/>
      <c r="K185" s="589"/>
    </row>
    <row r="186" spans="1:11" x14ac:dyDescent="0.3">
      <c r="A186" s="589"/>
      <c r="D186" s="1228">
        <f>SUM(D4:D177)</f>
        <v>278.35000000000008</v>
      </c>
      <c r="E186" s="1217" t="s">
        <v>428</v>
      </c>
      <c r="F186" s="1237"/>
      <c r="G186" s="310"/>
      <c r="K186" s="589"/>
    </row>
    <row r="187" spans="1:11" x14ac:dyDescent="0.3">
      <c r="A187" s="589"/>
      <c r="D187" s="1228">
        <v>174</v>
      </c>
      <c r="E187" s="1218" t="s">
        <v>429</v>
      </c>
      <c r="F187" s="1238"/>
      <c r="G187" s="310"/>
      <c r="K187" s="589"/>
    </row>
    <row r="188" spans="1:11" ht="14.95" thickBot="1" x14ac:dyDescent="0.35">
      <c r="A188" s="589"/>
      <c r="D188" s="1228">
        <f>D186/D187</f>
        <v>1.5997126436781615</v>
      </c>
      <c r="E188" s="1219" t="s">
        <v>430</v>
      </c>
      <c r="F188" s="1238"/>
      <c r="G188" s="310"/>
      <c r="K188" s="589"/>
    </row>
    <row r="189" spans="1:11" x14ac:dyDescent="0.3">
      <c r="A189" s="821"/>
      <c r="D189" s="1228"/>
      <c r="E189" s="1220"/>
      <c r="F189" s="1239"/>
      <c r="G189" s="310"/>
      <c r="K189" s="589"/>
    </row>
    <row r="190" spans="1:11" x14ac:dyDescent="0.3">
      <c r="A190" s="821"/>
      <c r="D190" s="1228"/>
      <c r="E190" s="1220"/>
      <c r="F190" s="1239"/>
      <c r="G190" s="310"/>
      <c r="K190" s="589"/>
    </row>
    <row r="191" spans="1:11" x14ac:dyDescent="0.3">
      <c r="A191" s="589"/>
      <c r="D191" s="1228"/>
      <c r="G191" s="589"/>
      <c r="K191" s="589"/>
    </row>
    <row r="192" spans="1:11" x14ac:dyDescent="0.3">
      <c r="A192" s="1104"/>
      <c r="D192" s="1228"/>
      <c r="G192" s="589"/>
      <c r="K192" s="589"/>
    </row>
    <row r="193" spans="1:11" x14ac:dyDescent="0.3">
      <c r="A193" s="589" t="s">
        <v>489</v>
      </c>
      <c r="D193" s="1228"/>
      <c r="G193" s="589"/>
      <c r="K193" s="589"/>
    </row>
    <row r="194" spans="1:11" x14ac:dyDescent="0.3">
      <c r="A194" s="589"/>
      <c r="D194" s="1228"/>
      <c r="G194" s="589"/>
      <c r="K194" s="589"/>
    </row>
    <row r="195" spans="1:11" x14ac:dyDescent="0.3">
      <c r="A195" s="589"/>
      <c r="D195" s="1228"/>
      <c r="G195" s="589"/>
      <c r="K195" s="589"/>
    </row>
    <row r="196" spans="1:11" x14ac:dyDescent="0.3">
      <c r="A196" s="589"/>
      <c r="D196" s="1228"/>
      <c r="G196" s="589"/>
      <c r="K196" s="589"/>
    </row>
    <row r="197" spans="1:11" x14ac:dyDescent="0.3">
      <c r="A197" s="1104" t="s">
        <v>666</v>
      </c>
      <c r="D197" s="1228"/>
      <c r="G197" s="589"/>
      <c r="K197" s="589"/>
    </row>
    <row r="198" spans="1:11" x14ac:dyDescent="0.3">
      <c r="A198" s="589"/>
      <c r="D198" s="1228"/>
      <c r="G198" s="589"/>
      <c r="K198" s="589"/>
    </row>
    <row r="199" spans="1:11" x14ac:dyDescent="0.3">
      <c r="A199" s="589"/>
      <c r="D199" s="1228"/>
      <c r="G199" s="589"/>
      <c r="K199" s="589"/>
    </row>
    <row r="200" spans="1:11" x14ac:dyDescent="0.3">
      <c r="A200" s="589"/>
      <c r="D200" s="1228"/>
      <c r="G200" s="589"/>
      <c r="K200" s="589"/>
    </row>
    <row r="201" spans="1:11" x14ac:dyDescent="0.3">
      <c r="A201" s="589"/>
      <c r="D201" s="1228"/>
      <c r="G201" s="589"/>
      <c r="K201" s="589"/>
    </row>
    <row r="202" spans="1:11" x14ac:dyDescent="0.3">
      <c r="A202" s="589"/>
      <c r="D202" s="1228"/>
      <c r="G202" s="589"/>
      <c r="K202" s="589"/>
    </row>
    <row r="203" spans="1:11" x14ac:dyDescent="0.3">
      <c r="A203" s="589"/>
      <c r="D203" s="1228"/>
      <c r="G203" s="589"/>
      <c r="K203" s="589"/>
    </row>
    <row r="204" spans="1:11" x14ac:dyDescent="0.3">
      <c r="A204" s="589"/>
      <c r="D204" s="1228"/>
      <c r="G204" s="589"/>
      <c r="K204" s="589"/>
    </row>
    <row r="205" spans="1:11" x14ac:dyDescent="0.3">
      <c r="A205" s="589"/>
      <c r="D205" s="1228"/>
      <c r="G205" s="589"/>
      <c r="K205" s="589"/>
    </row>
    <row r="206" spans="1:11" x14ac:dyDescent="0.3">
      <c r="A206" s="589"/>
      <c r="D206" s="1228"/>
      <c r="G206" s="589"/>
      <c r="K206" s="589"/>
    </row>
    <row r="207" spans="1:11" x14ac:dyDescent="0.3">
      <c r="A207" s="589"/>
      <c r="D207" s="1228"/>
      <c r="G207" s="589"/>
      <c r="K207" s="589"/>
    </row>
    <row r="208" spans="1:11" x14ac:dyDescent="0.3">
      <c r="A208" s="589"/>
      <c r="D208" s="1228"/>
      <c r="G208" s="589"/>
      <c r="K208" s="589"/>
    </row>
    <row r="209" spans="1:11" x14ac:dyDescent="0.3">
      <c r="A209" s="589"/>
      <c r="D209" s="1228"/>
      <c r="G209" s="589"/>
      <c r="K209" s="589"/>
    </row>
    <row r="210" spans="1:11" x14ac:dyDescent="0.3">
      <c r="A210" s="589"/>
      <c r="D210" s="1228"/>
      <c r="G210" s="589"/>
      <c r="K210" s="589"/>
    </row>
    <row r="211" spans="1:11" x14ac:dyDescent="0.3">
      <c r="A211" s="589"/>
      <c r="B211" s="589"/>
      <c r="C211" s="1214"/>
      <c r="D211" s="1228"/>
      <c r="G211" s="589"/>
      <c r="K211" s="589"/>
    </row>
    <row r="212" spans="1:11" x14ac:dyDescent="0.3">
      <c r="A212" s="589"/>
      <c r="B212" s="589"/>
      <c r="C212" s="1214"/>
      <c r="D212" s="1228"/>
      <c r="G212" s="589"/>
      <c r="K212" s="589"/>
    </row>
    <row r="213" spans="1:11" x14ac:dyDescent="0.3">
      <c r="A213" s="589"/>
      <c r="B213" s="589"/>
      <c r="C213" s="1214"/>
      <c r="D213" s="1228"/>
      <c r="G213" s="589"/>
      <c r="K213" s="589"/>
    </row>
    <row r="214" spans="1:11" x14ac:dyDescent="0.3">
      <c r="A214" s="589"/>
      <c r="B214" s="589"/>
      <c r="C214" s="1214"/>
      <c r="D214" s="1228"/>
      <c r="G214" s="589"/>
      <c r="K214" s="589"/>
    </row>
    <row r="215" spans="1:11" x14ac:dyDescent="0.3">
      <c r="D215" s="1228"/>
      <c r="E215" s="1221"/>
      <c r="F215" s="1237"/>
      <c r="K215" s="589"/>
    </row>
    <row r="216" spans="1:11" x14ac:dyDescent="0.3">
      <c r="D216" s="1228"/>
      <c r="E216" s="1221"/>
      <c r="F216" s="1237"/>
      <c r="K216" s="589"/>
    </row>
    <row r="217" spans="1:11" x14ac:dyDescent="0.3">
      <c r="D217" s="1228"/>
      <c r="E217" s="1221"/>
      <c r="F217" s="1237"/>
      <c r="K217" s="589"/>
    </row>
    <row r="218" spans="1:11" x14ac:dyDescent="0.3">
      <c r="D218" s="1228"/>
      <c r="E218" s="1221"/>
      <c r="F218" s="1237"/>
      <c r="K218" s="589"/>
    </row>
    <row r="219" spans="1:11" x14ac:dyDescent="0.3">
      <c r="D219" s="1228"/>
      <c r="E219" s="1221"/>
      <c r="F219" s="1237"/>
      <c r="K219" s="589"/>
    </row>
    <row r="220" spans="1:11" x14ac:dyDescent="0.3">
      <c r="D220" s="1228"/>
      <c r="E220" s="1221"/>
      <c r="F220" s="1237"/>
      <c r="K220" s="589"/>
    </row>
    <row r="221" spans="1:11" x14ac:dyDescent="0.3">
      <c r="D221" s="1228"/>
      <c r="E221" s="1221"/>
      <c r="F221" s="1237"/>
      <c r="K221" s="589"/>
    </row>
    <row r="222" spans="1:11" x14ac:dyDescent="0.3">
      <c r="D222" s="1228"/>
      <c r="E222" s="1221"/>
      <c r="F222" s="1237"/>
      <c r="K222" s="589"/>
    </row>
    <row r="223" spans="1:11" x14ac:dyDescent="0.3">
      <c r="D223" s="1228"/>
      <c r="E223" s="1221"/>
      <c r="F223" s="1237"/>
      <c r="K223" s="589"/>
    </row>
    <row r="224" spans="1:11" x14ac:dyDescent="0.3">
      <c r="D224" s="1228"/>
      <c r="E224" s="1221"/>
      <c r="F224" s="1237"/>
      <c r="K224" s="589"/>
    </row>
    <row r="225" spans="4:11" x14ac:dyDescent="0.3">
      <c r="D225" s="1228"/>
      <c r="E225" s="1221"/>
      <c r="F225" s="1237"/>
      <c r="K225" s="589"/>
    </row>
    <row r="226" spans="4:11" x14ac:dyDescent="0.3">
      <c r="D226" s="1228"/>
      <c r="E226" s="1221"/>
      <c r="F226" s="1237"/>
      <c r="K226" s="589"/>
    </row>
    <row r="227" spans="4:11" x14ac:dyDescent="0.3">
      <c r="D227" s="1228"/>
      <c r="E227" s="1221"/>
      <c r="F227" s="1237"/>
      <c r="K227" s="589"/>
    </row>
    <row r="228" spans="4:11" x14ac:dyDescent="0.3">
      <c r="D228" s="1228"/>
      <c r="E228" s="1221"/>
      <c r="F228" s="1237"/>
      <c r="K228" s="589"/>
    </row>
    <row r="229" spans="4:11" x14ac:dyDescent="0.3">
      <c r="D229" s="1228"/>
      <c r="E229" s="1221"/>
      <c r="F229" s="1237"/>
      <c r="K229" s="589"/>
    </row>
    <row r="230" spans="4:11" x14ac:dyDescent="0.3">
      <c r="D230" s="1228"/>
      <c r="E230" s="1221"/>
      <c r="F230" s="1237"/>
      <c r="K230" s="589"/>
    </row>
    <row r="231" spans="4:11" x14ac:dyDescent="0.3">
      <c r="D231" s="1228"/>
      <c r="E231" s="1221"/>
      <c r="F231" s="1237"/>
      <c r="K231" s="589"/>
    </row>
    <row r="232" spans="4:11" x14ac:dyDescent="0.3">
      <c r="D232" s="1228"/>
      <c r="E232" s="1221"/>
      <c r="F232" s="1237"/>
      <c r="K232" s="589"/>
    </row>
    <row r="233" spans="4:11" x14ac:dyDescent="0.3">
      <c r="D233" s="1228"/>
      <c r="E233" s="1221"/>
      <c r="F233" s="1237"/>
      <c r="K233" s="589"/>
    </row>
    <row r="234" spans="4:11" x14ac:dyDescent="0.3">
      <c r="D234" s="1228"/>
      <c r="E234" s="1221"/>
      <c r="F234" s="1237"/>
    </row>
    <row r="235" spans="4:11" x14ac:dyDescent="0.3">
      <c r="D235" s="1228"/>
      <c r="E235" s="1221"/>
      <c r="F235" s="1237"/>
    </row>
    <row r="236" spans="4:11" x14ac:dyDescent="0.3">
      <c r="E236" s="1221"/>
      <c r="F236" s="1237"/>
    </row>
    <row r="237" spans="4:11" x14ac:dyDescent="0.3">
      <c r="E237" s="1221"/>
      <c r="F237" s="1237"/>
    </row>
    <row r="238" spans="4:11" x14ac:dyDescent="0.3">
      <c r="E238" s="1221"/>
      <c r="F238" s="1237"/>
    </row>
    <row r="239" spans="4:11" x14ac:dyDescent="0.3">
      <c r="E239" s="1221"/>
      <c r="F239" s="1237"/>
    </row>
    <row r="240" spans="4:11" x14ac:dyDescent="0.3">
      <c r="E240" s="1221"/>
      <c r="F240" s="1237"/>
    </row>
    <row r="241" spans="5:6" x14ac:dyDescent="0.3">
      <c r="E241" s="1221"/>
      <c r="F241" s="1237"/>
    </row>
  </sheetData>
  <mergeCells count="5">
    <mergeCell ref="A1:A3"/>
    <mergeCell ref="B1:C2"/>
    <mergeCell ref="D1:I1"/>
    <mergeCell ref="E2:H2"/>
    <mergeCell ref="I2:I3"/>
  </mergeCells>
  <hyperlinks>
    <hyperlink ref="W4:X4" r:id="rId1" display="ISPM 15 Adopted" xr:uid="{00000000-0004-0000-0E00-000000000000}"/>
    <hyperlink ref="A197" r:id="rId2" xr:uid="{00000000-0004-0000-0E00-000001000000}"/>
  </hyperlinks>
  <pageMargins left="0.7" right="0.7" top="0.75" bottom="0.75" header="0.3" footer="0.3"/>
  <pageSetup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-0.249977111117893"/>
  </sheetPr>
  <dimension ref="A1:AS241"/>
  <sheetViews>
    <sheetView zoomScaleNormal="100" workbookViewId="0">
      <pane xSplit="2" ySplit="3" topLeftCell="D20" activePane="bottomRight" state="frozen"/>
      <selection pane="topRight" activeCell="C1" sqref="C1"/>
      <selection pane="bottomLeft" activeCell="A4" sqref="A4"/>
      <selection pane="bottomRight" activeCell="B3" sqref="B1:C1048576"/>
    </sheetView>
  </sheetViews>
  <sheetFormatPr defaultColWidth="9.19921875" defaultRowHeight="16.100000000000001" x14ac:dyDescent="0.35"/>
  <cols>
    <col min="1" max="1" width="28.69921875" style="531" customWidth="1"/>
    <col min="2" max="2" width="22.3984375" style="761" hidden="1" customWidth="1"/>
    <col min="3" max="3" width="18.796875" style="978" hidden="1" customWidth="1"/>
    <col min="4" max="4" width="14.59765625" style="925" customWidth="1"/>
    <col min="5" max="5" width="12.19921875" style="589" customWidth="1"/>
    <col min="6" max="6" width="10.19921875" style="589" customWidth="1"/>
    <col min="7" max="7" width="11" style="589" hidden="1" customWidth="1"/>
    <col min="8" max="8" width="12.796875" style="706" customWidth="1"/>
    <col min="9" max="9" width="14" style="589" customWidth="1"/>
    <col min="10" max="10" width="16.19921875" style="589" customWidth="1"/>
    <col min="11" max="12" width="9.19921875" style="589"/>
    <col min="13" max="13" width="43.796875" style="589" customWidth="1"/>
    <col min="14" max="16384" width="9.19921875" style="589"/>
  </cols>
  <sheetData>
    <row r="1" spans="1:13" ht="48.05" customHeight="1" thickTop="1" thickBot="1" x14ac:dyDescent="0.35">
      <c r="A1" s="1543" t="s">
        <v>0</v>
      </c>
      <c r="B1" s="1546" t="s">
        <v>346</v>
      </c>
      <c r="C1" s="1547"/>
      <c r="D1" s="1585" t="s">
        <v>678</v>
      </c>
      <c r="E1" s="1551"/>
      <c r="F1" s="1551"/>
      <c r="G1" s="1551"/>
      <c r="H1" s="1551"/>
      <c r="I1" s="1551"/>
      <c r="J1" s="1552"/>
      <c r="L1" s="1553" t="s">
        <v>435</v>
      </c>
      <c r="M1" s="1554"/>
    </row>
    <row r="2" spans="1:13" ht="46.55" customHeight="1" thickTop="1" x14ac:dyDescent="0.3">
      <c r="A2" s="1544"/>
      <c r="B2" s="1548"/>
      <c r="C2" s="1549"/>
      <c r="D2" s="922" t="s">
        <v>18</v>
      </c>
      <c r="E2" s="1555" t="s">
        <v>8</v>
      </c>
      <c r="F2" s="1556"/>
      <c r="G2" s="1556"/>
      <c r="H2" s="1556"/>
      <c r="I2" s="1377"/>
      <c r="J2" s="680" t="s">
        <v>1</v>
      </c>
    </row>
    <row r="3" spans="1:13" ht="57.75" customHeight="1" thickBot="1" x14ac:dyDescent="0.35">
      <c r="A3" s="1563"/>
      <c r="B3" s="749" t="s">
        <v>281</v>
      </c>
      <c r="C3" s="977" t="s">
        <v>671</v>
      </c>
      <c r="D3" s="923" t="s">
        <v>671</v>
      </c>
      <c r="E3" s="61" t="s">
        <v>347</v>
      </c>
      <c r="F3" s="52" t="s">
        <v>348</v>
      </c>
      <c r="G3" s="53" t="s">
        <v>10</v>
      </c>
      <c r="H3" s="702" t="s">
        <v>351</v>
      </c>
      <c r="I3" s="40" t="s">
        <v>17</v>
      </c>
      <c r="J3" s="681"/>
    </row>
    <row r="4" spans="1:13" ht="14.95" thickTop="1" x14ac:dyDescent="0.3">
      <c r="A4" s="521" t="s">
        <v>128</v>
      </c>
      <c r="B4" s="1240" t="s">
        <v>128</v>
      </c>
      <c r="C4" s="369">
        <v>35.843749389999999</v>
      </c>
      <c r="D4" s="924">
        <f>IF(C4=0,"use median",C4)</f>
        <v>35.843749389999999</v>
      </c>
      <c r="E4" s="510">
        <f t="shared" ref="E4:E67" si="0">IF(C4=0,1,C4/$D$182)</f>
        <v>0.63383005512432744</v>
      </c>
      <c r="F4" s="514">
        <f t="shared" ref="F4:F67" si="1">E4-1</f>
        <v>-0.36616994487567256</v>
      </c>
      <c r="G4" s="511">
        <f t="shared" ref="G4:G67" si="2">(F4*-1)</f>
        <v>0.36616994487567256</v>
      </c>
      <c r="H4" s="703">
        <f t="shared" ref="H4:H67" si="3">(IF(F4&lt;0,F4/$F$184*-100,F4/$F$183*100))</f>
        <v>-57.265431189771917</v>
      </c>
      <c r="I4" s="512">
        <f>'MASTER CHART'!$AF$7</f>
        <v>0.14999999999999991</v>
      </c>
      <c r="J4" s="513">
        <f t="shared" ref="J4:J67" si="4">(H4*I4)</f>
        <v>-8.5898146784657818</v>
      </c>
    </row>
    <row r="5" spans="1:13" ht="14.4" x14ac:dyDescent="0.3">
      <c r="A5" s="522" t="s">
        <v>129</v>
      </c>
      <c r="B5" s="1240" t="s">
        <v>129</v>
      </c>
      <c r="C5" s="369">
        <v>49.911960790000002</v>
      </c>
      <c r="D5" s="924">
        <f t="shared" ref="D5:D68" si="5">IF(C5=0,"use median",C5)</f>
        <v>49.911960790000002</v>
      </c>
      <c r="E5" s="510">
        <f t="shared" si="0"/>
        <v>0.88260021335030803</v>
      </c>
      <c r="F5" s="514">
        <f t="shared" si="1"/>
        <v>-0.11739978664969197</v>
      </c>
      <c r="G5" s="514">
        <f t="shared" si="2"/>
        <v>0.11739978664969197</v>
      </c>
      <c r="H5" s="704">
        <f t="shared" si="3"/>
        <v>-18.360189027432373</v>
      </c>
      <c r="I5" s="512">
        <f>'MASTER CHART'!$AF$7</f>
        <v>0.14999999999999991</v>
      </c>
      <c r="J5" s="513">
        <f t="shared" si="4"/>
        <v>-2.7540283541148542</v>
      </c>
    </row>
    <row r="6" spans="1:13" ht="14.4" x14ac:dyDescent="0.3">
      <c r="A6" s="523" t="s">
        <v>31</v>
      </c>
      <c r="B6" s="1240" t="s">
        <v>31</v>
      </c>
      <c r="C6" s="369">
        <v>72.762813690000002</v>
      </c>
      <c r="D6" s="924">
        <f t="shared" si="5"/>
        <v>72.762813690000002</v>
      </c>
      <c r="E6" s="510">
        <f t="shared" si="0"/>
        <v>1.2866750548423549</v>
      </c>
      <c r="F6" s="514">
        <f t="shared" si="1"/>
        <v>0.28667505484235489</v>
      </c>
      <c r="G6" s="514">
        <f t="shared" si="2"/>
        <v>-0.28667505484235489</v>
      </c>
      <c r="H6" s="704">
        <f t="shared" si="3"/>
        <v>41.502601214167733</v>
      </c>
      <c r="I6" s="512">
        <f>'MASTER CHART'!$AF$7</f>
        <v>0.14999999999999991</v>
      </c>
      <c r="J6" s="513">
        <f t="shared" si="4"/>
        <v>6.2253901821251558</v>
      </c>
    </row>
    <row r="7" spans="1:13" ht="14.4" x14ac:dyDescent="0.3">
      <c r="A7" s="523" t="s">
        <v>130</v>
      </c>
      <c r="B7" s="1240" t="s">
        <v>130</v>
      </c>
      <c r="C7" s="369">
        <v>78.028056969999994</v>
      </c>
      <c r="D7" s="924">
        <f t="shared" si="5"/>
        <v>78.028056969999994</v>
      </c>
      <c r="E7" s="510">
        <f t="shared" si="0"/>
        <v>1.3797810913257047</v>
      </c>
      <c r="F7" s="514">
        <f t="shared" si="1"/>
        <v>0.3797810913257047</v>
      </c>
      <c r="G7" s="514">
        <f t="shared" si="2"/>
        <v>-0.3797810913257047</v>
      </c>
      <c r="H7" s="704">
        <f t="shared" si="3"/>
        <v>54.981774366938716</v>
      </c>
      <c r="I7" s="512">
        <f>'MASTER CHART'!$AF$7</f>
        <v>0.14999999999999991</v>
      </c>
      <c r="J7" s="513">
        <f t="shared" si="4"/>
        <v>8.2472661550408031</v>
      </c>
    </row>
    <row r="8" spans="1:13" ht="14.4" x14ac:dyDescent="0.3">
      <c r="A8" s="522" t="s">
        <v>131</v>
      </c>
      <c r="B8" s="1240" t="s">
        <v>131</v>
      </c>
      <c r="C8" s="369">
        <v>64.255311860000006</v>
      </c>
      <c r="D8" s="924">
        <f t="shared" si="5"/>
        <v>64.255311860000006</v>
      </c>
      <c r="E8" s="510">
        <f t="shared" si="0"/>
        <v>1.1362357050073846</v>
      </c>
      <c r="F8" s="514">
        <f t="shared" si="1"/>
        <v>0.13623570500738458</v>
      </c>
      <c r="G8" s="514">
        <f t="shared" si="2"/>
        <v>-0.13623570500738458</v>
      </c>
      <c r="H8" s="704">
        <f t="shared" si="3"/>
        <v>19.723153586424655</v>
      </c>
      <c r="I8" s="512">
        <f>'MASTER CHART'!$AF$7</f>
        <v>0.14999999999999991</v>
      </c>
      <c r="J8" s="513">
        <f t="shared" si="4"/>
        <v>2.9584730379636963</v>
      </c>
    </row>
    <row r="9" spans="1:13" ht="14.4" x14ac:dyDescent="0.3">
      <c r="A9" s="522" t="s">
        <v>112</v>
      </c>
      <c r="B9" s="1240" t="s">
        <v>112</v>
      </c>
      <c r="C9" s="369">
        <v>68.293523840000006</v>
      </c>
      <c r="D9" s="924">
        <f t="shared" si="5"/>
        <v>68.293523840000006</v>
      </c>
      <c r="E9" s="510">
        <f t="shared" si="0"/>
        <v>1.2076439746623777</v>
      </c>
      <c r="F9" s="514">
        <f t="shared" si="1"/>
        <v>0.20764397466237772</v>
      </c>
      <c r="G9" s="514">
        <f t="shared" si="2"/>
        <v>-0.20764397466237772</v>
      </c>
      <c r="H9" s="704">
        <f t="shared" si="3"/>
        <v>30.061091571697425</v>
      </c>
      <c r="I9" s="512">
        <f>'MASTER CHART'!$AF$7</f>
        <v>0.14999999999999991</v>
      </c>
      <c r="J9" s="513">
        <f t="shared" si="4"/>
        <v>4.509163735754611</v>
      </c>
    </row>
    <row r="10" spans="1:13" ht="14.4" x14ac:dyDescent="0.3">
      <c r="A10" s="523" t="s">
        <v>40</v>
      </c>
      <c r="B10" s="1240" t="s">
        <v>40</v>
      </c>
      <c r="C10" s="369">
        <v>55.426666679999997</v>
      </c>
      <c r="D10" s="924">
        <f t="shared" si="5"/>
        <v>55.426666679999997</v>
      </c>
      <c r="E10" s="510">
        <f t="shared" si="0"/>
        <v>0.98011753220613962</v>
      </c>
      <c r="F10" s="514">
        <f t="shared" si="1"/>
        <v>-1.9882467793860381E-2</v>
      </c>
      <c r="G10" s="514">
        <f t="shared" si="2"/>
        <v>1.9882467793860381E-2</v>
      </c>
      <c r="H10" s="704">
        <f t="shared" si="3"/>
        <v>-3.1094253017372986</v>
      </c>
      <c r="I10" s="512">
        <f>'MASTER CHART'!$AF$7</f>
        <v>0.14999999999999991</v>
      </c>
      <c r="J10" s="513">
        <f t="shared" si="4"/>
        <v>-0.46641379526059451</v>
      </c>
    </row>
    <row r="11" spans="1:13" ht="14.4" x14ac:dyDescent="0.3">
      <c r="A11" s="522" t="s">
        <v>132</v>
      </c>
      <c r="B11" s="1240" t="s">
        <v>132</v>
      </c>
      <c r="C11" s="369">
        <v>42.982398269999997</v>
      </c>
      <c r="D11" s="924">
        <f t="shared" si="5"/>
        <v>42.982398269999997</v>
      </c>
      <c r="E11" s="510">
        <f t="shared" si="0"/>
        <v>0.76006378597353252</v>
      </c>
      <c r="F11" s="514">
        <f t="shared" si="1"/>
        <v>-0.23993621402646748</v>
      </c>
      <c r="G11" s="514">
        <f t="shared" si="2"/>
        <v>0.23993621402646748</v>
      </c>
      <c r="H11" s="704">
        <f t="shared" si="3"/>
        <v>-37.523698890503667</v>
      </c>
      <c r="I11" s="512">
        <f>'MASTER CHART'!$AF$7</f>
        <v>0.14999999999999991</v>
      </c>
      <c r="J11" s="513">
        <f t="shared" si="4"/>
        <v>-5.6285548335755466</v>
      </c>
    </row>
    <row r="12" spans="1:13" s="147" customFormat="1" ht="14.4" x14ac:dyDescent="0.3">
      <c r="A12" s="523" t="s">
        <v>133</v>
      </c>
      <c r="D12" s="924" t="str">
        <f t="shared" si="5"/>
        <v>use median</v>
      </c>
      <c r="E12" s="510">
        <f t="shared" si="0"/>
        <v>1</v>
      </c>
      <c r="F12" s="514">
        <f t="shared" si="1"/>
        <v>0</v>
      </c>
      <c r="G12" s="514">
        <f>(F12*-1)</f>
        <v>0</v>
      </c>
      <c r="H12" s="704">
        <f t="shared" si="3"/>
        <v>0</v>
      </c>
      <c r="I12" s="512">
        <f>'MASTER CHART'!$AF$7</f>
        <v>0.14999999999999991</v>
      </c>
      <c r="J12" s="513">
        <f t="shared" si="4"/>
        <v>0</v>
      </c>
    </row>
    <row r="13" spans="1:13" ht="14.4" x14ac:dyDescent="0.3">
      <c r="A13" s="522" t="s">
        <v>41</v>
      </c>
      <c r="B13" s="1240" t="s">
        <v>41</v>
      </c>
      <c r="C13" s="369">
        <v>67.038753779999993</v>
      </c>
      <c r="D13" s="924">
        <f t="shared" si="5"/>
        <v>67.038753779999993</v>
      </c>
      <c r="E13" s="510">
        <f t="shared" si="0"/>
        <v>1.1854556994447174</v>
      </c>
      <c r="F13" s="514">
        <f t="shared" si="1"/>
        <v>0.1854556994447174</v>
      </c>
      <c r="G13" s="514">
        <f t="shared" si="2"/>
        <v>-0.1854556994447174</v>
      </c>
      <c r="H13" s="704">
        <f t="shared" si="3"/>
        <v>26.848844386482263</v>
      </c>
      <c r="I13" s="512">
        <f>'MASTER CHART'!$AF$7</f>
        <v>0.14999999999999991</v>
      </c>
      <c r="J13" s="513">
        <f t="shared" si="4"/>
        <v>4.0273266579723375</v>
      </c>
    </row>
    <row r="14" spans="1:13" ht="14.4" x14ac:dyDescent="0.3">
      <c r="A14" s="523" t="s">
        <v>42</v>
      </c>
      <c r="B14" s="1240" t="s">
        <v>42</v>
      </c>
      <c r="C14" s="369">
        <v>77.863964350000003</v>
      </c>
      <c r="D14" s="924">
        <f t="shared" si="5"/>
        <v>77.863964350000003</v>
      </c>
      <c r="E14" s="510">
        <f t="shared" si="0"/>
        <v>1.3768794184775761</v>
      </c>
      <c r="F14" s="514">
        <f t="shared" si="1"/>
        <v>0.37687941847757611</v>
      </c>
      <c r="G14" s="514">
        <f t="shared" si="2"/>
        <v>-0.37687941847757611</v>
      </c>
      <c r="H14" s="704">
        <f t="shared" si="3"/>
        <v>54.561692573857414</v>
      </c>
      <c r="I14" s="512">
        <f>'MASTER CHART'!$AF$7</f>
        <v>0.14999999999999991</v>
      </c>
      <c r="J14" s="513">
        <f t="shared" si="4"/>
        <v>8.1842538860786078</v>
      </c>
    </row>
    <row r="15" spans="1:13" ht="14.4" x14ac:dyDescent="0.3">
      <c r="A15" s="522" t="s">
        <v>43</v>
      </c>
      <c r="B15" s="1240" t="s">
        <v>43</v>
      </c>
      <c r="C15" s="369">
        <v>20.390846010000001</v>
      </c>
      <c r="D15" s="924">
        <f t="shared" si="5"/>
        <v>20.390846010000001</v>
      </c>
      <c r="E15" s="510">
        <f t="shared" si="0"/>
        <v>0.36057419412032032</v>
      </c>
      <c r="F15" s="514">
        <f t="shared" si="1"/>
        <v>-0.63942580587967968</v>
      </c>
      <c r="G15" s="514">
        <f t="shared" si="2"/>
        <v>0.63942580587967968</v>
      </c>
      <c r="H15" s="704">
        <f t="shared" si="3"/>
        <v>-100</v>
      </c>
      <c r="I15" s="512">
        <f>'MASTER CHART'!$AF$7</f>
        <v>0.14999999999999991</v>
      </c>
      <c r="J15" s="513">
        <f t="shared" si="4"/>
        <v>-14.999999999999991</v>
      </c>
    </row>
    <row r="16" spans="1:13" ht="14.4" x14ac:dyDescent="0.3">
      <c r="A16" s="523" t="s">
        <v>134</v>
      </c>
      <c r="B16" s="1240" t="s">
        <v>216</v>
      </c>
      <c r="C16" s="369">
        <v>45.860312020000002</v>
      </c>
      <c r="D16" s="924">
        <f t="shared" si="5"/>
        <v>45.860312020000002</v>
      </c>
      <c r="E16" s="510">
        <f t="shared" si="0"/>
        <v>0.81095433905039527</v>
      </c>
      <c r="F16" s="514">
        <f t="shared" si="1"/>
        <v>-0.18904566094960473</v>
      </c>
      <c r="G16" s="514">
        <f t="shared" si="2"/>
        <v>0.18904566094960473</v>
      </c>
      <c r="H16" s="704">
        <f t="shared" si="3"/>
        <v>-29.564909519022027</v>
      </c>
      <c r="I16" s="512">
        <f>'MASTER CHART'!$AF$7</f>
        <v>0.14999999999999991</v>
      </c>
      <c r="J16" s="513">
        <f t="shared" si="4"/>
        <v>-4.4347364278533012</v>
      </c>
    </row>
    <row r="17" spans="1:10" ht="14.4" x14ac:dyDescent="0.3">
      <c r="A17" s="522" t="s">
        <v>44</v>
      </c>
      <c r="B17" s="1240" t="s">
        <v>44</v>
      </c>
      <c r="C17" s="369">
        <v>63.252943029999997</v>
      </c>
      <c r="D17" s="924">
        <f t="shared" si="5"/>
        <v>63.252943029999997</v>
      </c>
      <c r="E17" s="510">
        <f t="shared" si="0"/>
        <v>1.1185106761924284</v>
      </c>
      <c r="F17" s="514">
        <f t="shared" si="1"/>
        <v>0.11851067619242839</v>
      </c>
      <c r="G17" s="514">
        <f t="shared" si="2"/>
        <v>-0.11851067619242839</v>
      </c>
      <c r="H17" s="704">
        <f t="shared" si="3"/>
        <v>17.157060757659728</v>
      </c>
      <c r="I17" s="512">
        <f>'MASTER CHART'!$AF$7</f>
        <v>0.14999999999999991</v>
      </c>
      <c r="J17" s="513">
        <f t="shared" si="4"/>
        <v>2.5735591136489577</v>
      </c>
    </row>
    <row r="18" spans="1:10" ht="14.4" x14ac:dyDescent="0.3">
      <c r="A18" s="523" t="s">
        <v>45</v>
      </c>
      <c r="B18" s="1240" t="s">
        <v>45</v>
      </c>
      <c r="C18" s="369">
        <v>27.901132</v>
      </c>
      <c r="D18" s="924">
        <f t="shared" si="5"/>
        <v>27.901132</v>
      </c>
      <c r="E18" s="510">
        <f t="shared" si="0"/>
        <v>0.49337963618630071</v>
      </c>
      <c r="F18" s="514">
        <f t="shared" si="1"/>
        <v>-0.50662036381369924</v>
      </c>
      <c r="G18" s="514">
        <f t="shared" si="2"/>
        <v>0.50662036381369924</v>
      </c>
      <c r="H18" s="704">
        <f t="shared" si="3"/>
        <v>-79.230515746345972</v>
      </c>
      <c r="I18" s="512">
        <f>'MASTER CHART'!$AF$7</f>
        <v>0.14999999999999991</v>
      </c>
      <c r="J18" s="513">
        <f t="shared" si="4"/>
        <v>-11.884577361951889</v>
      </c>
    </row>
    <row r="19" spans="1:10" ht="14.4" x14ac:dyDescent="0.3">
      <c r="A19" s="522" t="s">
        <v>114</v>
      </c>
      <c r="B19" s="1240" t="s">
        <v>114</v>
      </c>
      <c r="C19" s="369">
        <v>63.521753220000001</v>
      </c>
      <c r="D19" s="924">
        <f t="shared" si="5"/>
        <v>63.521753220000001</v>
      </c>
      <c r="E19" s="510">
        <f t="shared" si="0"/>
        <v>1.1232640845396371</v>
      </c>
      <c r="F19" s="514">
        <f t="shared" si="1"/>
        <v>0.12326408453963711</v>
      </c>
      <c r="G19" s="514">
        <f t="shared" si="2"/>
        <v>-0.12326408453963711</v>
      </c>
      <c r="H19" s="704">
        <f t="shared" si="3"/>
        <v>17.845222520289493</v>
      </c>
      <c r="I19" s="512">
        <f>'MASTER CHART'!$AF$7</f>
        <v>0.14999999999999991</v>
      </c>
      <c r="J19" s="513">
        <f t="shared" si="4"/>
        <v>2.6767833780434223</v>
      </c>
    </row>
    <row r="20" spans="1:10" ht="14.4" x14ac:dyDescent="0.3">
      <c r="A20" s="523" t="s">
        <v>135</v>
      </c>
      <c r="B20" s="1240" t="s">
        <v>135</v>
      </c>
      <c r="C20" s="369">
        <v>65.786540329999994</v>
      </c>
      <c r="D20" s="924">
        <f t="shared" si="5"/>
        <v>65.786540329999994</v>
      </c>
      <c r="E20" s="510">
        <f t="shared" si="0"/>
        <v>1.1633126331207921</v>
      </c>
      <c r="F20" s="514">
        <f t="shared" si="1"/>
        <v>0.16331263312079214</v>
      </c>
      <c r="G20" s="514">
        <f t="shared" si="2"/>
        <v>-0.16331263312079214</v>
      </c>
      <c r="H20" s="704">
        <f t="shared" si="3"/>
        <v>23.6431421958745</v>
      </c>
      <c r="I20" s="512">
        <f>'MASTER CHART'!$AF$7</f>
        <v>0.14999999999999991</v>
      </c>
      <c r="J20" s="513">
        <f t="shared" si="4"/>
        <v>3.5464713293811729</v>
      </c>
    </row>
    <row r="21" spans="1:10" ht="14.4" x14ac:dyDescent="0.3">
      <c r="A21" s="522" t="s">
        <v>136</v>
      </c>
      <c r="B21" s="1240" t="s">
        <v>136</v>
      </c>
      <c r="C21" s="369">
        <v>77.868649739999995</v>
      </c>
      <c r="D21" s="924">
        <f t="shared" si="5"/>
        <v>77.868649739999995</v>
      </c>
      <c r="E21" s="510">
        <f t="shared" si="0"/>
        <v>1.3769622708870621</v>
      </c>
      <c r="F21" s="514">
        <f t="shared" si="1"/>
        <v>0.37696227088706213</v>
      </c>
      <c r="G21" s="514">
        <f t="shared" si="2"/>
        <v>-0.37696227088706213</v>
      </c>
      <c r="H21" s="704">
        <f t="shared" si="3"/>
        <v>54.573687306054886</v>
      </c>
      <c r="I21" s="512">
        <f>'MASTER CHART'!$AF$7</f>
        <v>0.14999999999999991</v>
      </c>
      <c r="J21" s="513">
        <f t="shared" si="4"/>
        <v>8.1860530959082283</v>
      </c>
    </row>
    <row r="22" spans="1:10" ht="14.4" x14ac:dyDescent="0.3">
      <c r="A22" s="523" t="s">
        <v>137</v>
      </c>
      <c r="B22" s="1240" t="s">
        <v>137</v>
      </c>
      <c r="C22" s="369">
        <v>67.018333519999999</v>
      </c>
      <c r="D22" s="924">
        <f t="shared" si="5"/>
        <v>67.018333519999999</v>
      </c>
      <c r="E22" s="510">
        <f t="shared" si="0"/>
        <v>1.1850946051188804</v>
      </c>
      <c r="F22" s="514">
        <f t="shared" si="1"/>
        <v>0.18509460511888043</v>
      </c>
      <c r="G22" s="514">
        <f t="shared" si="2"/>
        <v>-0.18509460511888043</v>
      </c>
      <c r="H22" s="704">
        <f t="shared" si="3"/>
        <v>26.796567937754794</v>
      </c>
      <c r="I22" s="512">
        <f>'MASTER CHART'!$AF$7</f>
        <v>0.14999999999999991</v>
      </c>
      <c r="J22" s="513">
        <f t="shared" si="4"/>
        <v>4.0194851906632172</v>
      </c>
    </row>
    <row r="23" spans="1:10" ht="14.4" x14ac:dyDescent="0.3">
      <c r="A23" s="522" t="s">
        <v>138</v>
      </c>
      <c r="B23" s="1240" t="s">
        <v>138</v>
      </c>
      <c r="C23" s="369">
        <v>48.999804019999999</v>
      </c>
      <c r="D23" s="924">
        <f t="shared" si="5"/>
        <v>48.999804019999999</v>
      </c>
      <c r="E23" s="510">
        <f t="shared" si="0"/>
        <v>0.8664704170636387</v>
      </c>
      <c r="F23" s="514">
        <f t="shared" si="1"/>
        <v>-0.1335295829363613</v>
      </c>
      <c r="G23" s="514">
        <f t="shared" si="2"/>
        <v>0.1335295829363613</v>
      </c>
      <c r="H23" s="704">
        <f t="shared" si="3"/>
        <v>-20.882732868852571</v>
      </c>
      <c r="I23" s="512">
        <f>'MASTER CHART'!$AF$7</f>
        <v>0.14999999999999991</v>
      </c>
      <c r="J23" s="513">
        <f t="shared" si="4"/>
        <v>-3.1324099303278836</v>
      </c>
    </row>
    <row r="24" spans="1:10" ht="14.4" x14ac:dyDescent="0.3">
      <c r="A24" s="523" t="s">
        <v>139</v>
      </c>
      <c r="B24" s="1240" t="s">
        <v>139</v>
      </c>
      <c r="C24" s="369"/>
      <c r="D24" s="924" t="str">
        <f t="shared" si="5"/>
        <v>use median</v>
      </c>
      <c r="E24" s="510">
        <f t="shared" si="0"/>
        <v>1</v>
      </c>
      <c r="F24" s="514">
        <f t="shared" si="1"/>
        <v>0</v>
      </c>
      <c r="G24" s="514">
        <f t="shared" si="2"/>
        <v>0</v>
      </c>
      <c r="H24" s="704">
        <f t="shared" si="3"/>
        <v>0</v>
      </c>
      <c r="I24" s="512">
        <f>'MASTER CHART'!$AF$7</f>
        <v>0.14999999999999991</v>
      </c>
      <c r="J24" s="513">
        <f t="shared" si="4"/>
        <v>0</v>
      </c>
    </row>
    <row r="25" spans="1:10" ht="14.4" x14ac:dyDescent="0.3">
      <c r="A25" s="523" t="s">
        <v>35</v>
      </c>
      <c r="B25" s="1240" t="s">
        <v>35</v>
      </c>
      <c r="C25" s="369">
        <v>72.067908529999997</v>
      </c>
      <c r="D25" s="924">
        <f t="shared" si="5"/>
        <v>72.067908529999997</v>
      </c>
      <c r="E25" s="510">
        <f t="shared" si="0"/>
        <v>1.2743869492907669</v>
      </c>
      <c r="F25" s="514">
        <f t="shared" si="1"/>
        <v>0.2743869492907669</v>
      </c>
      <c r="G25" s="514">
        <f t="shared" si="2"/>
        <v>-0.2743869492907669</v>
      </c>
      <c r="H25" s="704">
        <f t="shared" si="3"/>
        <v>39.723624160633712</v>
      </c>
      <c r="I25" s="512">
        <f>'MASTER CHART'!$AF$7</f>
        <v>0.14999999999999991</v>
      </c>
      <c r="J25" s="513">
        <f t="shared" si="4"/>
        <v>5.9585436240950536</v>
      </c>
    </row>
    <row r="26" spans="1:10" ht="12.75" customHeight="1" x14ac:dyDescent="0.3">
      <c r="A26" s="522" t="s">
        <v>231</v>
      </c>
      <c r="B26" s="1240" t="s">
        <v>140</v>
      </c>
      <c r="C26" s="369">
        <v>71.177034210000002</v>
      </c>
      <c r="D26" s="924">
        <f t="shared" si="5"/>
        <v>71.177034210000002</v>
      </c>
      <c r="E26" s="510">
        <f t="shared" si="0"/>
        <v>1.2586334935568091</v>
      </c>
      <c r="F26" s="514">
        <f t="shared" si="1"/>
        <v>0.25863349355680909</v>
      </c>
      <c r="G26" s="514">
        <f t="shared" si="2"/>
        <v>-0.25863349355680909</v>
      </c>
      <c r="H26" s="704">
        <f t="shared" si="3"/>
        <v>37.442960461341734</v>
      </c>
      <c r="I26" s="512">
        <f>'MASTER CHART'!$AF$7</f>
        <v>0.14999999999999991</v>
      </c>
      <c r="J26" s="513">
        <f t="shared" si="4"/>
        <v>5.6164440692012567</v>
      </c>
    </row>
    <row r="27" spans="1:10" ht="14.4" x14ac:dyDescent="0.3">
      <c r="A27" s="523" t="s">
        <v>141</v>
      </c>
      <c r="B27" s="1240" t="s">
        <v>141</v>
      </c>
      <c r="C27" s="369">
        <v>59.01483571</v>
      </c>
      <c r="D27" s="924">
        <f t="shared" si="5"/>
        <v>59.01483571</v>
      </c>
      <c r="E27" s="510">
        <f t="shared" si="0"/>
        <v>1.0435676291626486</v>
      </c>
      <c r="F27" s="514">
        <f t="shared" si="1"/>
        <v>4.3567629162648558E-2</v>
      </c>
      <c r="G27" s="514">
        <f t="shared" si="2"/>
        <v>-4.3567629162648558E-2</v>
      </c>
      <c r="H27" s="704">
        <f t="shared" si="3"/>
        <v>6.3073849937116995</v>
      </c>
      <c r="I27" s="512">
        <f>'MASTER CHART'!$AF$7</f>
        <v>0.14999999999999991</v>
      </c>
      <c r="J27" s="513">
        <f t="shared" si="4"/>
        <v>0.94610774905675432</v>
      </c>
    </row>
    <row r="28" spans="1:10" ht="14.4" x14ac:dyDescent="0.3">
      <c r="A28" s="522" t="s">
        <v>46</v>
      </c>
      <c r="B28" s="1240" t="s">
        <v>46</v>
      </c>
      <c r="C28" s="369">
        <v>46.039126500000002</v>
      </c>
      <c r="D28" s="924">
        <f t="shared" si="5"/>
        <v>46.039126500000002</v>
      </c>
      <c r="E28" s="510">
        <f t="shared" si="0"/>
        <v>0.8141163406167562</v>
      </c>
      <c r="F28" s="514">
        <f t="shared" si="1"/>
        <v>-0.1858836593832438</v>
      </c>
      <c r="G28" s="514">
        <f t="shared" si="2"/>
        <v>0.1858836593832438</v>
      </c>
      <c r="H28" s="704">
        <f t="shared" si="3"/>
        <v>-29.070403113855782</v>
      </c>
      <c r="I28" s="512">
        <f>'MASTER CHART'!$AF$7</f>
        <v>0.14999999999999991</v>
      </c>
      <c r="J28" s="513">
        <f t="shared" si="4"/>
        <v>-4.3605604670783649</v>
      </c>
    </row>
    <row r="29" spans="1:10" x14ac:dyDescent="0.35">
      <c r="A29" s="522" t="s">
        <v>142</v>
      </c>
      <c r="D29" s="924" t="str">
        <f t="shared" si="5"/>
        <v>use median</v>
      </c>
      <c r="E29" s="510">
        <f t="shared" si="0"/>
        <v>1</v>
      </c>
      <c r="F29" s="514">
        <f t="shared" si="1"/>
        <v>0</v>
      </c>
      <c r="G29" s="514">
        <f t="shared" si="2"/>
        <v>0</v>
      </c>
      <c r="H29" s="704">
        <f t="shared" si="3"/>
        <v>0</v>
      </c>
      <c r="I29" s="512">
        <f>'MASTER CHART'!$AF$7</f>
        <v>0.14999999999999991</v>
      </c>
      <c r="J29" s="513">
        <f t="shared" si="4"/>
        <v>0</v>
      </c>
    </row>
    <row r="30" spans="1:10" ht="14.4" x14ac:dyDescent="0.3">
      <c r="A30" s="523" t="s">
        <v>143</v>
      </c>
      <c r="B30" s="1240" t="s">
        <v>143</v>
      </c>
      <c r="C30" s="369">
        <v>93.860082629999994</v>
      </c>
      <c r="D30" s="924">
        <f t="shared" si="5"/>
        <v>93.860082629999994</v>
      </c>
      <c r="E30" s="510">
        <f t="shared" si="0"/>
        <v>1.6597410248589741</v>
      </c>
      <c r="F30" s="514">
        <f t="shared" si="1"/>
        <v>0.65974102485897412</v>
      </c>
      <c r="G30" s="514">
        <f t="shared" si="2"/>
        <v>-0.65974102485897412</v>
      </c>
      <c r="H30" s="704">
        <f t="shared" si="3"/>
        <v>95.512212160926808</v>
      </c>
      <c r="I30" s="512">
        <f>'MASTER CHART'!$AF$7</f>
        <v>0.14999999999999991</v>
      </c>
      <c r="J30" s="513">
        <f t="shared" si="4"/>
        <v>14.326831824139013</v>
      </c>
    </row>
    <row r="31" spans="1:10" ht="14.4" x14ac:dyDescent="0.3">
      <c r="A31" s="522" t="s">
        <v>47</v>
      </c>
      <c r="B31" s="1240" t="s">
        <v>47</v>
      </c>
      <c r="C31" s="369">
        <v>54.57395236</v>
      </c>
      <c r="D31" s="924">
        <f t="shared" si="5"/>
        <v>54.57395236</v>
      </c>
      <c r="E31" s="510">
        <f t="shared" si="0"/>
        <v>0.96503886511218639</v>
      </c>
      <c r="F31" s="514">
        <f t="shared" si="1"/>
        <v>-3.4961134887813605E-2</v>
      </c>
      <c r="G31" s="514">
        <f t="shared" si="2"/>
        <v>3.4961134887813605E-2</v>
      </c>
      <c r="H31" s="704">
        <f t="shared" si="3"/>
        <v>-5.4675827228643659</v>
      </c>
      <c r="I31" s="512">
        <f>'MASTER CHART'!$AF$7</f>
        <v>0.14999999999999991</v>
      </c>
      <c r="J31" s="513">
        <f t="shared" si="4"/>
        <v>-0.82013740842965444</v>
      </c>
    </row>
    <row r="32" spans="1:10" ht="14.4" x14ac:dyDescent="0.3">
      <c r="A32" s="523" t="s">
        <v>144</v>
      </c>
      <c r="B32" s="1240" t="s">
        <v>144</v>
      </c>
      <c r="C32" s="369">
        <v>52.295082319999999</v>
      </c>
      <c r="D32" s="924">
        <f t="shared" si="5"/>
        <v>52.295082319999999</v>
      </c>
      <c r="E32" s="510">
        <f t="shared" si="0"/>
        <v>0.92474128610173401</v>
      </c>
      <c r="F32" s="514">
        <f t="shared" si="1"/>
        <v>-7.5258713898265994E-2</v>
      </c>
      <c r="G32" s="514">
        <f t="shared" si="2"/>
        <v>7.5258713898265994E-2</v>
      </c>
      <c r="H32" s="704">
        <f t="shared" si="3"/>
        <v>-11.769733596336488</v>
      </c>
      <c r="I32" s="512">
        <f>'MASTER CHART'!$AF$7</f>
        <v>0.14999999999999991</v>
      </c>
      <c r="J32" s="513">
        <f t="shared" si="4"/>
        <v>-1.7654600394504723</v>
      </c>
    </row>
    <row r="33" spans="1:10" ht="14.4" x14ac:dyDescent="0.3">
      <c r="A33" s="523" t="s">
        <v>145</v>
      </c>
      <c r="B33" s="1264" t="s">
        <v>145</v>
      </c>
      <c r="C33" s="1267">
        <v>22</v>
      </c>
      <c r="D33" s="924">
        <f t="shared" si="5"/>
        <v>22</v>
      </c>
      <c r="E33" s="510">
        <f t="shared" si="0"/>
        <v>0.38902909014941101</v>
      </c>
      <c r="F33" s="514">
        <f t="shared" si="1"/>
        <v>-0.61097090985058899</v>
      </c>
      <c r="G33" s="514">
        <f t="shared" si="2"/>
        <v>0.61097090985058899</v>
      </c>
      <c r="H33" s="704">
        <f t="shared" si="3"/>
        <v>-95.549929989149504</v>
      </c>
      <c r="I33" s="512">
        <f>'MASTER CHART'!$AF$7</f>
        <v>0.14999999999999991</v>
      </c>
      <c r="J33" s="513">
        <f t="shared" si="4"/>
        <v>-14.332489498372418</v>
      </c>
    </row>
    <row r="34" spans="1:10" ht="14.4" x14ac:dyDescent="0.3">
      <c r="A34" s="522" t="s">
        <v>146</v>
      </c>
      <c r="B34" s="1240" t="s">
        <v>146</v>
      </c>
      <c r="C34" s="369">
        <v>22.87302171</v>
      </c>
      <c r="D34" s="924">
        <f t="shared" si="5"/>
        <v>22.87302171</v>
      </c>
      <c r="E34" s="510">
        <f t="shared" si="0"/>
        <v>0.40446685567313745</v>
      </c>
      <c r="F34" s="514">
        <f t="shared" si="1"/>
        <v>-0.59553314432686255</v>
      </c>
      <c r="G34" s="514">
        <f t="shared" si="2"/>
        <v>0.59553314432686255</v>
      </c>
      <c r="H34" s="704">
        <f t="shared" si="3"/>
        <v>-93.135613053271669</v>
      </c>
      <c r="I34" s="512">
        <f>'MASTER CHART'!$AF$7</f>
        <v>0.14999999999999991</v>
      </c>
      <c r="J34" s="513">
        <f t="shared" si="4"/>
        <v>-13.970341957990742</v>
      </c>
    </row>
    <row r="35" spans="1:10" ht="14.4" x14ac:dyDescent="0.3">
      <c r="A35" s="523" t="s">
        <v>48</v>
      </c>
      <c r="B35" s="1240" t="s">
        <v>48</v>
      </c>
      <c r="C35" s="369">
        <v>70.930415049999993</v>
      </c>
      <c r="D35" s="924">
        <f t="shared" si="5"/>
        <v>70.930415049999993</v>
      </c>
      <c r="E35" s="510">
        <f t="shared" si="0"/>
        <v>1.2542724923100721</v>
      </c>
      <c r="F35" s="514">
        <f t="shared" si="1"/>
        <v>0.2542724923100721</v>
      </c>
      <c r="G35" s="514">
        <f t="shared" si="2"/>
        <v>-0.2542724923100721</v>
      </c>
      <c r="H35" s="704">
        <f t="shared" si="3"/>
        <v>36.81160836920612</v>
      </c>
      <c r="I35" s="512">
        <f>'MASTER CHART'!$AF$7</f>
        <v>0.14999999999999991</v>
      </c>
      <c r="J35" s="513">
        <f t="shared" si="4"/>
        <v>5.5217412553809151</v>
      </c>
    </row>
    <row r="36" spans="1:10" ht="14.4" x14ac:dyDescent="0.3">
      <c r="A36" s="523" t="s">
        <v>147</v>
      </c>
      <c r="B36" s="1240" t="s">
        <v>147</v>
      </c>
      <c r="C36" s="369"/>
      <c r="D36" s="924" t="str">
        <f t="shared" si="5"/>
        <v>use median</v>
      </c>
      <c r="E36" s="510">
        <f t="shared" si="0"/>
        <v>1</v>
      </c>
      <c r="F36" s="514">
        <f t="shared" si="1"/>
        <v>0</v>
      </c>
      <c r="G36" s="514">
        <f t="shared" si="2"/>
        <v>0</v>
      </c>
      <c r="H36" s="704">
        <f t="shared" si="3"/>
        <v>0</v>
      </c>
      <c r="I36" s="512">
        <f>'MASTER CHART'!$AF$7</f>
        <v>0.14999999999999991</v>
      </c>
      <c r="J36" s="513">
        <f t="shared" si="4"/>
        <v>0</v>
      </c>
    </row>
    <row r="37" spans="1:10" ht="14.4" x14ac:dyDescent="0.3">
      <c r="A37" s="522" t="s">
        <v>49</v>
      </c>
      <c r="B37" s="1240" t="s">
        <v>49</v>
      </c>
      <c r="C37" s="369">
        <v>49.465448600000002</v>
      </c>
      <c r="D37" s="924">
        <f t="shared" si="5"/>
        <v>49.465448600000002</v>
      </c>
      <c r="E37" s="510">
        <f t="shared" si="0"/>
        <v>0.87470447557683895</v>
      </c>
      <c r="F37" s="514">
        <f t="shared" si="1"/>
        <v>-0.12529552442316105</v>
      </c>
      <c r="G37" s="514">
        <f t="shared" si="2"/>
        <v>0.12529552442316105</v>
      </c>
      <c r="H37" s="704">
        <f t="shared" si="3"/>
        <v>-19.595005905460411</v>
      </c>
      <c r="I37" s="512">
        <f>'MASTER CHART'!$AF$7</f>
        <v>0.14999999999999991</v>
      </c>
      <c r="J37" s="513">
        <f t="shared" si="4"/>
        <v>-2.9392508858190598</v>
      </c>
    </row>
    <row r="38" spans="1:10" ht="14.4" x14ac:dyDescent="0.3">
      <c r="A38" s="523" t="s">
        <v>50</v>
      </c>
      <c r="B38" s="1240" t="s">
        <v>50</v>
      </c>
      <c r="C38" s="369">
        <v>55.786720809999998</v>
      </c>
      <c r="D38" s="924">
        <f t="shared" si="5"/>
        <v>55.786720809999998</v>
      </c>
      <c r="E38" s="510">
        <f t="shared" si="0"/>
        <v>0.98648441996061409</v>
      </c>
      <c r="F38" s="514">
        <f t="shared" si="1"/>
        <v>-1.351558003938591E-2</v>
      </c>
      <c r="G38" s="514">
        <f t="shared" si="2"/>
        <v>1.351558003938591E-2</v>
      </c>
      <c r="H38" s="704">
        <f t="shared" si="3"/>
        <v>-2.1137057521149103</v>
      </c>
      <c r="I38" s="512">
        <f>'MASTER CHART'!$AF$7</f>
        <v>0.14999999999999991</v>
      </c>
      <c r="J38" s="513">
        <f t="shared" si="4"/>
        <v>-0.31705586281723636</v>
      </c>
    </row>
    <row r="39" spans="1:10" ht="14.4" x14ac:dyDescent="0.3">
      <c r="A39" s="522" t="s">
        <v>148</v>
      </c>
      <c r="B39" s="1265"/>
      <c r="C39" s="1266"/>
      <c r="D39" s="924" t="str">
        <f t="shared" si="5"/>
        <v>use median</v>
      </c>
      <c r="E39" s="510">
        <f t="shared" si="0"/>
        <v>1</v>
      </c>
      <c r="F39" s="514">
        <f t="shared" si="1"/>
        <v>0</v>
      </c>
      <c r="G39" s="514">
        <f t="shared" si="2"/>
        <v>0</v>
      </c>
      <c r="H39" s="704">
        <f t="shared" si="3"/>
        <v>0</v>
      </c>
      <c r="I39" s="512">
        <f>'MASTER CHART'!$AF$7</f>
        <v>0.14999999999999991</v>
      </c>
      <c r="J39" s="513">
        <f t="shared" si="4"/>
        <v>0</v>
      </c>
    </row>
    <row r="40" spans="1:10" ht="14.4" x14ac:dyDescent="0.3">
      <c r="A40" s="523" t="s">
        <v>51</v>
      </c>
      <c r="B40" s="1240" t="s">
        <v>51</v>
      </c>
      <c r="C40" s="369">
        <v>75.124550339999999</v>
      </c>
      <c r="D40" s="924">
        <f t="shared" si="5"/>
        <v>75.124550339999999</v>
      </c>
      <c r="E40" s="510">
        <f t="shared" si="0"/>
        <v>1.328437975756992</v>
      </c>
      <c r="F40" s="514">
        <f t="shared" si="1"/>
        <v>0.32843797575699196</v>
      </c>
      <c r="G40" s="514">
        <f t="shared" si="2"/>
        <v>-0.32843797575699196</v>
      </c>
      <c r="H40" s="704">
        <f t="shared" si="3"/>
        <v>47.548714480674818</v>
      </c>
      <c r="I40" s="512">
        <f>'MASTER CHART'!$AF$7</f>
        <v>0.14999999999999991</v>
      </c>
      <c r="J40" s="513">
        <f t="shared" si="4"/>
        <v>7.1323071721012186</v>
      </c>
    </row>
    <row r="41" spans="1:10" ht="14.4" x14ac:dyDescent="0.3">
      <c r="A41" s="523" t="s">
        <v>149</v>
      </c>
      <c r="B41" s="1240" t="s">
        <v>449</v>
      </c>
      <c r="C41" s="369">
        <v>81.762463870000005</v>
      </c>
      <c r="D41" s="924">
        <f t="shared" si="5"/>
        <v>81.762463870000005</v>
      </c>
      <c r="E41" s="510">
        <f t="shared" si="0"/>
        <v>1.4458171330781904</v>
      </c>
      <c r="F41" s="514">
        <f t="shared" si="1"/>
        <v>0.44581713307819038</v>
      </c>
      <c r="G41" s="514">
        <f t="shared" si="2"/>
        <v>-0.44581713307819038</v>
      </c>
      <c r="H41" s="704">
        <f t="shared" si="3"/>
        <v>64.541962671856496</v>
      </c>
      <c r="I41" s="512">
        <f>'MASTER CHART'!$AF$7</f>
        <v>0.14999999999999991</v>
      </c>
      <c r="J41" s="513">
        <f t="shared" si="4"/>
        <v>9.6812944007784694</v>
      </c>
    </row>
    <row r="42" spans="1:10" ht="14.4" x14ac:dyDescent="0.3">
      <c r="A42" s="523" t="s">
        <v>52</v>
      </c>
      <c r="B42" s="1240" t="s">
        <v>52</v>
      </c>
      <c r="C42" s="369">
        <v>72.667453260000002</v>
      </c>
      <c r="D42" s="924">
        <f t="shared" si="5"/>
        <v>72.667453260000002</v>
      </c>
      <c r="E42" s="510">
        <f t="shared" si="0"/>
        <v>1.2849887829642113</v>
      </c>
      <c r="F42" s="514">
        <f t="shared" si="1"/>
        <v>0.28498878296421126</v>
      </c>
      <c r="G42" s="514">
        <f t="shared" si="2"/>
        <v>-0.28498878296421126</v>
      </c>
      <c r="H42" s="704">
        <f t="shared" si="3"/>
        <v>41.258475790224772</v>
      </c>
      <c r="I42" s="512">
        <f>'MASTER CHART'!$AF$7</f>
        <v>0.14999999999999991</v>
      </c>
      <c r="J42" s="513">
        <f t="shared" si="4"/>
        <v>6.188771368533712</v>
      </c>
    </row>
    <row r="43" spans="1:10" ht="14.4" x14ac:dyDescent="0.3">
      <c r="A43" s="522" t="s">
        <v>150</v>
      </c>
      <c r="B43" s="1240" t="s">
        <v>221</v>
      </c>
      <c r="C43" s="369">
        <v>29.364208519999998</v>
      </c>
      <c r="D43" s="924">
        <f t="shared" si="5"/>
        <v>29.364208519999998</v>
      </c>
      <c r="E43" s="510">
        <f t="shared" si="0"/>
        <v>0.51925142379514466</v>
      </c>
      <c r="F43" s="514">
        <f t="shared" si="1"/>
        <v>-0.48074857620485534</v>
      </c>
      <c r="G43" s="514">
        <f t="shared" si="2"/>
        <v>0.48074857620485534</v>
      </c>
      <c r="H43" s="704">
        <f t="shared" si="3"/>
        <v>-75.184418862087256</v>
      </c>
      <c r="I43" s="512">
        <f>'MASTER CHART'!$AF$7</f>
        <v>0.14999999999999991</v>
      </c>
      <c r="J43" s="513">
        <f t="shared" si="4"/>
        <v>-11.277662829313082</v>
      </c>
    </row>
    <row r="44" spans="1:10" ht="14.4" x14ac:dyDescent="0.3">
      <c r="A44" s="523" t="s">
        <v>151</v>
      </c>
      <c r="B44" s="283" t="s">
        <v>151</v>
      </c>
      <c r="C44" s="369">
        <v>81.900000000000006</v>
      </c>
      <c r="D44" s="924">
        <f t="shared" si="5"/>
        <v>81.900000000000006</v>
      </c>
      <c r="E44" s="510">
        <f t="shared" si="0"/>
        <v>1.4482492037834891</v>
      </c>
      <c r="F44" s="514">
        <f t="shared" si="1"/>
        <v>0.44824920378348909</v>
      </c>
      <c r="G44" s="514">
        <f t="shared" si="2"/>
        <v>-0.44824920378348909</v>
      </c>
      <c r="H44" s="704">
        <f t="shared" si="3"/>
        <v>64.894059092182204</v>
      </c>
      <c r="I44" s="512">
        <f>'MASTER CHART'!$AF$7</f>
        <v>0.14999999999999991</v>
      </c>
      <c r="J44" s="513">
        <f t="shared" si="4"/>
        <v>9.7341088638273252</v>
      </c>
    </row>
    <row r="45" spans="1:10" ht="14.4" x14ac:dyDescent="0.3">
      <c r="A45" s="522" t="s">
        <v>152</v>
      </c>
      <c r="B45" s="1240" t="s">
        <v>152</v>
      </c>
      <c r="C45" s="369">
        <v>95.613105200000007</v>
      </c>
      <c r="D45" s="924">
        <f t="shared" si="5"/>
        <v>95.613105200000007</v>
      </c>
      <c r="E45" s="510">
        <f t="shared" si="0"/>
        <v>1.6907399691961782</v>
      </c>
      <c r="F45" s="514">
        <f t="shared" si="1"/>
        <v>0.69073996919617819</v>
      </c>
      <c r="G45" s="514">
        <f t="shared" si="2"/>
        <v>-0.69073996919617819</v>
      </c>
      <c r="H45" s="704">
        <f t="shared" si="3"/>
        <v>100</v>
      </c>
      <c r="I45" s="512">
        <f>'MASTER CHART'!$AF$7</f>
        <v>0.14999999999999991</v>
      </c>
      <c r="J45" s="513">
        <f t="shared" si="4"/>
        <v>14.999999999999991</v>
      </c>
    </row>
    <row r="46" spans="1:10" ht="14.4" x14ac:dyDescent="0.3">
      <c r="A46" s="523" t="s">
        <v>53</v>
      </c>
      <c r="B46" s="1240" t="s">
        <v>53</v>
      </c>
      <c r="C46" s="369">
        <v>45.22522893</v>
      </c>
      <c r="D46" s="924">
        <f t="shared" si="5"/>
        <v>45.22522893</v>
      </c>
      <c r="E46" s="510">
        <f t="shared" si="0"/>
        <v>0.79972407556530545</v>
      </c>
      <c r="F46" s="514">
        <f t="shared" si="1"/>
        <v>-0.20027592443469455</v>
      </c>
      <c r="G46" s="514">
        <f t="shared" si="2"/>
        <v>0.20027592443469455</v>
      </c>
      <c r="H46" s="704">
        <f t="shared" si="3"/>
        <v>-31.321213906775032</v>
      </c>
      <c r="I46" s="512">
        <f>'MASTER CHART'!$AF$7</f>
        <v>0.14999999999999991</v>
      </c>
      <c r="J46" s="513">
        <f t="shared" si="4"/>
        <v>-4.698182086016252</v>
      </c>
    </row>
    <row r="47" spans="1:10" ht="14.4" x14ac:dyDescent="0.3">
      <c r="A47" s="522" t="s">
        <v>54</v>
      </c>
      <c r="B47" s="1240" t="s">
        <v>54</v>
      </c>
      <c r="C47" s="369">
        <v>84.537190190000004</v>
      </c>
      <c r="D47" s="924">
        <f t="shared" si="5"/>
        <v>84.537190190000004</v>
      </c>
      <c r="E47" s="510">
        <f t="shared" si="0"/>
        <v>1.4948830083365188</v>
      </c>
      <c r="F47" s="514">
        <f t="shared" si="1"/>
        <v>0.49488300833651877</v>
      </c>
      <c r="G47" s="514">
        <f t="shared" si="2"/>
        <v>-0.49488300833651877</v>
      </c>
      <c r="H47" s="704">
        <f t="shared" si="3"/>
        <v>71.6453412870287</v>
      </c>
      <c r="I47" s="512">
        <f>'MASTER CHART'!$AF$7</f>
        <v>0.14999999999999991</v>
      </c>
      <c r="J47" s="513">
        <f t="shared" si="4"/>
        <v>10.746801193054299</v>
      </c>
    </row>
    <row r="48" spans="1:10" ht="14.4" x14ac:dyDescent="0.3">
      <c r="A48" s="523" t="s">
        <v>345</v>
      </c>
      <c r="B48" s="1240"/>
      <c r="C48" s="369"/>
      <c r="D48" s="924" t="str">
        <f t="shared" si="5"/>
        <v>use median</v>
      </c>
      <c r="E48" s="510">
        <f t="shared" si="0"/>
        <v>1</v>
      </c>
      <c r="F48" s="514">
        <f t="shared" si="1"/>
        <v>0</v>
      </c>
      <c r="G48" s="514">
        <f t="shared" si="2"/>
        <v>0</v>
      </c>
      <c r="H48" s="704">
        <f t="shared" si="3"/>
        <v>0</v>
      </c>
      <c r="I48" s="512">
        <f>'MASTER CHART'!$AF$7</f>
        <v>0.14999999999999991</v>
      </c>
      <c r="J48" s="513">
        <f t="shared" si="4"/>
        <v>0</v>
      </c>
    </row>
    <row r="49" spans="1:45" ht="14.4" x14ac:dyDescent="0.3">
      <c r="A49" s="522" t="s">
        <v>233</v>
      </c>
      <c r="B49" s="1240" t="s">
        <v>458</v>
      </c>
      <c r="C49" s="369">
        <v>36.928609080000001</v>
      </c>
      <c r="D49" s="924">
        <f t="shared" si="5"/>
        <v>36.928609080000001</v>
      </c>
      <c r="E49" s="510">
        <f t="shared" si="0"/>
        <v>0.65301378140343991</v>
      </c>
      <c r="F49" s="514">
        <f t="shared" si="1"/>
        <v>-0.34698621859656009</v>
      </c>
      <c r="G49" s="514">
        <f t="shared" si="2"/>
        <v>0.34698621859656009</v>
      </c>
      <c r="H49" s="704">
        <f t="shared" si="3"/>
        <v>-54.265282290132063</v>
      </c>
      <c r="I49" s="512">
        <f>'MASTER CHART'!$AF$7</f>
        <v>0.14999999999999991</v>
      </c>
      <c r="J49" s="513">
        <f t="shared" si="4"/>
        <v>-8.1397923435198045</v>
      </c>
    </row>
    <row r="50" spans="1:45" ht="14.4" x14ac:dyDescent="0.3">
      <c r="A50" s="523" t="s">
        <v>55</v>
      </c>
      <c r="B50" s="1240" t="s">
        <v>55</v>
      </c>
      <c r="C50" s="369">
        <v>84.764188720000007</v>
      </c>
      <c r="D50" s="924">
        <f t="shared" si="5"/>
        <v>84.764188720000007</v>
      </c>
      <c r="E50" s="510">
        <f t="shared" si="0"/>
        <v>1.4988970552270258</v>
      </c>
      <c r="F50" s="514">
        <f t="shared" si="1"/>
        <v>0.49889705522702577</v>
      </c>
      <c r="G50" s="514">
        <f t="shared" si="2"/>
        <v>-0.49889705522702577</v>
      </c>
      <c r="H50" s="704">
        <f t="shared" si="3"/>
        <v>72.226464006071325</v>
      </c>
      <c r="I50" s="512">
        <f>'MASTER CHART'!$AF$7</f>
        <v>0.14999999999999991</v>
      </c>
      <c r="J50" s="513">
        <f t="shared" si="4"/>
        <v>10.833969600910692</v>
      </c>
    </row>
    <row r="51" spans="1:45" ht="14.4" x14ac:dyDescent="0.3">
      <c r="A51" s="523" t="s">
        <v>115</v>
      </c>
      <c r="B51" s="1240" t="s">
        <v>115</v>
      </c>
      <c r="C51" s="369">
        <v>68.685524139999998</v>
      </c>
      <c r="D51" s="924">
        <f t="shared" si="5"/>
        <v>68.685524139999998</v>
      </c>
      <c r="E51" s="510">
        <f t="shared" si="0"/>
        <v>1.2145757710281637</v>
      </c>
      <c r="F51" s="514">
        <f t="shared" si="1"/>
        <v>0.21457577102816372</v>
      </c>
      <c r="G51" s="514">
        <f t="shared" si="2"/>
        <v>-0.21457577102816372</v>
      </c>
      <c r="H51" s="704">
        <f t="shared" si="3"/>
        <v>31.06462353378333</v>
      </c>
      <c r="I51" s="512">
        <f>'MASTER CHART'!$AF$7</f>
        <v>0.14999999999999991</v>
      </c>
      <c r="J51" s="513">
        <f t="shared" si="4"/>
        <v>4.6596935300674964</v>
      </c>
    </row>
    <row r="52" spans="1:45" ht="14.4" x14ac:dyDescent="0.3">
      <c r="A52" s="522" t="s">
        <v>116</v>
      </c>
      <c r="B52" s="1240" t="s">
        <v>116</v>
      </c>
      <c r="C52" s="369">
        <v>66.899553470000001</v>
      </c>
      <c r="D52" s="924">
        <f t="shared" si="5"/>
        <v>66.899553470000001</v>
      </c>
      <c r="E52" s="510">
        <f t="shared" si="0"/>
        <v>1.1829942008107259</v>
      </c>
      <c r="F52" s="514">
        <f t="shared" si="1"/>
        <v>0.18299420081072593</v>
      </c>
      <c r="G52" s="514">
        <f t="shared" si="2"/>
        <v>-0.18299420081072593</v>
      </c>
      <c r="H52" s="704">
        <f t="shared" si="3"/>
        <v>26.492487617833717</v>
      </c>
      <c r="I52" s="512">
        <f>'MASTER CHART'!$AF$7</f>
        <v>0.14999999999999991</v>
      </c>
      <c r="J52" s="513">
        <f t="shared" si="4"/>
        <v>3.9738731426750551</v>
      </c>
    </row>
    <row r="53" spans="1:45" ht="14.4" x14ac:dyDescent="0.3">
      <c r="A53" s="523" t="s">
        <v>56</v>
      </c>
      <c r="B53" s="1240" t="s">
        <v>56</v>
      </c>
      <c r="C53" s="369">
        <v>49.209836809999999</v>
      </c>
      <c r="D53" s="924">
        <f t="shared" si="5"/>
        <v>49.209836809999999</v>
      </c>
      <c r="E53" s="510">
        <f t="shared" si="0"/>
        <v>0.87018445639069508</v>
      </c>
      <c r="F53" s="514">
        <f t="shared" si="1"/>
        <v>-0.12981554360930492</v>
      </c>
      <c r="G53" s="514">
        <f t="shared" si="2"/>
        <v>0.12981554360930492</v>
      </c>
      <c r="H53" s="704">
        <f t="shared" si="3"/>
        <v>-20.301893107162496</v>
      </c>
      <c r="I53" s="512">
        <f>'MASTER CHART'!$AF$7</f>
        <v>0.14999999999999991</v>
      </c>
      <c r="J53" s="513">
        <f t="shared" si="4"/>
        <v>-3.0452839660743725</v>
      </c>
      <c r="K53" s="19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3"/>
      <c r="AN53" s="283"/>
      <c r="AO53" s="283"/>
      <c r="AP53" s="283"/>
      <c r="AQ53" s="283"/>
      <c r="AR53" s="283"/>
      <c r="AS53" s="283"/>
    </row>
    <row r="54" spans="1:45" s="144" customFormat="1" ht="14.4" x14ac:dyDescent="0.3">
      <c r="A54" s="522" t="s">
        <v>57</v>
      </c>
      <c r="B54" s="1240" t="s">
        <v>450</v>
      </c>
      <c r="C54" s="369">
        <v>38.201711269999997</v>
      </c>
      <c r="D54" s="924">
        <f t="shared" si="5"/>
        <v>38.201711269999997</v>
      </c>
      <c r="E54" s="510">
        <f t="shared" si="0"/>
        <v>0.67552622625084535</v>
      </c>
      <c r="F54" s="514">
        <f t="shared" si="1"/>
        <v>-0.32447377374915465</v>
      </c>
      <c r="G54" s="514">
        <f t="shared" si="2"/>
        <v>0.32447377374915465</v>
      </c>
      <c r="H54" s="704">
        <f t="shared" si="3"/>
        <v>-50.744554061712464</v>
      </c>
      <c r="I54" s="512">
        <f>'MASTER CHART'!$AF$7</f>
        <v>0.14999999999999991</v>
      </c>
      <c r="J54" s="513">
        <f t="shared" si="4"/>
        <v>-7.6116831092568651</v>
      </c>
      <c r="K54" s="189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</row>
    <row r="55" spans="1:45" s="144" customFormat="1" ht="14.4" x14ac:dyDescent="0.3">
      <c r="A55" s="523" t="s">
        <v>58</v>
      </c>
      <c r="B55" s="148" t="s">
        <v>673</v>
      </c>
      <c r="C55" s="1263">
        <v>66</v>
      </c>
      <c r="D55" s="924">
        <f t="shared" si="5"/>
        <v>66</v>
      </c>
      <c r="E55" s="510">
        <f t="shared" si="0"/>
        <v>1.1670872704482329</v>
      </c>
      <c r="F55" s="514">
        <f t="shared" si="1"/>
        <v>0.16708727044823291</v>
      </c>
      <c r="G55" s="514">
        <f t="shared" si="2"/>
        <v>-0.16708727044823291</v>
      </c>
      <c r="H55" s="704">
        <f t="shared" si="3"/>
        <v>24.189605046697128</v>
      </c>
      <c r="I55" s="512">
        <f>'MASTER CHART'!$AF$7</f>
        <v>0.14999999999999991</v>
      </c>
      <c r="J55" s="513">
        <f t="shared" si="4"/>
        <v>3.6284407570045669</v>
      </c>
      <c r="K55" s="192"/>
      <c r="L55" s="168"/>
      <c r="M55" s="165"/>
      <c r="N55" s="165"/>
      <c r="O55" s="169"/>
      <c r="P55" s="165"/>
      <c r="Q55" s="169"/>
      <c r="R55" s="165"/>
      <c r="S55" s="170"/>
      <c r="T55" s="171"/>
      <c r="U55" s="172"/>
      <c r="V55" s="171"/>
      <c r="W55" s="165"/>
      <c r="X55" s="165"/>
      <c r="Y55" s="165"/>
      <c r="Z55" s="165"/>
      <c r="AA55" s="165"/>
      <c r="AB55" s="165"/>
      <c r="AC55" s="165"/>
      <c r="AD55" s="165"/>
      <c r="AE55" s="173"/>
      <c r="AF55" s="165"/>
      <c r="AG55" s="165"/>
      <c r="AH55" s="165"/>
      <c r="AI55" s="165"/>
      <c r="AJ55" s="165"/>
      <c r="AK55" s="165"/>
      <c r="AL55" s="165"/>
      <c r="AM55" s="166"/>
      <c r="AN55" s="174"/>
      <c r="AO55" s="174"/>
      <c r="AP55" s="174"/>
      <c r="AQ55" s="174"/>
      <c r="AR55" s="174"/>
      <c r="AS55" s="174"/>
    </row>
    <row r="56" spans="1:45" ht="14.4" x14ac:dyDescent="0.3">
      <c r="A56" s="522" t="s">
        <v>153</v>
      </c>
      <c r="B56" s="1240" t="s">
        <v>153</v>
      </c>
      <c r="C56" s="369">
        <v>77.093835630000001</v>
      </c>
      <c r="D56" s="924">
        <f t="shared" si="5"/>
        <v>77.093835630000001</v>
      </c>
      <c r="E56" s="510">
        <f t="shared" si="0"/>
        <v>1.3632611241485064</v>
      </c>
      <c r="F56" s="514">
        <f t="shared" si="1"/>
        <v>0.36326112414850642</v>
      </c>
      <c r="G56" s="514">
        <f t="shared" si="2"/>
        <v>-0.36326112414850642</v>
      </c>
      <c r="H56" s="704">
        <f t="shared" si="3"/>
        <v>52.590141058615359</v>
      </c>
      <c r="I56" s="512">
        <f>'MASTER CHART'!$AF$7</f>
        <v>0.14999999999999991</v>
      </c>
      <c r="J56" s="513">
        <f t="shared" si="4"/>
        <v>7.8885211587922992</v>
      </c>
      <c r="K56" s="19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</row>
    <row r="57" spans="1:45" ht="14.4" x14ac:dyDescent="0.3">
      <c r="A57" s="522" t="s">
        <v>154</v>
      </c>
      <c r="B57" s="1240" t="s">
        <v>154</v>
      </c>
      <c r="C57" s="369">
        <v>78.823702699999998</v>
      </c>
      <c r="D57" s="924">
        <f t="shared" si="5"/>
        <v>78.823702699999998</v>
      </c>
      <c r="E57" s="510">
        <f t="shared" si="0"/>
        <v>1.3938506065267577</v>
      </c>
      <c r="F57" s="514">
        <f t="shared" si="1"/>
        <v>0.39385060652675774</v>
      </c>
      <c r="G57" s="514">
        <f t="shared" si="2"/>
        <v>-0.39385060652675774</v>
      </c>
      <c r="H57" s="704">
        <f t="shared" si="3"/>
        <v>57.018650156452665</v>
      </c>
      <c r="I57" s="512">
        <f>'MASTER CHART'!$AF$7</f>
        <v>0.14999999999999991</v>
      </c>
      <c r="J57" s="513">
        <f t="shared" si="4"/>
        <v>8.5527975234678948</v>
      </c>
      <c r="K57" s="19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3"/>
      <c r="AN57" s="283"/>
      <c r="AO57" s="283"/>
      <c r="AP57" s="283"/>
      <c r="AQ57" s="283"/>
      <c r="AR57" s="283"/>
      <c r="AS57" s="283"/>
    </row>
    <row r="58" spans="1:45" ht="14.4" x14ac:dyDescent="0.3">
      <c r="A58" s="523" t="s">
        <v>155</v>
      </c>
      <c r="B58" s="1240" t="s">
        <v>155</v>
      </c>
      <c r="C58" s="369">
        <v>58.709722399999997</v>
      </c>
      <c r="D58" s="924">
        <f t="shared" si="5"/>
        <v>58.709722399999997</v>
      </c>
      <c r="E58" s="510">
        <f t="shared" si="0"/>
        <v>1.0381722676452951</v>
      </c>
      <c r="F58" s="514">
        <f t="shared" si="1"/>
        <v>3.8172267645295133E-2</v>
      </c>
      <c r="G58" s="514">
        <f t="shared" si="2"/>
        <v>-3.8172267645295133E-2</v>
      </c>
      <c r="H58" s="704">
        <f t="shared" si="3"/>
        <v>5.5262862071984378</v>
      </c>
      <c r="I58" s="512">
        <f>'MASTER CHART'!$AF$7</f>
        <v>0.14999999999999991</v>
      </c>
      <c r="J58" s="513">
        <f t="shared" si="4"/>
        <v>0.82894293107976513</v>
      </c>
    </row>
    <row r="59" spans="1:45" ht="14.4" x14ac:dyDescent="0.3">
      <c r="A59" s="523" t="s">
        <v>156</v>
      </c>
      <c r="B59" s="1240" t="s">
        <v>156</v>
      </c>
      <c r="C59" s="369">
        <v>65.80966995</v>
      </c>
      <c r="D59" s="924">
        <f t="shared" si="5"/>
        <v>65.80966995</v>
      </c>
      <c r="E59" s="510">
        <f t="shared" si="0"/>
        <v>1.1637216374400696</v>
      </c>
      <c r="F59" s="514">
        <f t="shared" si="1"/>
        <v>0.16372163744006962</v>
      </c>
      <c r="G59" s="514">
        <f t="shared" si="2"/>
        <v>-0.16372163744006962</v>
      </c>
      <c r="H59" s="704">
        <f t="shared" si="3"/>
        <v>23.702354683571347</v>
      </c>
      <c r="I59" s="512">
        <f>'MASTER CHART'!$AF$7</f>
        <v>0.14999999999999991</v>
      </c>
      <c r="J59" s="513">
        <f t="shared" si="4"/>
        <v>3.5553532025357</v>
      </c>
    </row>
    <row r="60" spans="1:45" ht="14.4" x14ac:dyDescent="0.3">
      <c r="A60" s="522" t="s">
        <v>157</v>
      </c>
      <c r="B60" s="1240" t="s">
        <v>157</v>
      </c>
      <c r="C60" s="369">
        <v>75.308707119999994</v>
      </c>
      <c r="D60" s="924">
        <f t="shared" si="5"/>
        <v>75.308707119999994</v>
      </c>
      <c r="E60" s="510">
        <f t="shared" si="0"/>
        <v>1.3316944459646394</v>
      </c>
      <c r="F60" s="514">
        <f t="shared" si="1"/>
        <v>0.33169444596463937</v>
      </c>
      <c r="G60" s="514">
        <f t="shared" si="2"/>
        <v>-0.33169444596463937</v>
      </c>
      <c r="H60" s="704">
        <f t="shared" si="3"/>
        <v>48.020161096314709</v>
      </c>
      <c r="I60" s="512">
        <f>'MASTER CHART'!$AF$7</f>
        <v>0.14999999999999991</v>
      </c>
      <c r="J60" s="513">
        <f t="shared" si="4"/>
        <v>7.2030241644472017</v>
      </c>
    </row>
    <row r="61" spans="1:45" ht="14.4" x14ac:dyDescent="0.3">
      <c r="A61" s="523" t="s">
        <v>59</v>
      </c>
      <c r="B61" s="1240" t="s">
        <v>59</v>
      </c>
      <c r="C61" s="369">
        <v>78.205285590000003</v>
      </c>
      <c r="D61" s="924">
        <f t="shared" si="5"/>
        <v>78.205285590000003</v>
      </c>
      <c r="E61" s="510">
        <f t="shared" si="0"/>
        <v>1.3829150499069338</v>
      </c>
      <c r="F61" s="514">
        <f t="shared" si="1"/>
        <v>0.38291504990693381</v>
      </c>
      <c r="G61" s="514">
        <f t="shared" si="2"/>
        <v>-0.38291504990693381</v>
      </c>
      <c r="H61" s="704">
        <f t="shared" si="3"/>
        <v>55.435484695135905</v>
      </c>
      <c r="I61" s="512">
        <f>'MASTER CHART'!$AF$7</f>
        <v>0.14999999999999991</v>
      </c>
      <c r="J61" s="513">
        <f t="shared" si="4"/>
        <v>8.3153227042703808</v>
      </c>
    </row>
    <row r="62" spans="1:45" ht="14.4" x14ac:dyDescent="0.3">
      <c r="A62" s="523" t="s">
        <v>158</v>
      </c>
      <c r="B62" s="1240"/>
      <c r="C62" s="369"/>
      <c r="D62" s="924" t="str">
        <f t="shared" si="5"/>
        <v>use median</v>
      </c>
      <c r="E62" s="510">
        <f t="shared" si="0"/>
        <v>1</v>
      </c>
      <c r="F62" s="514">
        <f t="shared" si="1"/>
        <v>0</v>
      </c>
      <c r="G62" s="514">
        <f t="shared" si="2"/>
        <v>0</v>
      </c>
      <c r="H62" s="704">
        <f t="shared" si="3"/>
        <v>0</v>
      </c>
      <c r="I62" s="512">
        <f>'MASTER CHART'!$AF$7</f>
        <v>0.14999999999999991</v>
      </c>
      <c r="J62" s="513">
        <f t="shared" si="4"/>
        <v>0</v>
      </c>
    </row>
    <row r="63" spans="1:45" ht="14.4" x14ac:dyDescent="0.3">
      <c r="A63" s="523" t="s">
        <v>159</v>
      </c>
      <c r="B63" s="1240" t="s">
        <v>159</v>
      </c>
      <c r="C63" s="369">
        <v>68.381100540000006</v>
      </c>
      <c r="D63" s="924">
        <f t="shared" si="5"/>
        <v>68.381100540000006</v>
      </c>
      <c r="E63" s="510">
        <f t="shared" si="0"/>
        <v>1.2091926057496181</v>
      </c>
      <c r="F63" s="514">
        <f t="shared" si="1"/>
        <v>0.20919260574961807</v>
      </c>
      <c r="G63" s="514">
        <f t="shared" si="2"/>
        <v>-0.20919260574961807</v>
      </c>
      <c r="H63" s="704">
        <f t="shared" si="3"/>
        <v>30.285290424565677</v>
      </c>
      <c r="I63" s="512">
        <f>'MASTER CHART'!$AF$7</f>
        <v>0.14999999999999991</v>
      </c>
      <c r="J63" s="513">
        <f t="shared" si="4"/>
        <v>4.5427935636848487</v>
      </c>
    </row>
    <row r="64" spans="1:45" ht="14.4" x14ac:dyDescent="0.3">
      <c r="A64" s="523" t="s">
        <v>160</v>
      </c>
      <c r="B64" s="1240" t="s">
        <v>160</v>
      </c>
      <c r="C64" s="369">
        <v>20.935713719999999</v>
      </c>
      <c r="D64" s="924">
        <f t="shared" si="5"/>
        <v>20.935713719999999</v>
      </c>
      <c r="E64" s="510">
        <f t="shared" si="0"/>
        <v>0.37020916636909729</v>
      </c>
      <c r="F64" s="514">
        <f t="shared" si="1"/>
        <v>-0.62979083363090271</v>
      </c>
      <c r="G64" s="514">
        <f t="shared" si="2"/>
        <v>0.62979083363090271</v>
      </c>
      <c r="H64" s="704">
        <f t="shared" si="3"/>
        <v>-98.493183703225469</v>
      </c>
      <c r="I64" s="512">
        <f>'MASTER CHART'!$AF$7</f>
        <v>0.14999999999999991</v>
      </c>
      <c r="J64" s="513">
        <f t="shared" si="4"/>
        <v>-14.773977555483812</v>
      </c>
    </row>
    <row r="65" spans="1:22" ht="14.4" x14ac:dyDescent="0.3">
      <c r="A65" s="522" t="s">
        <v>60</v>
      </c>
      <c r="B65" s="1240" t="s">
        <v>60</v>
      </c>
      <c r="C65" s="369">
        <v>77</v>
      </c>
      <c r="D65" s="924">
        <f t="shared" si="5"/>
        <v>77</v>
      </c>
      <c r="E65" s="510">
        <f t="shared" si="0"/>
        <v>1.3616018155229384</v>
      </c>
      <c r="F65" s="514">
        <f t="shared" si="1"/>
        <v>0.36160181552293835</v>
      </c>
      <c r="G65" s="514">
        <f t="shared" si="2"/>
        <v>-0.36160181552293835</v>
      </c>
      <c r="H65" s="704">
        <f t="shared" si="3"/>
        <v>52.349919166215095</v>
      </c>
      <c r="I65" s="512">
        <f>'MASTER CHART'!$AF$7</f>
        <v>0.14999999999999991</v>
      </c>
      <c r="J65" s="513">
        <f t="shared" si="4"/>
        <v>7.85248787493226</v>
      </c>
    </row>
    <row r="66" spans="1:22" ht="14.4" x14ac:dyDescent="0.3">
      <c r="A66" s="523" t="s">
        <v>161</v>
      </c>
      <c r="B66" s="1240" t="s">
        <v>161</v>
      </c>
      <c r="C66" s="369">
        <v>59.845667730000002</v>
      </c>
      <c r="D66" s="924">
        <f t="shared" si="5"/>
        <v>59.845667730000002</v>
      </c>
      <c r="E66" s="510">
        <f t="shared" si="0"/>
        <v>1.0582593484720848</v>
      </c>
      <c r="F66" s="514">
        <f t="shared" si="1"/>
        <v>5.8259348472084804E-2</v>
      </c>
      <c r="G66" s="514">
        <f t="shared" si="2"/>
        <v>-5.8259348472084804E-2</v>
      </c>
      <c r="H66" s="704">
        <f t="shared" si="3"/>
        <v>8.4343386904165776</v>
      </c>
      <c r="I66" s="512">
        <f>'MASTER CHART'!$AF$7</f>
        <v>0.14999999999999991</v>
      </c>
      <c r="J66" s="513">
        <f t="shared" si="4"/>
        <v>1.2651508035624859</v>
      </c>
    </row>
    <row r="67" spans="1:22" ht="14.4" x14ac:dyDescent="0.3">
      <c r="A67" s="522" t="s">
        <v>162</v>
      </c>
      <c r="B67" s="1240" t="s">
        <v>162</v>
      </c>
      <c r="C67" s="369"/>
      <c r="D67" s="924" t="str">
        <f t="shared" si="5"/>
        <v>use median</v>
      </c>
      <c r="E67" s="510">
        <f t="shared" si="0"/>
        <v>1</v>
      </c>
      <c r="F67" s="514">
        <f t="shared" si="1"/>
        <v>0</v>
      </c>
      <c r="G67" s="514">
        <f t="shared" si="2"/>
        <v>0</v>
      </c>
      <c r="H67" s="704">
        <f t="shared" si="3"/>
        <v>0</v>
      </c>
      <c r="I67" s="512">
        <f>'MASTER CHART'!$AF$7</f>
        <v>0.14999999999999991</v>
      </c>
      <c r="J67" s="513">
        <f t="shared" si="4"/>
        <v>0</v>
      </c>
    </row>
    <row r="68" spans="1:22" ht="14.4" x14ac:dyDescent="0.3">
      <c r="A68" s="523" t="s">
        <v>61</v>
      </c>
      <c r="B68" s="1240" t="s">
        <v>61</v>
      </c>
      <c r="C68" s="369">
        <v>61.663465360000004</v>
      </c>
      <c r="D68" s="924">
        <f t="shared" si="5"/>
        <v>61.663465360000004</v>
      </c>
      <c r="E68" s="510">
        <f t="shared" ref="E68:E131" si="6">IF(C68=0,1,C68/$D$182)</f>
        <v>1.0904037192936602</v>
      </c>
      <c r="F68" s="514">
        <f t="shared" ref="F68:F131" si="7">E68-1</f>
        <v>9.0403719293660201E-2</v>
      </c>
      <c r="G68" s="514">
        <f t="shared" ref="G68:G131" si="8">(F68*-1)</f>
        <v>-9.0403719293660201E-2</v>
      </c>
      <c r="H68" s="704">
        <f t="shared" ref="H68:H131" si="9">(IF(F68&lt;0,F68/$F$184*-100,F68/$F$183*100))</f>
        <v>13.08795253282708</v>
      </c>
      <c r="I68" s="512">
        <f>'MASTER CHART'!$AF$7</f>
        <v>0.14999999999999991</v>
      </c>
      <c r="J68" s="513">
        <f t="shared" ref="J68:J131" si="10">(H68*I68)</f>
        <v>1.9631928799240608</v>
      </c>
    </row>
    <row r="69" spans="1:22" ht="14.4" x14ac:dyDescent="0.3">
      <c r="A69" s="523" t="s">
        <v>117</v>
      </c>
      <c r="B69" s="1240" t="s">
        <v>117</v>
      </c>
      <c r="C69" s="369">
        <v>46.368258130000001</v>
      </c>
      <c r="D69" s="924">
        <f t="shared" ref="D69:D132" si="11">IF(C69=0,"use median",C69)</f>
        <v>46.368258130000001</v>
      </c>
      <c r="E69" s="510">
        <f t="shared" si="6"/>
        <v>0.81993642146031498</v>
      </c>
      <c r="F69" s="514">
        <f t="shared" si="7"/>
        <v>-0.18006357853968502</v>
      </c>
      <c r="G69" s="514">
        <f t="shared" si="8"/>
        <v>0.18006357853968502</v>
      </c>
      <c r="H69" s="704">
        <f t="shared" si="9"/>
        <v>-28.160198866538629</v>
      </c>
      <c r="I69" s="512">
        <f>'MASTER CHART'!$AF$7</f>
        <v>0.14999999999999991</v>
      </c>
      <c r="J69" s="513">
        <f t="shared" si="10"/>
        <v>-4.2240298299807915</v>
      </c>
    </row>
    <row r="70" spans="1:22" ht="14.4" x14ac:dyDescent="0.3">
      <c r="A70" s="522" t="s">
        <v>62</v>
      </c>
      <c r="B70" s="1240" t="s">
        <v>62</v>
      </c>
      <c r="C70" s="369">
        <v>37.642947560000003</v>
      </c>
      <c r="D70" s="924">
        <f t="shared" si="11"/>
        <v>37.642947560000003</v>
      </c>
      <c r="E70" s="510">
        <f t="shared" si="6"/>
        <v>0.66564552908221775</v>
      </c>
      <c r="F70" s="514">
        <f t="shared" si="7"/>
        <v>-0.33435447091778225</v>
      </c>
      <c r="G70" s="514">
        <f t="shared" si="8"/>
        <v>0.33435447091778225</v>
      </c>
      <c r="H70" s="704">
        <f t="shared" si="9"/>
        <v>-52.289799354875818</v>
      </c>
      <c r="I70" s="512">
        <f>'MASTER CHART'!$AF$7</f>
        <v>0.14999999999999991</v>
      </c>
      <c r="J70" s="513">
        <f t="shared" si="10"/>
        <v>-7.8434699032313677</v>
      </c>
    </row>
    <row r="71" spans="1:22" ht="14.4" x14ac:dyDescent="0.3">
      <c r="A71" s="523" t="s">
        <v>163</v>
      </c>
      <c r="B71" s="1240" t="s">
        <v>163</v>
      </c>
      <c r="C71" s="369">
        <v>48.473741930000003</v>
      </c>
      <c r="D71" s="924">
        <f t="shared" si="11"/>
        <v>48.473741930000003</v>
      </c>
      <c r="E71" s="510">
        <f t="shared" si="6"/>
        <v>0.85716798723478427</v>
      </c>
      <c r="F71" s="514">
        <f t="shared" si="7"/>
        <v>-0.14283201276521573</v>
      </c>
      <c r="G71" s="514">
        <f t="shared" si="8"/>
        <v>0.14283201276521573</v>
      </c>
      <c r="H71" s="704">
        <f t="shared" si="9"/>
        <v>-22.33754275348911</v>
      </c>
      <c r="I71" s="512">
        <f>'MASTER CHART'!$AF$7</f>
        <v>0.14999999999999991</v>
      </c>
      <c r="J71" s="513">
        <f t="shared" si="10"/>
        <v>-3.3506314130233648</v>
      </c>
    </row>
    <row r="72" spans="1:22" ht="14.4" x14ac:dyDescent="0.3">
      <c r="A72" s="523" t="s">
        <v>164</v>
      </c>
      <c r="B72" s="1240" t="s">
        <v>164</v>
      </c>
      <c r="C72" s="369">
        <v>59.447692570000001</v>
      </c>
      <c r="D72" s="924">
        <f t="shared" si="11"/>
        <v>59.447692570000001</v>
      </c>
      <c r="E72" s="510">
        <f t="shared" si="6"/>
        <v>1.0512218978176817</v>
      </c>
      <c r="F72" s="514">
        <f t="shared" si="7"/>
        <v>5.1221897817681716E-2</v>
      </c>
      <c r="G72" s="514">
        <f t="shared" si="8"/>
        <v>-5.1221897817681716E-2</v>
      </c>
      <c r="H72" s="704">
        <f t="shared" si="9"/>
        <v>7.4155109161106179</v>
      </c>
      <c r="I72" s="512">
        <f>'MASTER CHART'!$AF$7</f>
        <v>0.14999999999999991</v>
      </c>
      <c r="J72" s="513">
        <f t="shared" si="10"/>
        <v>1.1123266374165921</v>
      </c>
    </row>
    <row r="73" spans="1:22" ht="14.4" x14ac:dyDescent="0.3">
      <c r="A73" s="522" t="s">
        <v>118</v>
      </c>
      <c r="B73" s="1240" t="s">
        <v>118</v>
      </c>
      <c r="C73" s="369">
        <v>20.640389020000001</v>
      </c>
      <c r="D73" s="924">
        <f t="shared" si="11"/>
        <v>20.640389020000001</v>
      </c>
      <c r="E73" s="510">
        <f t="shared" si="6"/>
        <v>0.36498689821729513</v>
      </c>
      <c r="F73" s="514">
        <f t="shared" si="7"/>
        <v>-0.63501310178270487</v>
      </c>
      <c r="G73" s="514">
        <f t="shared" si="8"/>
        <v>0.63501310178270487</v>
      </c>
      <c r="H73" s="704">
        <f t="shared" si="9"/>
        <v>-99.309895838360148</v>
      </c>
      <c r="I73" s="512">
        <f>'MASTER CHART'!$AF$7</f>
        <v>0.14999999999999991</v>
      </c>
      <c r="J73" s="513">
        <f t="shared" si="10"/>
        <v>-14.896484375754014</v>
      </c>
    </row>
    <row r="74" spans="1:22" ht="14.4" x14ac:dyDescent="0.3">
      <c r="A74" s="523" t="s">
        <v>63</v>
      </c>
      <c r="B74" s="1240" t="s">
        <v>63</v>
      </c>
      <c r="C74" s="369">
        <v>50.647668109999998</v>
      </c>
      <c r="D74" s="924">
        <f t="shared" si="11"/>
        <v>50.647668109999998</v>
      </c>
      <c r="E74" s="510">
        <f t="shared" si="6"/>
        <v>0.89560982922830168</v>
      </c>
      <c r="F74" s="514">
        <f t="shared" si="7"/>
        <v>-0.10439017077169832</v>
      </c>
      <c r="G74" s="514">
        <f t="shared" si="8"/>
        <v>0.10439017077169832</v>
      </c>
      <c r="H74" s="704">
        <f t="shared" si="9"/>
        <v>-16.3256111673637</v>
      </c>
      <c r="I74" s="512">
        <f>'MASTER CHART'!$AF$7</f>
        <v>0.14999999999999991</v>
      </c>
      <c r="J74" s="513">
        <f t="shared" si="10"/>
        <v>-2.4488416751045534</v>
      </c>
    </row>
    <row r="75" spans="1:22" ht="14.4" x14ac:dyDescent="0.3">
      <c r="A75" s="522" t="s">
        <v>165</v>
      </c>
      <c r="B75" s="1240" t="s">
        <v>451</v>
      </c>
      <c r="C75" s="369"/>
      <c r="D75" s="924" t="str">
        <f t="shared" si="11"/>
        <v>use median</v>
      </c>
      <c r="E75" s="510">
        <f t="shared" si="6"/>
        <v>1</v>
      </c>
      <c r="F75" s="514">
        <f t="shared" si="7"/>
        <v>0</v>
      </c>
      <c r="G75" s="514">
        <f t="shared" si="8"/>
        <v>0</v>
      </c>
      <c r="H75" s="704">
        <f t="shared" si="9"/>
        <v>0</v>
      </c>
      <c r="I75" s="512">
        <f>'MASTER CHART'!$AF$7</f>
        <v>0.14999999999999991</v>
      </c>
      <c r="J75" s="513">
        <f t="shared" si="10"/>
        <v>0</v>
      </c>
    </row>
    <row r="76" spans="1:22" ht="14.4" x14ac:dyDescent="0.3">
      <c r="A76" s="523" t="s">
        <v>65</v>
      </c>
      <c r="B76" s="1240" t="s">
        <v>65</v>
      </c>
      <c r="C76" s="369">
        <v>65.980630360000006</v>
      </c>
      <c r="D76" s="924">
        <f t="shared" si="11"/>
        <v>65.980630360000006</v>
      </c>
      <c r="E76" s="510">
        <f t="shared" si="6"/>
        <v>1.1667447543834275</v>
      </c>
      <c r="F76" s="514">
        <f t="shared" si="7"/>
        <v>0.16674475438342751</v>
      </c>
      <c r="G76" s="514">
        <f t="shared" si="8"/>
        <v>-0.16674475438342751</v>
      </c>
      <c r="H76" s="704">
        <f t="shared" si="9"/>
        <v>24.140018215171512</v>
      </c>
      <c r="I76" s="512">
        <f>'MASTER CHART'!$AF$7</f>
        <v>0.14999999999999991</v>
      </c>
      <c r="J76" s="513">
        <f t="shared" si="10"/>
        <v>3.6210027322757248</v>
      </c>
    </row>
    <row r="77" spans="1:22" ht="14.4" x14ac:dyDescent="0.3">
      <c r="A77" s="522" t="s">
        <v>166</v>
      </c>
      <c r="B77" s="1240" t="s">
        <v>166</v>
      </c>
      <c r="C77" s="369">
        <v>81.04268501</v>
      </c>
      <c r="D77" s="924">
        <f t="shared" si="11"/>
        <v>81.04268501</v>
      </c>
      <c r="E77" s="510">
        <f t="shared" si="6"/>
        <v>1.4330891823957095</v>
      </c>
      <c r="F77" s="514">
        <f t="shared" si="7"/>
        <v>0.43308918239570948</v>
      </c>
      <c r="G77" s="514">
        <f t="shared" si="8"/>
        <v>-0.43308918239570948</v>
      </c>
      <c r="H77" s="704">
        <f t="shared" si="9"/>
        <v>62.699308236021182</v>
      </c>
      <c r="I77" s="512">
        <f>'MASTER CHART'!$AF$7</f>
        <v>0.14999999999999991</v>
      </c>
      <c r="J77" s="513">
        <f t="shared" si="10"/>
        <v>9.4048962354031715</v>
      </c>
    </row>
    <row r="78" spans="1:22" ht="14.4" x14ac:dyDescent="0.3">
      <c r="A78" s="523" t="s">
        <v>66</v>
      </c>
      <c r="B78" s="1240" t="s">
        <v>66</v>
      </c>
      <c r="C78" s="369">
        <v>30.03652267</v>
      </c>
      <c r="D78" s="924">
        <f t="shared" si="11"/>
        <v>30.03652267</v>
      </c>
      <c r="E78" s="510">
        <f t="shared" si="6"/>
        <v>0.53114004934373893</v>
      </c>
      <c r="F78" s="514">
        <f t="shared" si="7"/>
        <v>-0.46885995065626107</v>
      </c>
      <c r="G78" s="514">
        <f t="shared" si="8"/>
        <v>0.46885995065626107</v>
      </c>
      <c r="H78" s="704">
        <f t="shared" si="9"/>
        <v>-73.325153027134178</v>
      </c>
      <c r="I78" s="512">
        <f>'MASTER CHART'!$AF$7</f>
        <v>0.14999999999999991</v>
      </c>
      <c r="J78" s="513">
        <f t="shared" si="10"/>
        <v>-10.99877295407012</v>
      </c>
    </row>
    <row r="79" spans="1:22" ht="14.4" x14ac:dyDescent="0.3">
      <c r="A79" s="522" t="s">
        <v>67</v>
      </c>
      <c r="B79" s="1240" t="s">
        <v>67</v>
      </c>
      <c r="C79" s="369">
        <v>37.779737679999997</v>
      </c>
      <c r="D79" s="924">
        <f t="shared" si="11"/>
        <v>37.779737679999997</v>
      </c>
      <c r="E79" s="510">
        <f t="shared" si="6"/>
        <v>0.66806440798790079</v>
      </c>
      <c r="F79" s="514">
        <f t="shared" si="7"/>
        <v>-0.33193559201209921</v>
      </c>
      <c r="G79" s="514">
        <f t="shared" si="8"/>
        <v>0.33193559201209921</v>
      </c>
      <c r="H79" s="704">
        <f t="shared" si="9"/>
        <v>-51.911510132976915</v>
      </c>
      <c r="I79" s="512">
        <f>'MASTER CHART'!$AF$7</f>
        <v>0.14999999999999991</v>
      </c>
      <c r="J79" s="513">
        <f t="shared" si="10"/>
        <v>-7.7867265199465328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8" customHeight="1" x14ac:dyDescent="0.3">
      <c r="A80" s="523" t="s">
        <v>222</v>
      </c>
      <c r="B80" s="1240" t="s">
        <v>452</v>
      </c>
      <c r="C80" s="369">
        <v>41.201365600000003</v>
      </c>
      <c r="D80" s="924">
        <f t="shared" si="11"/>
        <v>41.201365600000003</v>
      </c>
      <c r="E80" s="510">
        <f t="shared" si="6"/>
        <v>0.72856953510369282</v>
      </c>
      <c r="F80" s="514">
        <f t="shared" si="7"/>
        <v>-0.27143046489630718</v>
      </c>
      <c r="G80" s="514">
        <f t="shared" si="8"/>
        <v>0.27143046489630718</v>
      </c>
      <c r="H80" s="704">
        <f t="shared" si="9"/>
        <v>-42.449094547082147</v>
      </c>
      <c r="I80" s="512">
        <f>'MASTER CHART'!$AF$7</f>
        <v>0.14999999999999991</v>
      </c>
      <c r="J80" s="513">
        <f t="shared" si="10"/>
        <v>-6.3673641820623184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s="114" customFormat="1" ht="14.4" x14ac:dyDescent="0.3">
      <c r="A81" s="522" t="s">
        <v>167</v>
      </c>
      <c r="B81" s="1240" t="s">
        <v>167</v>
      </c>
      <c r="C81" s="369">
        <v>60.267655189999999</v>
      </c>
      <c r="D81" s="924">
        <f t="shared" si="11"/>
        <v>60.267655189999999</v>
      </c>
      <c r="E81" s="510">
        <f t="shared" si="6"/>
        <v>1.0657214120001877</v>
      </c>
      <c r="F81" s="514">
        <f t="shared" si="7"/>
        <v>6.5721412000187662E-2</v>
      </c>
      <c r="G81" s="514">
        <f t="shared" si="8"/>
        <v>-6.5721412000187662E-2</v>
      </c>
      <c r="H81" s="704">
        <f t="shared" si="9"/>
        <v>9.5146386384254562</v>
      </c>
      <c r="I81" s="512">
        <f>'MASTER CHART'!$AF$7</f>
        <v>0.14999999999999991</v>
      </c>
      <c r="J81" s="513">
        <f t="shared" si="10"/>
        <v>1.4271957957638175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4.4" x14ac:dyDescent="0.3">
      <c r="A82" s="523" t="s">
        <v>68</v>
      </c>
      <c r="B82" s="1240" t="s">
        <v>68</v>
      </c>
      <c r="C82" s="369">
        <v>66.058771989999997</v>
      </c>
      <c r="D82" s="924">
        <f t="shared" si="11"/>
        <v>66.058771989999997</v>
      </c>
      <c r="E82" s="510">
        <f t="shared" si="6"/>
        <v>1.1681265438025952</v>
      </c>
      <c r="F82" s="514">
        <f t="shared" si="7"/>
        <v>0.16812654380259517</v>
      </c>
      <c r="G82" s="514">
        <f t="shared" si="8"/>
        <v>-0.16812654380259517</v>
      </c>
      <c r="H82" s="704">
        <f t="shared" si="9"/>
        <v>24.340063019408866</v>
      </c>
      <c r="I82" s="512">
        <f>'MASTER CHART'!$AF$7</f>
        <v>0.14999999999999991</v>
      </c>
      <c r="J82" s="513">
        <f t="shared" si="10"/>
        <v>3.6510094529113277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s="109" customFormat="1" ht="14.4" x14ac:dyDescent="0.3">
      <c r="A83" s="522" t="s">
        <v>69</v>
      </c>
      <c r="B83" s="1240" t="s">
        <v>69</v>
      </c>
      <c r="C83" s="369">
        <v>60.85435871</v>
      </c>
      <c r="D83" s="924">
        <f t="shared" si="11"/>
        <v>60.85435871</v>
      </c>
      <c r="E83" s="510">
        <f t="shared" si="6"/>
        <v>1.0760961727535083</v>
      </c>
      <c r="F83" s="514">
        <f t="shared" si="7"/>
        <v>7.6096172753508329E-2</v>
      </c>
      <c r="G83" s="514">
        <f t="shared" si="8"/>
        <v>-7.6096172753508329E-2</v>
      </c>
      <c r="H83" s="704">
        <f t="shared" si="9"/>
        <v>11.016616403718796</v>
      </c>
      <c r="I83" s="512">
        <f>'MASTER CHART'!$AF$7</f>
        <v>0.14999999999999991</v>
      </c>
      <c r="J83" s="513">
        <f t="shared" si="10"/>
        <v>1.6524924605578184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4.4" x14ac:dyDescent="0.3">
      <c r="A84" s="523" t="s">
        <v>70</v>
      </c>
      <c r="B84" s="1240" t="s">
        <v>70</v>
      </c>
      <c r="C84" s="369">
        <v>75.613247889999997</v>
      </c>
      <c r="D84" s="924">
        <f t="shared" si="11"/>
        <v>75.613247889999997</v>
      </c>
      <c r="E84" s="510">
        <f t="shared" si="6"/>
        <v>1.3370796831767531</v>
      </c>
      <c r="F84" s="514">
        <f t="shared" si="7"/>
        <v>0.33707968317675308</v>
      </c>
      <c r="G84" s="514">
        <f t="shared" si="8"/>
        <v>-0.33707968317675308</v>
      </c>
      <c r="H84" s="704">
        <f t="shared" si="9"/>
        <v>48.799794164078335</v>
      </c>
      <c r="I84" s="512">
        <f>'MASTER CHART'!$AF$7</f>
        <v>0.14999999999999991</v>
      </c>
      <c r="J84" s="513">
        <f t="shared" si="10"/>
        <v>7.3199691246117462</v>
      </c>
    </row>
    <row r="85" spans="1:22" ht="14.4" x14ac:dyDescent="0.3">
      <c r="A85" s="522" t="s">
        <v>71</v>
      </c>
      <c r="B85" s="1240" t="s">
        <v>71</v>
      </c>
      <c r="C85" s="369">
        <v>52.383941929999999</v>
      </c>
      <c r="D85" s="924">
        <f t="shared" si="11"/>
        <v>52.383941929999999</v>
      </c>
      <c r="E85" s="510">
        <f t="shared" si="6"/>
        <v>0.9263126030667036</v>
      </c>
      <c r="F85" s="514">
        <f t="shared" si="7"/>
        <v>-7.3687396933296401E-2</v>
      </c>
      <c r="G85" s="514">
        <f t="shared" si="8"/>
        <v>7.3687396933296401E-2</v>
      </c>
      <c r="H85" s="704">
        <f t="shared" si="9"/>
        <v>-11.523994849085291</v>
      </c>
      <c r="I85" s="512">
        <f>'MASTER CHART'!$AF$7</f>
        <v>0.14999999999999991</v>
      </c>
      <c r="J85" s="513">
        <f t="shared" si="10"/>
        <v>-1.7285992273627926</v>
      </c>
    </row>
    <row r="86" spans="1:22" ht="14.4" x14ac:dyDescent="0.3">
      <c r="A86" s="523" t="s">
        <v>72</v>
      </c>
      <c r="B86" s="1240" t="s">
        <v>72</v>
      </c>
      <c r="C86" s="369">
        <v>83.588773149999994</v>
      </c>
      <c r="D86" s="924">
        <f t="shared" si="11"/>
        <v>83.588773149999994</v>
      </c>
      <c r="E86" s="510">
        <f t="shared" si="6"/>
        <v>1.4781120166022732</v>
      </c>
      <c r="F86" s="514">
        <f t="shared" si="7"/>
        <v>0.4781120166022732</v>
      </c>
      <c r="G86" s="514">
        <f t="shared" si="8"/>
        <v>-0.4781120166022732</v>
      </c>
      <c r="H86" s="704">
        <f t="shared" si="9"/>
        <v>69.217366581328349</v>
      </c>
      <c r="I86" s="512">
        <f>'MASTER CHART'!$AF$7</f>
        <v>0.14999999999999991</v>
      </c>
      <c r="J86" s="513">
        <f t="shared" si="10"/>
        <v>10.382604987199246</v>
      </c>
    </row>
    <row r="87" spans="1:22" ht="14.4" x14ac:dyDescent="0.3">
      <c r="A87" s="522" t="s">
        <v>73</v>
      </c>
      <c r="B87" s="1240" t="s">
        <v>73</v>
      </c>
      <c r="C87" s="369">
        <v>69.678046839999993</v>
      </c>
      <c r="D87" s="924">
        <f t="shared" si="11"/>
        <v>69.678046839999993</v>
      </c>
      <c r="E87" s="510">
        <f t="shared" si="6"/>
        <v>1.2321266893433289</v>
      </c>
      <c r="F87" s="514">
        <f t="shared" si="7"/>
        <v>0.23212668934332892</v>
      </c>
      <c r="G87" s="514">
        <f t="shared" si="8"/>
        <v>-0.23212668934332892</v>
      </c>
      <c r="H87" s="704">
        <f t="shared" si="9"/>
        <v>33.605509988578966</v>
      </c>
      <c r="I87" s="512">
        <f>'MASTER CHART'!$AF$7</f>
        <v>0.14999999999999991</v>
      </c>
      <c r="J87" s="513">
        <f t="shared" si="10"/>
        <v>5.040826498286842</v>
      </c>
    </row>
    <row r="88" spans="1:22" ht="14.4" x14ac:dyDescent="0.3">
      <c r="A88" s="523" t="s">
        <v>168</v>
      </c>
      <c r="B88" s="1240" t="s">
        <v>168</v>
      </c>
      <c r="C88" s="369">
        <v>54.360325879999998</v>
      </c>
      <c r="D88" s="924">
        <f t="shared" si="11"/>
        <v>54.360325879999998</v>
      </c>
      <c r="E88" s="510">
        <f t="shared" si="6"/>
        <v>0.96126127806008532</v>
      </c>
      <c r="F88" s="514">
        <f t="shared" si="7"/>
        <v>-3.8738721939914678E-2</v>
      </c>
      <c r="G88" s="514">
        <f t="shared" si="8"/>
        <v>3.8738721939914678E-2</v>
      </c>
      <c r="H88" s="704">
        <f t="shared" si="9"/>
        <v>-6.0583607329736262</v>
      </c>
      <c r="I88" s="512">
        <f>'MASTER CHART'!$AF$7</f>
        <v>0.14999999999999991</v>
      </c>
      <c r="J88" s="513">
        <f t="shared" si="10"/>
        <v>-0.90875410994604344</v>
      </c>
    </row>
    <row r="89" spans="1:22" ht="14.4" x14ac:dyDescent="0.3">
      <c r="A89" s="522" t="s">
        <v>169</v>
      </c>
      <c r="B89" s="1240" t="s">
        <v>169</v>
      </c>
      <c r="C89" s="369">
        <v>61.253280619999998</v>
      </c>
      <c r="D89" s="924">
        <f t="shared" si="11"/>
        <v>61.253280619999998</v>
      </c>
      <c r="E89" s="510">
        <f t="shared" si="6"/>
        <v>1.0831503649211431</v>
      </c>
      <c r="F89" s="514">
        <f t="shared" si="7"/>
        <v>8.3150364921143138E-2</v>
      </c>
      <c r="G89" s="514">
        <f t="shared" si="8"/>
        <v>-8.3150364921143138E-2</v>
      </c>
      <c r="H89" s="704">
        <f t="shared" si="9"/>
        <v>12.037867885060443</v>
      </c>
      <c r="I89" s="512">
        <f>'MASTER CHART'!$AF$7</f>
        <v>0.14999999999999991</v>
      </c>
      <c r="J89" s="513">
        <f t="shared" si="10"/>
        <v>1.8056801827590654</v>
      </c>
    </row>
    <row r="90" spans="1:22" ht="14.4" x14ac:dyDescent="0.3">
      <c r="A90" s="522" t="s">
        <v>74</v>
      </c>
      <c r="B90" s="1240" t="s">
        <v>74</v>
      </c>
      <c r="C90" s="369">
        <v>85.933790869999996</v>
      </c>
      <c r="D90" s="924">
        <f t="shared" si="11"/>
        <v>85.933790869999996</v>
      </c>
      <c r="E90" s="510">
        <f t="shared" si="6"/>
        <v>1.5195792943293571</v>
      </c>
      <c r="F90" s="514">
        <f t="shared" si="7"/>
        <v>0.51957929432935712</v>
      </c>
      <c r="G90" s="514">
        <f t="shared" si="8"/>
        <v>-0.51957929432935712</v>
      </c>
      <c r="H90" s="704">
        <f t="shared" si="9"/>
        <v>75.220678909604345</v>
      </c>
      <c r="I90" s="512">
        <f>'MASTER CHART'!$AF$7</f>
        <v>0.14999999999999991</v>
      </c>
      <c r="J90" s="513">
        <f t="shared" si="10"/>
        <v>11.283101836440645</v>
      </c>
    </row>
    <row r="91" spans="1:22" ht="14.4" x14ac:dyDescent="0.3">
      <c r="A91" s="523" t="s">
        <v>170</v>
      </c>
      <c r="B91" s="1240" t="s">
        <v>379</v>
      </c>
      <c r="C91" s="369">
        <v>56.131570619999998</v>
      </c>
      <c r="D91" s="924">
        <f t="shared" si="11"/>
        <v>56.131570619999998</v>
      </c>
      <c r="E91" s="510">
        <f t="shared" si="6"/>
        <v>0.99258244758890946</v>
      </c>
      <c r="F91" s="514">
        <f t="shared" si="7"/>
        <v>-7.4175524110905444E-3</v>
      </c>
      <c r="G91" s="514">
        <f t="shared" si="8"/>
        <v>7.4175524110905444E-3</v>
      </c>
      <c r="H91" s="704">
        <f t="shared" si="9"/>
        <v>-1.1600333209708305</v>
      </c>
      <c r="I91" s="512">
        <f>'MASTER CHART'!$AF$7</f>
        <v>0.14999999999999991</v>
      </c>
      <c r="J91" s="513">
        <f t="shared" si="10"/>
        <v>-0.17400499814562445</v>
      </c>
    </row>
    <row r="92" spans="1:22" ht="14.4" x14ac:dyDescent="0.3">
      <c r="A92" s="523" t="s">
        <v>225</v>
      </c>
      <c r="B92" s="1240" t="s">
        <v>454</v>
      </c>
      <c r="C92" s="369">
        <v>50.533945529999997</v>
      </c>
      <c r="D92" s="924">
        <f t="shared" si="11"/>
        <v>50.533945529999997</v>
      </c>
      <c r="E92" s="510">
        <f t="shared" si="6"/>
        <v>0.89359885687253604</v>
      </c>
      <c r="F92" s="514">
        <f t="shared" si="7"/>
        <v>-0.10640114312746396</v>
      </c>
      <c r="G92" s="514">
        <f t="shared" si="8"/>
        <v>0.10640114312746396</v>
      </c>
      <c r="H92" s="704">
        <f t="shared" si="9"/>
        <v>-16.64010775747224</v>
      </c>
      <c r="I92" s="512">
        <f>'MASTER CHART'!$AF$7</f>
        <v>0.14999999999999991</v>
      </c>
      <c r="J92" s="513">
        <f t="shared" si="10"/>
        <v>-2.4960161636208347</v>
      </c>
    </row>
    <row r="93" spans="1:22" ht="14.4" x14ac:dyDescent="0.3">
      <c r="A93" s="522" t="s">
        <v>171</v>
      </c>
      <c r="B93" s="1264" t="s">
        <v>171</v>
      </c>
      <c r="C93" s="1268">
        <v>63.2</v>
      </c>
      <c r="D93" s="924">
        <f t="shared" si="11"/>
        <v>63.2</v>
      </c>
      <c r="E93" s="510">
        <f t="shared" si="6"/>
        <v>1.1175744771564897</v>
      </c>
      <c r="F93" s="514">
        <f t="shared" si="7"/>
        <v>0.11757447715648972</v>
      </c>
      <c r="G93" s="514">
        <f t="shared" si="8"/>
        <v>-0.11757447715648972</v>
      </c>
      <c r="H93" s="704">
        <f t="shared" si="9"/>
        <v>17.021525089001646</v>
      </c>
      <c r="I93" s="512">
        <f>'MASTER CHART'!$AF$7</f>
        <v>0.14999999999999991</v>
      </c>
      <c r="J93" s="513">
        <f t="shared" si="10"/>
        <v>2.5532287633502455</v>
      </c>
    </row>
    <row r="94" spans="1:22" ht="14.4" x14ac:dyDescent="0.3">
      <c r="A94" s="523" t="s">
        <v>75</v>
      </c>
      <c r="B94" s="1240" t="s">
        <v>75</v>
      </c>
      <c r="C94" s="369">
        <v>47.608120419999999</v>
      </c>
      <c r="D94" s="924">
        <f t="shared" si="11"/>
        <v>47.608120419999999</v>
      </c>
      <c r="E94" s="510">
        <f t="shared" si="6"/>
        <v>0.84186108048709973</v>
      </c>
      <c r="F94" s="514">
        <f t="shared" si="7"/>
        <v>-0.15813891951290027</v>
      </c>
      <c r="G94" s="514">
        <f t="shared" si="8"/>
        <v>0.15813891951290027</v>
      </c>
      <c r="H94" s="704">
        <f t="shared" si="9"/>
        <v>-24.731394644816252</v>
      </c>
      <c r="I94" s="512">
        <f>'MASTER CHART'!$AF$7</f>
        <v>0.14999999999999991</v>
      </c>
      <c r="J94" s="513">
        <f t="shared" si="10"/>
        <v>-3.7097091967224354</v>
      </c>
    </row>
    <row r="95" spans="1:22" ht="14.4" x14ac:dyDescent="0.3">
      <c r="A95" s="523" t="s">
        <v>172</v>
      </c>
      <c r="B95" s="1240" t="s">
        <v>172</v>
      </c>
      <c r="C95" s="369">
        <v>31.478060240000001</v>
      </c>
      <c r="D95" s="924">
        <f t="shared" si="11"/>
        <v>31.478060240000001</v>
      </c>
      <c r="E95" s="510">
        <f t="shared" si="6"/>
        <v>0.55663096067434314</v>
      </c>
      <c r="F95" s="514">
        <f t="shared" si="7"/>
        <v>-0.44336903932565686</v>
      </c>
      <c r="G95" s="514">
        <f t="shared" si="8"/>
        <v>0.44336903932565686</v>
      </c>
      <c r="H95" s="704">
        <f t="shared" si="9"/>
        <v>-69.338621502098917</v>
      </c>
      <c r="I95" s="512">
        <f>'MASTER CHART'!$AF$7</f>
        <v>0.14999999999999991</v>
      </c>
      <c r="J95" s="513">
        <f t="shared" si="10"/>
        <v>-10.400793225314832</v>
      </c>
    </row>
    <row r="96" spans="1:22" ht="14.4" x14ac:dyDescent="0.3">
      <c r="A96" s="522" t="s">
        <v>76</v>
      </c>
      <c r="B96" s="1240" t="s">
        <v>76</v>
      </c>
      <c r="C96" s="369">
        <v>73.538477299999997</v>
      </c>
      <c r="D96" s="924">
        <f t="shared" si="11"/>
        <v>73.538477299999997</v>
      </c>
      <c r="E96" s="510">
        <f t="shared" si="6"/>
        <v>1.3003912234087323</v>
      </c>
      <c r="F96" s="514">
        <f t="shared" si="7"/>
        <v>0.30039122340873226</v>
      </c>
      <c r="G96" s="514">
        <f t="shared" si="8"/>
        <v>-0.30039122340873226</v>
      </c>
      <c r="H96" s="704">
        <f t="shared" si="9"/>
        <v>43.488322205865813</v>
      </c>
      <c r="I96" s="512">
        <f>'MASTER CHART'!$AF$7</f>
        <v>0.14999999999999991</v>
      </c>
      <c r="J96" s="513">
        <f t="shared" si="10"/>
        <v>6.5232483308798681</v>
      </c>
    </row>
    <row r="97" spans="1:10" ht="14.4" x14ac:dyDescent="0.3">
      <c r="A97" s="523" t="s">
        <v>173</v>
      </c>
      <c r="B97" s="1264" t="s">
        <v>173</v>
      </c>
      <c r="C97" s="1267">
        <v>67.900000000000006</v>
      </c>
      <c r="D97" s="924">
        <f t="shared" si="11"/>
        <v>67.900000000000006</v>
      </c>
      <c r="E97" s="510">
        <f t="shared" si="6"/>
        <v>1.2006852373247732</v>
      </c>
      <c r="F97" s="514">
        <f t="shared" si="7"/>
        <v>0.20068523732477317</v>
      </c>
      <c r="G97" s="514">
        <f t="shared" si="8"/>
        <v>-0.20068523732477317</v>
      </c>
      <c r="H97" s="704">
        <f t="shared" si="9"/>
        <v>29.053659303704809</v>
      </c>
      <c r="I97" s="512">
        <f>'MASTER CHART'!$AF$7</f>
        <v>0.14999999999999991</v>
      </c>
      <c r="J97" s="513">
        <f t="shared" si="10"/>
        <v>4.3580488955557186</v>
      </c>
    </row>
    <row r="98" spans="1:10" ht="14.4" x14ac:dyDescent="0.3">
      <c r="A98" s="522" t="s">
        <v>174</v>
      </c>
      <c r="B98" s="1240" t="s">
        <v>174</v>
      </c>
      <c r="C98" s="369">
        <v>83.928252830000005</v>
      </c>
      <c r="D98" s="924">
        <f t="shared" si="11"/>
        <v>83.928252830000005</v>
      </c>
      <c r="E98" s="510">
        <f t="shared" si="6"/>
        <v>1.4841150834674832</v>
      </c>
      <c r="F98" s="514">
        <f t="shared" si="7"/>
        <v>0.48411508346748322</v>
      </c>
      <c r="G98" s="514">
        <f t="shared" si="8"/>
        <v>-0.48411508346748322</v>
      </c>
      <c r="H98" s="704">
        <f t="shared" si="9"/>
        <v>70.086444256418716</v>
      </c>
      <c r="I98" s="512">
        <f>'MASTER CHART'!$AF$7</f>
        <v>0.14999999999999991</v>
      </c>
      <c r="J98" s="513">
        <f t="shared" si="10"/>
        <v>10.512966638462801</v>
      </c>
    </row>
    <row r="99" spans="1:10" ht="14.4" x14ac:dyDescent="0.3">
      <c r="A99" s="523" t="s">
        <v>175</v>
      </c>
      <c r="B99" s="1240" t="s">
        <v>455</v>
      </c>
      <c r="C99" s="369"/>
      <c r="D99" s="924" t="str">
        <f t="shared" si="11"/>
        <v>use median</v>
      </c>
      <c r="E99" s="510">
        <f t="shared" si="6"/>
        <v>1</v>
      </c>
      <c r="F99" s="514">
        <f t="shared" si="7"/>
        <v>0</v>
      </c>
      <c r="G99" s="514">
        <f t="shared" si="8"/>
        <v>0</v>
      </c>
      <c r="H99" s="704">
        <f t="shared" si="9"/>
        <v>0</v>
      </c>
      <c r="I99" s="512">
        <f>'MASTER CHART'!$AF$7</f>
        <v>0.14999999999999991</v>
      </c>
      <c r="J99" s="513">
        <f t="shared" si="10"/>
        <v>0</v>
      </c>
    </row>
    <row r="100" spans="1:10" ht="14.4" x14ac:dyDescent="0.3">
      <c r="A100" s="522" t="s">
        <v>176</v>
      </c>
      <c r="B100" s="1240" t="s">
        <v>176</v>
      </c>
      <c r="C100" s="369">
        <v>48.445991859999999</v>
      </c>
      <c r="D100" s="924">
        <f t="shared" si="11"/>
        <v>48.445991859999999</v>
      </c>
      <c r="E100" s="510">
        <f t="shared" si="6"/>
        <v>0.85667727884916234</v>
      </c>
      <c r="F100" s="514">
        <f t="shared" si="7"/>
        <v>-0.14332272115083766</v>
      </c>
      <c r="G100" s="514">
        <f t="shared" si="8"/>
        <v>0.14332272115083766</v>
      </c>
      <c r="H100" s="704">
        <f t="shared" si="9"/>
        <v>-22.41428479003342</v>
      </c>
      <c r="I100" s="512">
        <f>'MASTER CHART'!$AF$7</f>
        <v>0.14999999999999991</v>
      </c>
      <c r="J100" s="513">
        <f t="shared" si="10"/>
        <v>-3.362142718505011</v>
      </c>
    </row>
    <row r="101" spans="1:10" ht="14.4" x14ac:dyDescent="0.3">
      <c r="A101" s="523" t="s">
        <v>177</v>
      </c>
      <c r="B101" s="1240" t="s">
        <v>177</v>
      </c>
      <c r="C101" s="369">
        <v>52.721427319999997</v>
      </c>
      <c r="D101" s="924">
        <f t="shared" si="11"/>
        <v>52.721427319999997</v>
      </c>
      <c r="E101" s="510">
        <f t="shared" si="6"/>
        <v>0.93228040462172257</v>
      </c>
      <c r="F101" s="514">
        <f t="shared" si="7"/>
        <v>-6.7719595378277431E-2</v>
      </c>
      <c r="G101" s="514">
        <f t="shared" si="8"/>
        <v>6.7719595378277431E-2</v>
      </c>
      <c r="H101" s="704">
        <f t="shared" si="9"/>
        <v>-10.590688513910273</v>
      </c>
      <c r="I101" s="512">
        <f>'MASTER CHART'!$AF$7</f>
        <v>0.14999999999999991</v>
      </c>
      <c r="J101" s="513">
        <f t="shared" si="10"/>
        <v>-1.5886032770865399</v>
      </c>
    </row>
    <row r="102" spans="1:10" ht="14.4" x14ac:dyDescent="0.3">
      <c r="A102" s="522" t="s">
        <v>77</v>
      </c>
      <c r="B102" s="1240" t="s">
        <v>77</v>
      </c>
      <c r="C102" s="369">
        <v>55.175028959999999</v>
      </c>
      <c r="D102" s="924">
        <f t="shared" si="11"/>
        <v>55.175028959999999</v>
      </c>
      <c r="E102" s="510">
        <f t="shared" si="6"/>
        <v>0.97566778705800916</v>
      </c>
      <c r="F102" s="514">
        <f t="shared" si="7"/>
        <v>-2.4332212941990838E-2</v>
      </c>
      <c r="G102" s="514">
        <f t="shared" si="8"/>
        <v>2.4332212941990838E-2</v>
      </c>
      <c r="H102" s="704">
        <f t="shared" si="9"/>
        <v>-3.8053223248499002</v>
      </c>
      <c r="I102" s="512">
        <f>'MASTER CHART'!$AF$7</f>
        <v>0.14999999999999991</v>
      </c>
      <c r="J102" s="513">
        <f t="shared" si="10"/>
        <v>-0.57079834872748469</v>
      </c>
    </row>
    <row r="103" spans="1:10" ht="14.4" x14ac:dyDescent="0.3">
      <c r="A103" s="522" t="s">
        <v>178</v>
      </c>
      <c r="B103" s="1240" t="s">
        <v>178</v>
      </c>
      <c r="C103" s="369">
        <v>22.852434550000002</v>
      </c>
      <c r="D103" s="924">
        <f t="shared" si="11"/>
        <v>22.852434550000002</v>
      </c>
      <c r="E103" s="510">
        <f t="shared" si="6"/>
        <v>0.4041028100311575</v>
      </c>
      <c r="F103" s="514">
        <f t="shared" si="7"/>
        <v>-0.59589718996884256</v>
      </c>
      <c r="G103" s="514">
        <f t="shared" si="8"/>
        <v>0.59589718996884256</v>
      </c>
      <c r="H103" s="704">
        <f t="shared" si="9"/>
        <v>-93.192546264073073</v>
      </c>
      <c r="I103" s="512">
        <f>'MASTER CHART'!$AF$7</f>
        <v>0.14999999999999991</v>
      </c>
      <c r="J103" s="513">
        <f t="shared" si="10"/>
        <v>-13.978881939610952</v>
      </c>
    </row>
    <row r="104" spans="1:10" ht="14.4" x14ac:dyDescent="0.3">
      <c r="A104" s="523" t="s">
        <v>179</v>
      </c>
      <c r="B104" s="1240" t="s">
        <v>179</v>
      </c>
      <c r="C104" s="369">
        <v>69.163954200000006</v>
      </c>
      <c r="D104" s="924">
        <f t="shared" si="11"/>
        <v>69.163954200000006</v>
      </c>
      <c r="E104" s="510">
        <f t="shared" si="6"/>
        <v>1.2230359169800697</v>
      </c>
      <c r="F104" s="514">
        <f t="shared" si="7"/>
        <v>0.22303591698006975</v>
      </c>
      <c r="G104" s="514">
        <f t="shared" si="8"/>
        <v>-0.22303591698006975</v>
      </c>
      <c r="H104" s="704">
        <f t="shared" si="9"/>
        <v>32.289418149585167</v>
      </c>
      <c r="I104" s="512">
        <f>'MASTER CHART'!$AF$7</f>
        <v>0.14999999999999991</v>
      </c>
      <c r="J104" s="513">
        <f t="shared" si="10"/>
        <v>4.8434127224377725</v>
      </c>
    </row>
    <row r="105" spans="1:10" ht="14.4" x14ac:dyDescent="0.3">
      <c r="A105" s="522" t="s">
        <v>180</v>
      </c>
      <c r="B105" s="1240" t="s">
        <v>180</v>
      </c>
      <c r="C105" s="369">
        <v>84.321908160000007</v>
      </c>
      <c r="D105" s="924">
        <f t="shared" si="11"/>
        <v>84.321908160000007</v>
      </c>
      <c r="E105" s="510">
        <f t="shared" si="6"/>
        <v>1.4910761459612272</v>
      </c>
      <c r="F105" s="514">
        <f t="shared" si="7"/>
        <v>0.49107614596122717</v>
      </c>
      <c r="G105" s="514">
        <f t="shared" si="8"/>
        <v>-0.49107614596122717</v>
      </c>
      <c r="H105" s="704">
        <f t="shared" si="9"/>
        <v>71.094213142566218</v>
      </c>
      <c r="I105" s="512">
        <f>'MASTER CHART'!$AF$7</f>
        <v>0.14999999999999991</v>
      </c>
      <c r="J105" s="513">
        <f t="shared" si="10"/>
        <v>10.664131971384926</v>
      </c>
    </row>
    <row r="106" spans="1:10" ht="14.4" x14ac:dyDescent="0.3">
      <c r="A106" s="523" t="s">
        <v>181</v>
      </c>
      <c r="B106" s="1240" t="s">
        <v>181</v>
      </c>
      <c r="C106" s="369">
        <v>49.59357327</v>
      </c>
      <c r="D106" s="924">
        <f t="shared" si="11"/>
        <v>49.59357327</v>
      </c>
      <c r="E106" s="510">
        <f t="shared" si="6"/>
        <v>0.87697012211301129</v>
      </c>
      <c r="F106" s="514">
        <f t="shared" si="7"/>
        <v>-0.12302987788698871</v>
      </c>
      <c r="G106" s="514">
        <f t="shared" si="8"/>
        <v>0.12302987788698871</v>
      </c>
      <c r="H106" s="704">
        <f t="shared" si="9"/>
        <v>-19.240680741330472</v>
      </c>
      <c r="I106" s="512">
        <f>'MASTER CHART'!$AF$7</f>
        <v>0.14999999999999991</v>
      </c>
      <c r="J106" s="513">
        <f t="shared" si="10"/>
        <v>-2.8861021111995693</v>
      </c>
    </row>
    <row r="107" spans="1:10" ht="14.4" x14ac:dyDescent="0.3">
      <c r="A107" s="522" t="s">
        <v>121</v>
      </c>
      <c r="B107" s="1240" t="s">
        <v>121</v>
      </c>
      <c r="C107" s="369">
        <v>49.166520380000001</v>
      </c>
      <c r="D107" s="924">
        <f t="shared" si="11"/>
        <v>49.166520380000001</v>
      </c>
      <c r="E107" s="510">
        <f t="shared" si="6"/>
        <v>0.86941848587472148</v>
      </c>
      <c r="F107" s="514">
        <f t="shared" si="7"/>
        <v>-0.13058151412527852</v>
      </c>
      <c r="G107" s="514">
        <f t="shared" si="8"/>
        <v>0.13058151412527852</v>
      </c>
      <c r="H107" s="704">
        <f t="shared" si="9"/>
        <v>-20.421683473602243</v>
      </c>
      <c r="I107" s="512">
        <f>'MASTER CHART'!$AF$7</f>
        <v>0.14999999999999991</v>
      </c>
      <c r="J107" s="513">
        <f t="shared" si="10"/>
        <v>-3.0632525210403347</v>
      </c>
    </row>
    <row r="108" spans="1:10" ht="14.4" x14ac:dyDescent="0.3">
      <c r="A108" s="522" t="s">
        <v>78</v>
      </c>
      <c r="B108" s="1240" t="s">
        <v>78</v>
      </c>
      <c r="C108" s="369">
        <v>51.76832297</v>
      </c>
      <c r="D108" s="924">
        <f t="shared" si="11"/>
        <v>51.76832297</v>
      </c>
      <c r="E108" s="510">
        <f t="shared" si="6"/>
        <v>0.91542652652636147</v>
      </c>
      <c r="F108" s="514">
        <f t="shared" si="7"/>
        <v>-8.4573473473638527E-2</v>
      </c>
      <c r="G108" s="514">
        <f t="shared" si="8"/>
        <v>8.4573473473638527E-2</v>
      </c>
      <c r="H108" s="704">
        <f t="shared" si="9"/>
        <v>-13.226471733853149</v>
      </c>
      <c r="I108" s="512">
        <f>'MASTER CHART'!$AF$7</f>
        <v>0.14999999999999991</v>
      </c>
      <c r="J108" s="513">
        <f t="shared" si="10"/>
        <v>-1.9839707600779712</v>
      </c>
    </row>
    <row r="109" spans="1:10" ht="14.4" x14ac:dyDescent="0.3">
      <c r="A109" s="522" t="s">
        <v>182</v>
      </c>
      <c r="B109" s="1240" t="s">
        <v>182</v>
      </c>
      <c r="C109" s="369">
        <v>55.399229720000001</v>
      </c>
      <c r="D109" s="924">
        <f t="shared" si="11"/>
        <v>55.399229720000001</v>
      </c>
      <c r="E109" s="510">
        <f t="shared" si="6"/>
        <v>0.97963236058862768</v>
      </c>
      <c r="F109" s="514">
        <f t="shared" si="7"/>
        <v>-2.0367639411372318E-2</v>
      </c>
      <c r="G109" s="514">
        <f t="shared" si="8"/>
        <v>2.0367639411372318E-2</v>
      </c>
      <c r="H109" s="704">
        <f t="shared" si="9"/>
        <v>-3.1853014414005183</v>
      </c>
      <c r="I109" s="512">
        <f>'MASTER CHART'!$AF$7</f>
        <v>0.14999999999999991</v>
      </c>
      <c r="J109" s="513">
        <f t="shared" si="10"/>
        <v>-0.47779521621007748</v>
      </c>
    </row>
    <row r="110" spans="1:10" ht="14.4" x14ac:dyDescent="0.3">
      <c r="A110" s="523" t="s">
        <v>183</v>
      </c>
      <c r="B110" s="1240" t="s">
        <v>183</v>
      </c>
      <c r="C110" s="369">
        <v>57.15509291</v>
      </c>
      <c r="D110" s="924">
        <f t="shared" si="11"/>
        <v>57.15509291</v>
      </c>
      <c r="E110" s="510">
        <f t="shared" si="6"/>
        <v>1.0106815360082886</v>
      </c>
      <c r="F110" s="514">
        <f t="shared" si="7"/>
        <v>1.0681536008288584E-2</v>
      </c>
      <c r="G110" s="514">
        <f t="shared" si="8"/>
        <v>-1.0681536008288584E-2</v>
      </c>
      <c r="H110" s="704">
        <f t="shared" si="9"/>
        <v>1.5463903183015175</v>
      </c>
      <c r="I110" s="512">
        <f>'MASTER CHART'!$AF$7</f>
        <v>0.14999999999999991</v>
      </c>
      <c r="J110" s="513">
        <f t="shared" si="10"/>
        <v>0.23195854774522748</v>
      </c>
    </row>
    <row r="111" spans="1:10" ht="14.4" x14ac:dyDescent="0.3">
      <c r="A111" s="523" t="s">
        <v>79</v>
      </c>
      <c r="B111" s="1240" t="s">
        <v>79</v>
      </c>
      <c r="C111" s="369">
        <v>33.876124930000003</v>
      </c>
      <c r="D111" s="924">
        <f t="shared" si="11"/>
        <v>33.876124930000003</v>
      </c>
      <c r="E111" s="510">
        <f t="shared" si="6"/>
        <v>0.59903627542298543</v>
      </c>
      <c r="F111" s="514">
        <f t="shared" si="7"/>
        <v>-0.40096372457701457</v>
      </c>
      <c r="G111" s="514">
        <f t="shared" si="8"/>
        <v>0.40096372457701457</v>
      </c>
      <c r="H111" s="704">
        <f t="shared" si="9"/>
        <v>-62.70684118314481</v>
      </c>
      <c r="I111" s="512">
        <f>'MASTER CHART'!$AF$7</f>
        <v>0.14999999999999991</v>
      </c>
      <c r="J111" s="513">
        <f t="shared" si="10"/>
        <v>-9.4060261774717162</v>
      </c>
    </row>
    <row r="112" spans="1:10" ht="14.4" x14ac:dyDescent="0.3">
      <c r="A112" s="522" t="s">
        <v>184</v>
      </c>
      <c r="B112" s="1240" t="s">
        <v>184</v>
      </c>
      <c r="C112" s="369">
        <v>56.435934019999998</v>
      </c>
      <c r="D112" s="924">
        <f t="shared" si="11"/>
        <v>56.435934019999998</v>
      </c>
      <c r="E112" s="510">
        <f t="shared" si="6"/>
        <v>0.99796454834239956</v>
      </c>
      <c r="F112" s="514">
        <f t="shared" si="7"/>
        <v>-2.03545165760044E-3</v>
      </c>
      <c r="G112" s="514">
        <f t="shared" si="8"/>
        <v>2.03545165760044E-3</v>
      </c>
      <c r="H112" s="704">
        <f t="shared" si="9"/>
        <v>-0.3183249157109323</v>
      </c>
      <c r="I112" s="512">
        <f>'MASTER CHART'!$AF$7</f>
        <v>0.14999999999999991</v>
      </c>
      <c r="J112" s="513">
        <f t="shared" si="10"/>
        <v>-4.7748737356639814E-2</v>
      </c>
    </row>
    <row r="113" spans="1:10" ht="14.4" x14ac:dyDescent="0.3">
      <c r="A113" s="523" t="s">
        <v>185</v>
      </c>
      <c r="B113" s="1240" t="s">
        <v>185</v>
      </c>
      <c r="C113" s="369">
        <v>45.91443245</v>
      </c>
      <c r="D113" s="924">
        <f t="shared" si="11"/>
        <v>45.91443245</v>
      </c>
      <c r="E113" s="510">
        <f t="shared" si="6"/>
        <v>0.8119113582159132</v>
      </c>
      <c r="F113" s="514">
        <f t="shared" si="7"/>
        <v>-0.1880886417840868</v>
      </c>
      <c r="G113" s="514">
        <f t="shared" si="8"/>
        <v>0.1880886417840868</v>
      </c>
      <c r="H113" s="704">
        <f t="shared" si="9"/>
        <v>-29.415240995056006</v>
      </c>
      <c r="I113" s="512">
        <f>'MASTER CHART'!$AF$7</f>
        <v>0.14999999999999991</v>
      </c>
      <c r="J113" s="513">
        <f t="shared" si="10"/>
        <v>-4.4122861492583985</v>
      </c>
    </row>
    <row r="114" spans="1:10" ht="14.4" x14ac:dyDescent="0.3">
      <c r="A114" s="522" t="s">
        <v>186</v>
      </c>
      <c r="B114" s="1240" t="s">
        <v>186</v>
      </c>
      <c r="C114" s="369">
        <v>59.99916116</v>
      </c>
      <c r="D114" s="924">
        <f t="shared" si="11"/>
        <v>59.99916116</v>
      </c>
      <c r="E114" s="510">
        <f t="shared" si="6"/>
        <v>1.0609735943546672</v>
      </c>
      <c r="F114" s="514">
        <f t="shared" si="7"/>
        <v>6.0973594354667204E-2</v>
      </c>
      <c r="G114" s="514">
        <f t="shared" si="8"/>
        <v>-6.0973594354667204E-2</v>
      </c>
      <c r="H114" s="704">
        <f t="shared" si="9"/>
        <v>8.8272862544240578</v>
      </c>
      <c r="I114" s="512">
        <f>'MASTER CHART'!$AF$7</f>
        <v>0.14999999999999991</v>
      </c>
      <c r="J114" s="513">
        <f t="shared" si="10"/>
        <v>1.324092938163608</v>
      </c>
    </row>
    <row r="115" spans="1:10" ht="14.4" x14ac:dyDescent="0.3">
      <c r="A115" s="522" t="s">
        <v>187</v>
      </c>
      <c r="B115" s="1240" t="s">
        <v>187</v>
      </c>
      <c r="C115" s="369">
        <v>40.326513300000002</v>
      </c>
      <c r="D115" s="924">
        <f t="shared" si="11"/>
        <v>40.326513300000002</v>
      </c>
      <c r="E115" s="510">
        <f t="shared" si="6"/>
        <v>0.71309939899986918</v>
      </c>
      <c r="F115" s="514">
        <f t="shared" si="7"/>
        <v>-0.28690060100013082</v>
      </c>
      <c r="G115" s="514">
        <f t="shared" si="8"/>
        <v>0.28690060100013082</v>
      </c>
      <c r="H115" s="704">
        <f t="shared" si="9"/>
        <v>-44.868473928016087</v>
      </c>
      <c r="I115" s="512">
        <f>'MASTER CHART'!$AF$7</f>
        <v>0.14999999999999991</v>
      </c>
      <c r="J115" s="513">
        <f t="shared" si="10"/>
        <v>-6.7302710892024091</v>
      </c>
    </row>
    <row r="116" spans="1:10" ht="14.4" x14ac:dyDescent="0.3">
      <c r="A116" s="524" t="s">
        <v>188</v>
      </c>
      <c r="B116" s="1240"/>
      <c r="C116" s="369"/>
      <c r="D116" s="924" t="str">
        <f t="shared" si="11"/>
        <v>use median</v>
      </c>
      <c r="E116" s="510">
        <f t="shared" si="6"/>
        <v>1</v>
      </c>
      <c r="F116" s="514">
        <f t="shared" si="7"/>
        <v>0</v>
      </c>
      <c r="G116" s="514">
        <f t="shared" si="8"/>
        <v>0</v>
      </c>
      <c r="H116" s="704">
        <f t="shared" si="9"/>
        <v>0</v>
      </c>
      <c r="I116" s="512">
        <f>'MASTER CHART'!$AF$7</f>
        <v>0.14999999999999991</v>
      </c>
      <c r="J116" s="513">
        <f t="shared" si="10"/>
        <v>0</v>
      </c>
    </row>
    <row r="117" spans="1:10" ht="14.4" x14ac:dyDescent="0.3">
      <c r="A117" s="522" t="s">
        <v>80</v>
      </c>
      <c r="B117" s="1240" t="s">
        <v>80</v>
      </c>
      <c r="C117" s="369">
        <v>87.004476120000007</v>
      </c>
      <c r="D117" s="924">
        <f t="shared" si="11"/>
        <v>87.004476120000007</v>
      </c>
      <c r="E117" s="510">
        <f t="shared" si="6"/>
        <v>1.5385123719949889</v>
      </c>
      <c r="F117" s="514">
        <f t="shared" si="7"/>
        <v>0.53851237199498891</v>
      </c>
      <c r="G117" s="514">
        <f t="shared" si="8"/>
        <v>-0.53851237199498891</v>
      </c>
      <c r="H117" s="704">
        <f t="shared" si="9"/>
        <v>77.9616637244348</v>
      </c>
      <c r="I117" s="512">
        <f>'MASTER CHART'!$AF$7</f>
        <v>0.14999999999999991</v>
      </c>
      <c r="J117" s="513">
        <f t="shared" si="10"/>
        <v>11.694249558665213</v>
      </c>
    </row>
    <row r="118" spans="1:10" ht="14.4" x14ac:dyDescent="0.3">
      <c r="A118" s="522" t="s">
        <v>189</v>
      </c>
      <c r="B118" s="1240" t="s">
        <v>189</v>
      </c>
      <c r="C118" s="369"/>
      <c r="D118" s="924" t="str">
        <f t="shared" si="11"/>
        <v>use median</v>
      </c>
      <c r="E118" s="510">
        <f t="shared" si="6"/>
        <v>1</v>
      </c>
      <c r="F118" s="514">
        <f t="shared" si="7"/>
        <v>0</v>
      </c>
      <c r="G118" s="514">
        <f t="shared" si="8"/>
        <v>0</v>
      </c>
      <c r="H118" s="704">
        <f t="shared" si="9"/>
        <v>0</v>
      </c>
      <c r="I118" s="512">
        <f>'MASTER CHART'!$AF$7</f>
        <v>0.14999999999999991</v>
      </c>
      <c r="J118" s="513">
        <f t="shared" si="10"/>
        <v>0</v>
      </c>
    </row>
    <row r="119" spans="1:10" ht="14.4" x14ac:dyDescent="0.3">
      <c r="A119" s="523" t="s">
        <v>81</v>
      </c>
      <c r="B119" s="1240" t="s">
        <v>81</v>
      </c>
      <c r="C119" s="369">
        <v>82.347936709999999</v>
      </c>
      <c r="D119" s="924">
        <f t="shared" si="11"/>
        <v>82.347936709999999</v>
      </c>
      <c r="E119" s="510">
        <f t="shared" si="6"/>
        <v>1.4561701315442082</v>
      </c>
      <c r="F119" s="514">
        <f t="shared" si="7"/>
        <v>0.45617013154420816</v>
      </c>
      <c r="G119" s="514">
        <f t="shared" si="8"/>
        <v>-0.45617013154420816</v>
      </c>
      <c r="H119" s="704">
        <f t="shared" si="9"/>
        <v>66.04078986120615</v>
      </c>
      <c r="I119" s="512">
        <f>'MASTER CHART'!$AF$7</f>
        <v>0.14999999999999991</v>
      </c>
      <c r="J119" s="513">
        <f t="shared" si="10"/>
        <v>9.9061184791809165</v>
      </c>
    </row>
    <row r="120" spans="1:10" ht="14.4" x14ac:dyDescent="0.3">
      <c r="A120" s="522" t="s">
        <v>36</v>
      </c>
      <c r="B120" s="1240" t="s">
        <v>190</v>
      </c>
      <c r="C120" s="369">
        <v>55.219525730000001</v>
      </c>
      <c r="D120" s="924">
        <f t="shared" si="11"/>
        <v>55.219525730000001</v>
      </c>
      <c r="E120" s="510">
        <f t="shared" si="6"/>
        <v>0.97645462969199504</v>
      </c>
      <c r="F120" s="514">
        <f t="shared" si="7"/>
        <v>-2.3545370308004965E-2</v>
      </c>
      <c r="G120" s="514">
        <f t="shared" si="8"/>
        <v>2.3545370308004965E-2</v>
      </c>
      <c r="H120" s="704">
        <f t="shared" si="9"/>
        <v>-3.6822677614039687</v>
      </c>
      <c r="I120" s="512">
        <f>'MASTER CHART'!$AF$7</f>
        <v>0.14999999999999991</v>
      </c>
      <c r="J120" s="513">
        <f t="shared" si="10"/>
        <v>-0.55234016421059495</v>
      </c>
    </row>
    <row r="121" spans="1:10" ht="14.4" x14ac:dyDescent="0.3">
      <c r="A121" s="523" t="s">
        <v>190</v>
      </c>
      <c r="B121" s="1240" t="s">
        <v>191</v>
      </c>
      <c r="C121" s="369">
        <v>25.14542956</v>
      </c>
      <c r="D121" s="924">
        <f t="shared" si="11"/>
        <v>25.14542956</v>
      </c>
      <c r="E121" s="510">
        <f t="shared" si="6"/>
        <v>0.44465016287013198</v>
      </c>
      <c r="F121" s="514">
        <f t="shared" si="7"/>
        <v>-0.55534983712986796</v>
      </c>
      <c r="G121" s="514">
        <f t="shared" si="8"/>
        <v>0.55534983712986796</v>
      </c>
      <c r="H121" s="704">
        <f t="shared" si="9"/>
        <v>-86.851333184129857</v>
      </c>
      <c r="I121" s="512">
        <f>'MASTER CHART'!$AF$7</f>
        <v>0.14999999999999991</v>
      </c>
      <c r="J121" s="513">
        <f t="shared" si="10"/>
        <v>-13.02769997761947</v>
      </c>
    </row>
    <row r="122" spans="1:10" ht="14.4" x14ac:dyDescent="0.3">
      <c r="A122" s="522" t="s">
        <v>191</v>
      </c>
      <c r="B122" s="1240" t="s">
        <v>36</v>
      </c>
      <c r="C122" s="369">
        <v>56.368573990000002</v>
      </c>
      <c r="D122" s="924">
        <f t="shared" si="11"/>
        <v>56.368573990000002</v>
      </c>
      <c r="E122" s="510">
        <f t="shared" si="6"/>
        <v>0.99677341147042975</v>
      </c>
      <c r="F122" s="514">
        <f t="shared" si="7"/>
        <v>-3.2265885295702512E-3</v>
      </c>
      <c r="G122" s="514">
        <f t="shared" si="8"/>
        <v>3.2265885295702512E-3</v>
      </c>
      <c r="H122" s="704">
        <f t="shared" si="9"/>
        <v>-0.50460718036415886</v>
      </c>
      <c r="I122" s="512">
        <f>'MASTER CHART'!$AF$7</f>
        <v>0.14999999999999991</v>
      </c>
      <c r="J122" s="513">
        <f t="shared" si="10"/>
        <v>-7.5691077054623787E-2</v>
      </c>
    </row>
    <row r="123" spans="1:10" ht="14.4" x14ac:dyDescent="0.3">
      <c r="A123" s="522" t="s">
        <v>192</v>
      </c>
      <c r="B123" s="1240" t="s">
        <v>192</v>
      </c>
      <c r="C123" s="369">
        <v>85.492383469999993</v>
      </c>
      <c r="D123" s="924">
        <f t="shared" si="11"/>
        <v>85.492383469999993</v>
      </c>
      <c r="E123" s="510">
        <f t="shared" si="6"/>
        <v>1.5117738252744837</v>
      </c>
      <c r="F123" s="514">
        <f t="shared" si="7"/>
        <v>0.51177382527448367</v>
      </c>
      <c r="G123" s="514">
        <f t="shared" si="8"/>
        <v>-0.51177382527448367</v>
      </c>
      <c r="H123" s="704">
        <f t="shared" si="9"/>
        <v>74.090663360633471</v>
      </c>
      <c r="I123" s="512">
        <f>'MASTER CHART'!$AF$7</f>
        <v>0.14999999999999991</v>
      </c>
      <c r="J123" s="513">
        <f t="shared" si="10"/>
        <v>11.113599504095014</v>
      </c>
    </row>
    <row r="124" spans="1:10" ht="14.4" x14ac:dyDescent="0.3">
      <c r="A124" s="522" t="s">
        <v>38</v>
      </c>
      <c r="B124" s="1240" t="s">
        <v>38</v>
      </c>
      <c r="C124" s="369">
        <v>89.765973900000006</v>
      </c>
      <c r="D124" s="924">
        <f t="shared" si="11"/>
        <v>89.765973900000006</v>
      </c>
      <c r="E124" s="510">
        <f t="shared" si="6"/>
        <v>1.5873443251223989</v>
      </c>
      <c r="F124" s="514">
        <f t="shared" si="7"/>
        <v>0.58734432512239887</v>
      </c>
      <c r="G124" s="514">
        <f t="shared" si="8"/>
        <v>-0.58734432512239887</v>
      </c>
      <c r="H124" s="704">
        <f t="shared" si="9"/>
        <v>85.031176899448582</v>
      </c>
      <c r="I124" s="512">
        <f>'MASTER CHART'!$AF$7</f>
        <v>0.14999999999999991</v>
      </c>
      <c r="J124" s="513">
        <f t="shared" si="10"/>
        <v>12.75467653491728</v>
      </c>
    </row>
    <row r="125" spans="1:10" ht="14.4" x14ac:dyDescent="0.3">
      <c r="A125" s="523" t="s">
        <v>82</v>
      </c>
      <c r="B125" s="1240" t="s">
        <v>82</v>
      </c>
      <c r="C125" s="369">
        <v>35.150760949999999</v>
      </c>
      <c r="D125" s="924">
        <f t="shared" si="11"/>
        <v>35.150760949999999</v>
      </c>
      <c r="E125" s="510">
        <f t="shared" si="6"/>
        <v>0.62157584320172476</v>
      </c>
      <c r="F125" s="514">
        <f t="shared" si="7"/>
        <v>-0.37842415679827524</v>
      </c>
      <c r="G125" s="514">
        <f t="shared" si="8"/>
        <v>0.37842415679827524</v>
      </c>
      <c r="H125" s="704">
        <f t="shared" si="9"/>
        <v>-59.181871191085932</v>
      </c>
      <c r="I125" s="512">
        <f>'MASTER CHART'!$AF$7</f>
        <v>0.14999999999999991</v>
      </c>
      <c r="J125" s="513">
        <f t="shared" si="10"/>
        <v>-8.8772806786628848</v>
      </c>
    </row>
    <row r="126" spans="1:10" ht="14.4" x14ac:dyDescent="0.3">
      <c r="A126" s="522" t="s">
        <v>83</v>
      </c>
      <c r="B126" s="1240" t="s">
        <v>83</v>
      </c>
      <c r="C126" s="369">
        <v>73.24406347</v>
      </c>
      <c r="D126" s="924">
        <f t="shared" si="11"/>
        <v>73.24406347</v>
      </c>
      <c r="E126" s="510">
        <f t="shared" si="6"/>
        <v>1.2951850622990824</v>
      </c>
      <c r="F126" s="514">
        <f t="shared" si="7"/>
        <v>0.29518506229908237</v>
      </c>
      <c r="G126" s="514">
        <f t="shared" si="8"/>
        <v>-0.29518506229908237</v>
      </c>
      <c r="H126" s="704">
        <f t="shared" si="9"/>
        <v>42.734614393690364</v>
      </c>
      <c r="I126" s="512">
        <f>'MASTER CHART'!$AF$7</f>
        <v>0.14999999999999991</v>
      </c>
      <c r="J126" s="513">
        <f t="shared" si="10"/>
        <v>6.4101921590535511</v>
      </c>
    </row>
    <row r="127" spans="1:10" ht="14.4" x14ac:dyDescent="0.3">
      <c r="A127" s="523" t="s">
        <v>193</v>
      </c>
      <c r="B127" s="1240" t="s">
        <v>193</v>
      </c>
      <c r="C127" s="369">
        <v>81.282635299999995</v>
      </c>
      <c r="D127" s="924">
        <f t="shared" si="11"/>
        <v>81.282635299999995</v>
      </c>
      <c r="E127" s="510">
        <f t="shared" si="6"/>
        <v>1.437332257077518</v>
      </c>
      <c r="F127" s="514">
        <f t="shared" si="7"/>
        <v>0.43733225707751799</v>
      </c>
      <c r="G127" s="514">
        <f t="shared" si="8"/>
        <v>-0.43733225707751799</v>
      </c>
      <c r="H127" s="704">
        <f t="shared" si="9"/>
        <v>63.313587830518394</v>
      </c>
      <c r="I127" s="512">
        <f>'MASTER CHART'!$AF$7</f>
        <v>0.14999999999999991</v>
      </c>
      <c r="J127" s="513">
        <f t="shared" si="10"/>
        <v>9.497038174577753</v>
      </c>
    </row>
    <row r="128" spans="1:10" ht="14.4" x14ac:dyDescent="0.3">
      <c r="A128" s="522" t="s">
        <v>84</v>
      </c>
      <c r="B128" s="1240" t="s">
        <v>84</v>
      </c>
      <c r="C128" s="369">
        <v>45.873722309999998</v>
      </c>
      <c r="D128" s="924">
        <f t="shared" si="11"/>
        <v>45.873722309999998</v>
      </c>
      <c r="E128" s="510">
        <f t="shared" si="6"/>
        <v>0.81119147509209255</v>
      </c>
      <c r="F128" s="514">
        <f t="shared" si="7"/>
        <v>-0.18880852490790745</v>
      </c>
      <c r="G128" s="514">
        <f t="shared" si="8"/>
        <v>0.18880852490790745</v>
      </c>
      <c r="H128" s="704">
        <f t="shared" si="9"/>
        <v>-29.527823739950122</v>
      </c>
      <c r="I128" s="512">
        <f>'MASTER CHART'!$AF$7</f>
        <v>0.14999999999999991</v>
      </c>
      <c r="J128" s="513">
        <f t="shared" si="10"/>
        <v>-4.429173560992516</v>
      </c>
    </row>
    <row r="129" spans="1:25" ht="14.4" x14ac:dyDescent="0.3">
      <c r="A129" s="523" t="s">
        <v>85</v>
      </c>
      <c r="B129" s="1240" t="s">
        <v>85</v>
      </c>
      <c r="C129" s="369">
        <v>60.638226770000003</v>
      </c>
      <c r="D129" s="924">
        <f t="shared" si="11"/>
        <v>60.638226770000003</v>
      </c>
      <c r="E129" s="510">
        <f t="shared" si="6"/>
        <v>1.0722742813003072</v>
      </c>
      <c r="F129" s="514">
        <f t="shared" si="7"/>
        <v>7.2274281300307219E-2</v>
      </c>
      <c r="G129" s="514">
        <f t="shared" si="8"/>
        <v>-7.2274281300307219E-2</v>
      </c>
      <c r="H129" s="704">
        <f t="shared" si="9"/>
        <v>10.463312465386013</v>
      </c>
      <c r="I129" s="512">
        <f>'MASTER CHART'!$AF$7</f>
        <v>0.14999999999999991</v>
      </c>
      <c r="J129" s="513">
        <f t="shared" si="10"/>
        <v>1.569496869807901</v>
      </c>
    </row>
    <row r="130" spans="1:25" ht="14.4" x14ac:dyDescent="0.3">
      <c r="A130" s="522" t="s">
        <v>86</v>
      </c>
      <c r="B130" s="1240" t="s">
        <v>86</v>
      </c>
      <c r="C130" s="369">
        <v>34.282171830000003</v>
      </c>
      <c r="D130" s="924">
        <f t="shared" si="11"/>
        <v>34.282171830000003</v>
      </c>
      <c r="E130" s="510">
        <f t="shared" si="6"/>
        <v>0.60621645978957583</v>
      </c>
      <c r="F130" s="514">
        <f t="shared" si="7"/>
        <v>-0.39378354021042417</v>
      </c>
      <c r="G130" s="514">
        <f t="shared" si="8"/>
        <v>0.39378354021042417</v>
      </c>
      <c r="H130" s="704">
        <f t="shared" si="9"/>
        <v>-61.583929924236145</v>
      </c>
      <c r="I130" s="512">
        <f>'MASTER CHART'!$AF$7</f>
        <v>0.14999999999999991</v>
      </c>
      <c r="J130" s="513">
        <f t="shared" si="10"/>
        <v>-9.2375894886354164</v>
      </c>
    </row>
    <row r="131" spans="1:25" ht="14.4" x14ac:dyDescent="0.3">
      <c r="A131" s="522" t="s">
        <v>87</v>
      </c>
      <c r="B131" s="1240" t="s">
        <v>87</v>
      </c>
      <c r="C131" s="369">
        <v>70.983696379999998</v>
      </c>
      <c r="D131" s="924">
        <f t="shared" si="11"/>
        <v>70.983696379999998</v>
      </c>
      <c r="E131" s="510">
        <f t="shared" si="6"/>
        <v>1.255214673552429</v>
      </c>
      <c r="F131" s="514">
        <f t="shared" si="7"/>
        <v>0.25521467355242899</v>
      </c>
      <c r="G131" s="514">
        <f t="shared" si="8"/>
        <v>-0.25521467355242899</v>
      </c>
      <c r="H131" s="704">
        <f t="shared" si="9"/>
        <v>36.948010095524822</v>
      </c>
      <c r="I131" s="512">
        <f>'MASTER CHART'!$AF$7</f>
        <v>0.14999999999999991</v>
      </c>
      <c r="J131" s="513">
        <f t="shared" si="10"/>
        <v>5.5422015143287204</v>
      </c>
    </row>
    <row r="132" spans="1:25" ht="14.4" x14ac:dyDescent="0.3">
      <c r="A132" s="523" t="s">
        <v>88</v>
      </c>
      <c r="B132" s="1240" t="s">
        <v>88</v>
      </c>
      <c r="C132" s="369">
        <v>64.815704519999997</v>
      </c>
      <c r="D132" s="924">
        <f t="shared" si="11"/>
        <v>64.815704519999997</v>
      </c>
      <c r="E132" s="510">
        <f t="shared" ref="E132:E163" si="12">IF(C132=0,1,C132/$D$182)</f>
        <v>1.1461452071276665</v>
      </c>
      <c r="F132" s="514">
        <f t="shared" ref="F132:F161" si="13">E132-1</f>
        <v>0.14614520712766654</v>
      </c>
      <c r="G132" s="514">
        <f t="shared" ref="G132:G177" si="14">(F132*-1)</f>
        <v>-0.14614520712766654</v>
      </c>
      <c r="H132" s="704">
        <f t="shared" ref="H132:H177" si="15">(IF(F132&lt;0,F132/$F$184*-100,F132/$F$183*100))</f>
        <v>21.157774798776643</v>
      </c>
      <c r="I132" s="512">
        <f>'MASTER CHART'!$AF$7</f>
        <v>0.14999999999999991</v>
      </c>
      <c r="J132" s="513">
        <f t="shared" ref="J132:J177" si="16">(H132*I132)</f>
        <v>3.1736662198164947</v>
      </c>
    </row>
    <row r="133" spans="1:25" s="144" customFormat="1" ht="14.4" x14ac:dyDescent="0.3">
      <c r="A133" s="700" t="s">
        <v>228</v>
      </c>
      <c r="B133" s="1240" t="s">
        <v>228</v>
      </c>
      <c r="C133" s="369"/>
      <c r="D133" s="924" t="str">
        <f t="shared" ref="D133:D177" si="17">IF(C133=0,"use median",C133)</f>
        <v>use median</v>
      </c>
      <c r="E133" s="510">
        <f t="shared" si="12"/>
        <v>1</v>
      </c>
      <c r="F133" s="514">
        <f t="shared" si="13"/>
        <v>0</v>
      </c>
      <c r="G133" s="515">
        <f t="shared" si="14"/>
        <v>0</v>
      </c>
      <c r="H133" s="704">
        <f t="shared" si="15"/>
        <v>0</v>
      </c>
      <c r="I133" s="512">
        <f>'MASTER CHART'!$AF$7</f>
        <v>0.14999999999999991</v>
      </c>
      <c r="J133" s="701">
        <f t="shared" si="16"/>
        <v>0</v>
      </c>
      <c r="K133" s="147"/>
      <c r="L133" s="147"/>
      <c r="M133" s="147"/>
      <c r="N133" s="147"/>
      <c r="O133" s="147"/>
      <c r="P133" s="589"/>
      <c r="Q133" s="589"/>
      <c r="R133" s="589"/>
      <c r="S133" s="589"/>
      <c r="T133" s="589"/>
      <c r="U133" s="589"/>
      <c r="V133" s="589"/>
      <c r="W133" s="589"/>
      <c r="X133" s="589"/>
      <c r="Y133" s="589"/>
    </row>
    <row r="134" spans="1:25" ht="14.4" x14ac:dyDescent="0.3">
      <c r="A134" s="522" t="s">
        <v>89</v>
      </c>
      <c r="B134" s="1240" t="s">
        <v>89</v>
      </c>
      <c r="C134" s="369">
        <v>85.749334110000007</v>
      </c>
      <c r="D134" s="924">
        <f t="shared" si="17"/>
        <v>85.749334110000007</v>
      </c>
      <c r="E134" s="510">
        <f t="shared" si="12"/>
        <v>1.5163175195332343</v>
      </c>
      <c r="F134" s="514">
        <f t="shared" si="13"/>
        <v>0.51631751953323435</v>
      </c>
      <c r="G134" s="514">
        <f t="shared" si="14"/>
        <v>-0.51631751953323435</v>
      </c>
      <c r="H134" s="704">
        <f t="shared" si="15"/>
        <v>74.748464336598147</v>
      </c>
      <c r="I134" s="512">
        <f>'MASTER CHART'!$AF$7</f>
        <v>0.14999999999999991</v>
      </c>
      <c r="J134" s="513">
        <f t="shared" si="16"/>
        <v>11.212269650489715</v>
      </c>
    </row>
    <row r="135" spans="1:25" ht="14.4" x14ac:dyDescent="0.3">
      <c r="A135" s="523" t="s">
        <v>194</v>
      </c>
      <c r="B135" s="1240" t="s">
        <v>453</v>
      </c>
      <c r="C135" s="369">
        <v>54.051094620000001</v>
      </c>
      <c r="D135" s="924">
        <f t="shared" si="17"/>
        <v>54.051094620000001</v>
      </c>
      <c r="E135" s="510">
        <f t="shared" si="12"/>
        <v>0.95579309825446923</v>
      </c>
      <c r="F135" s="514">
        <f t="shared" si="13"/>
        <v>-4.4206901745530769E-2</v>
      </c>
      <c r="G135" s="514">
        <f t="shared" si="14"/>
        <v>4.4206901745530769E-2</v>
      </c>
      <c r="H135" s="704">
        <f t="shared" si="15"/>
        <v>-6.9135310678795401</v>
      </c>
      <c r="I135" s="512">
        <f>'MASTER CHART'!$AF$7</f>
        <v>0.14999999999999991</v>
      </c>
      <c r="J135" s="513">
        <f t="shared" si="16"/>
        <v>-1.0370296601819304</v>
      </c>
    </row>
    <row r="136" spans="1:25" ht="14.4" x14ac:dyDescent="0.3">
      <c r="A136" s="524" t="s">
        <v>195</v>
      </c>
      <c r="B136" s="1264" t="s">
        <v>227</v>
      </c>
      <c r="C136" s="1267">
        <v>51.4</v>
      </c>
      <c r="D136" s="924">
        <f t="shared" si="17"/>
        <v>51.4</v>
      </c>
      <c r="E136" s="510">
        <f t="shared" si="12"/>
        <v>0.90891341971271478</v>
      </c>
      <c r="F136" s="514">
        <f t="shared" si="13"/>
        <v>-9.1086580287285224E-2</v>
      </c>
      <c r="G136" s="514">
        <f t="shared" si="14"/>
        <v>9.1086580287285224E-2</v>
      </c>
      <c r="H136" s="704">
        <f t="shared" si="15"/>
        <v>-14.245058527466581</v>
      </c>
      <c r="I136" s="512">
        <f>'MASTER CHART'!$AF$7</f>
        <v>0.14999999999999991</v>
      </c>
      <c r="J136" s="513">
        <f t="shared" si="16"/>
        <v>-2.1367587791199858</v>
      </c>
    </row>
    <row r="137" spans="1:25" ht="14.4" x14ac:dyDescent="0.3">
      <c r="A137" s="523" t="s">
        <v>90</v>
      </c>
      <c r="B137" s="1240" t="s">
        <v>90</v>
      </c>
      <c r="C137" s="369">
        <v>80.403777340000005</v>
      </c>
      <c r="D137" s="924">
        <f t="shared" si="17"/>
        <v>80.403777340000005</v>
      </c>
      <c r="E137" s="510">
        <f t="shared" si="12"/>
        <v>1.4217912883252741</v>
      </c>
      <c r="F137" s="514">
        <f t="shared" si="13"/>
        <v>0.42179128832527413</v>
      </c>
      <c r="G137" s="514">
        <f t="shared" si="14"/>
        <v>-0.42179128832527413</v>
      </c>
      <c r="H137" s="704">
        <f t="shared" si="15"/>
        <v>61.063686355969438</v>
      </c>
      <c r="I137" s="512">
        <f>'MASTER CHART'!$AF$7</f>
        <v>0.14999999999999991</v>
      </c>
      <c r="J137" s="513">
        <f t="shared" si="16"/>
        <v>9.1595529533954103</v>
      </c>
    </row>
    <row r="138" spans="1:25" ht="14.4" x14ac:dyDescent="0.3">
      <c r="A138" s="522" t="s">
        <v>196</v>
      </c>
      <c r="B138" s="1240" t="s">
        <v>196</v>
      </c>
      <c r="C138" s="369">
        <v>52.202400169999997</v>
      </c>
      <c r="D138" s="924">
        <f t="shared" si="17"/>
        <v>52.202400169999997</v>
      </c>
      <c r="E138" s="510">
        <f t="shared" si="12"/>
        <v>0.92310237462502531</v>
      </c>
      <c r="F138" s="514">
        <f t="shared" si="13"/>
        <v>-7.6897625374974687E-2</v>
      </c>
      <c r="G138" s="514">
        <f t="shared" si="14"/>
        <v>7.6897625374974687E-2</v>
      </c>
      <c r="H138" s="704">
        <f t="shared" si="15"/>
        <v>-12.026043470232489</v>
      </c>
      <c r="I138" s="512">
        <f>'MASTER CHART'!$AF$7</f>
        <v>0.14999999999999991</v>
      </c>
      <c r="J138" s="513">
        <f t="shared" si="16"/>
        <v>-1.8039065205348723</v>
      </c>
    </row>
    <row r="139" spans="1:25" ht="14.4" x14ac:dyDescent="0.3">
      <c r="A139" s="523" t="s">
        <v>197</v>
      </c>
      <c r="B139" s="1240" t="s">
        <v>197</v>
      </c>
      <c r="C139" s="369">
        <v>38.098409060000002</v>
      </c>
      <c r="D139" s="924">
        <f t="shared" si="17"/>
        <v>38.098409060000002</v>
      </c>
      <c r="E139" s="510">
        <f t="shared" si="12"/>
        <v>0.67369951876144896</v>
      </c>
      <c r="F139" s="514">
        <f t="shared" si="13"/>
        <v>-0.32630048123855104</v>
      </c>
      <c r="G139" s="514">
        <f t="shared" si="14"/>
        <v>0.32630048123855104</v>
      </c>
      <c r="H139" s="704">
        <f t="shared" si="15"/>
        <v>-51.030233412248428</v>
      </c>
      <c r="I139" s="512">
        <f>'MASTER CHART'!$AF$7</f>
        <v>0.14999999999999991</v>
      </c>
      <c r="J139" s="513">
        <f t="shared" si="16"/>
        <v>-7.6545350118372593</v>
      </c>
    </row>
    <row r="140" spans="1:25" ht="14.4" x14ac:dyDescent="0.3">
      <c r="A140" s="523" t="s">
        <v>198</v>
      </c>
      <c r="B140" s="1240" t="s">
        <v>469</v>
      </c>
      <c r="C140" s="369">
        <v>42.213598580000003</v>
      </c>
      <c r="D140" s="924">
        <f t="shared" si="17"/>
        <v>42.213598580000003</v>
      </c>
      <c r="E140" s="510">
        <f t="shared" si="12"/>
        <v>0.74646899306863035</v>
      </c>
      <c r="F140" s="514">
        <f t="shared" si="13"/>
        <v>-0.25353100693136965</v>
      </c>
      <c r="G140" s="514">
        <f t="shared" si="14"/>
        <v>0.25353100693136965</v>
      </c>
      <c r="H140" s="704">
        <f t="shared" si="15"/>
        <v>-39.649792767212219</v>
      </c>
      <c r="I140" s="512">
        <f>'MASTER CHART'!$AF$7</f>
        <v>0.14999999999999991</v>
      </c>
      <c r="J140" s="513">
        <f t="shared" si="16"/>
        <v>-5.9474689150818296</v>
      </c>
    </row>
    <row r="141" spans="1:25" ht="14.4" x14ac:dyDescent="0.3">
      <c r="A141" s="522" t="s">
        <v>199</v>
      </c>
      <c r="B141" s="1240" t="s">
        <v>470</v>
      </c>
      <c r="C141" s="369">
        <v>53.568582259999999</v>
      </c>
      <c r="D141" s="924">
        <f t="shared" si="17"/>
        <v>53.568582259999999</v>
      </c>
      <c r="E141" s="510">
        <f t="shared" si="12"/>
        <v>0.94726076441825813</v>
      </c>
      <c r="F141" s="514">
        <f t="shared" si="13"/>
        <v>-5.2739235581741872E-2</v>
      </c>
      <c r="G141" s="514">
        <f t="shared" si="14"/>
        <v>5.2739235581741872E-2</v>
      </c>
      <c r="H141" s="704">
        <f t="shared" si="15"/>
        <v>-8.2479054015010735</v>
      </c>
      <c r="I141" s="512">
        <f>'MASTER CHART'!$AF$7</f>
        <v>0.14999999999999991</v>
      </c>
      <c r="J141" s="513">
        <f t="shared" si="16"/>
        <v>-1.2371858102251603</v>
      </c>
    </row>
    <row r="142" spans="1:25" ht="17.350000000000001" customHeight="1" x14ac:dyDescent="0.3">
      <c r="A142" s="523" t="s">
        <v>235</v>
      </c>
      <c r="B142" s="1240" t="s">
        <v>471</v>
      </c>
      <c r="C142" s="369">
        <v>50.812297659999999</v>
      </c>
      <c r="D142" s="924">
        <f t="shared" si="17"/>
        <v>50.812297659999999</v>
      </c>
      <c r="E142" s="510">
        <f t="shared" si="12"/>
        <v>0.89852099668503838</v>
      </c>
      <c r="F142" s="514">
        <f t="shared" si="13"/>
        <v>-0.10147900331496162</v>
      </c>
      <c r="G142" s="514">
        <f t="shared" si="14"/>
        <v>0.10147900331496162</v>
      </c>
      <c r="H142" s="704">
        <f t="shared" si="15"/>
        <v>-15.870332786358777</v>
      </c>
      <c r="I142" s="512">
        <f>'MASTER CHART'!$AF$7</f>
        <v>0.14999999999999991</v>
      </c>
      <c r="J142" s="513">
        <f t="shared" si="16"/>
        <v>-2.380549917953815</v>
      </c>
    </row>
    <row r="143" spans="1:25" ht="14.4" x14ac:dyDescent="0.3">
      <c r="A143" s="522" t="s">
        <v>92</v>
      </c>
      <c r="B143" s="1240" t="s">
        <v>92</v>
      </c>
      <c r="C143" s="369">
        <v>74.524477730000001</v>
      </c>
      <c r="D143" s="924">
        <f t="shared" si="17"/>
        <v>74.524477730000001</v>
      </c>
      <c r="E143" s="510">
        <f t="shared" si="12"/>
        <v>1.3178268075073609</v>
      </c>
      <c r="F143" s="514">
        <f t="shared" si="13"/>
        <v>0.31782680750736092</v>
      </c>
      <c r="G143" s="514">
        <f t="shared" si="14"/>
        <v>-0.31782680750736092</v>
      </c>
      <c r="H143" s="704">
        <f t="shared" si="15"/>
        <v>46.012511463209449</v>
      </c>
      <c r="I143" s="512">
        <f>'MASTER CHART'!$AF$7</f>
        <v>0.14999999999999991</v>
      </c>
      <c r="J143" s="513">
        <f t="shared" si="16"/>
        <v>6.9018767194814137</v>
      </c>
    </row>
    <row r="144" spans="1:25" ht="14.4" x14ac:dyDescent="0.3">
      <c r="A144" s="523" t="s">
        <v>201</v>
      </c>
      <c r="B144" s="1240" t="s">
        <v>201</v>
      </c>
      <c r="C144" s="369">
        <v>51.832166719999996</v>
      </c>
      <c r="D144" s="924">
        <f t="shared" si="17"/>
        <v>51.832166719999996</v>
      </c>
      <c r="E144" s="510">
        <f t="shared" si="12"/>
        <v>0.91655548452518998</v>
      </c>
      <c r="F144" s="514">
        <f t="shared" si="13"/>
        <v>-8.3444515474810022E-2</v>
      </c>
      <c r="G144" s="514">
        <f t="shared" si="14"/>
        <v>8.3444515474810022E-2</v>
      </c>
      <c r="H144" s="704">
        <f t="shared" si="15"/>
        <v>-13.049913642445599</v>
      </c>
      <c r="I144" s="512">
        <f>'MASTER CHART'!$AF$7</f>
        <v>0.14999999999999991</v>
      </c>
      <c r="J144" s="513">
        <f t="shared" si="16"/>
        <v>-1.9574870463668388</v>
      </c>
    </row>
    <row r="145" spans="1:10" ht="14.4" x14ac:dyDescent="0.3">
      <c r="A145" s="522" t="s">
        <v>202</v>
      </c>
      <c r="B145" s="1240" t="s">
        <v>202</v>
      </c>
      <c r="C145" s="369">
        <v>61.9</v>
      </c>
      <c r="D145" s="924">
        <f t="shared" si="17"/>
        <v>61.9</v>
      </c>
      <c r="E145" s="510">
        <f t="shared" si="12"/>
        <v>1.0945863945567518</v>
      </c>
      <c r="F145" s="514">
        <f t="shared" si="13"/>
        <v>9.4586394556751774E-2</v>
      </c>
      <c r="G145" s="514">
        <f t="shared" si="14"/>
        <v>-9.4586394556751774E-2</v>
      </c>
      <c r="H145" s="704">
        <f t="shared" si="15"/>
        <v>13.693487965785883</v>
      </c>
      <c r="I145" s="512">
        <f>'MASTER CHART'!$AF$7</f>
        <v>0.14999999999999991</v>
      </c>
      <c r="J145" s="513">
        <f t="shared" si="16"/>
        <v>2.0540231948678813</v>
      </c>
    </row>
    <row r="146" spans="1:10" ht="14.4" x14ac:dyDescent="0.3">
      <c r="A146" s="523" t="s">
        <v>93</v>
      </c>
      <c r="B146" s="1240" t="s">
        <v>93</v>
      </c>
      <c r="C146" s="369">
        <v>41.738170930000003</v>
      </c>
      <c r="D146" s="924">
        <f t="shared" si="17"/>
        <v>41.738170930000003</v>
      </c>
      <c r="E146" s="510">
        <f t="shared" si="12"/>
        <v>0.73806193915447704</v>
      </c>
      <c r="F146" s="514">
        <f t="shared" si="13"/>
        <v>-0.26193806084552296</v>
      </c>
      <c r="G146" s="514">
        <f t="shared" si="14"/>
        <v>0.26193806084552296</v>
      </c>
      <c r="H146" s="704">
        <f t="shared" si="15"/>
        <v>-40.964574534987044</v>
      </c>
      <c r="I146" s="512">
        <f>'MASTER CHART'!$AF$7</f>
        <v>0.14999999999999991</v>
      </c>
      <c r="J146" s="513">
        <f t="shared" si="16"/>
        <v>-6.144686180248053</v>
      </c>
    </row>
    <row r="147" spans="1:10" ht="14.4" x14ac:dyDescent="0.3">
      <c r="A147" s="522" t="s">
        <v>94</v>
      </c>
      <c r="B147" s="1240" t="s">
        <v>122</v>
      </c>
      <c r="C147" s="369">
        <v>72.505149320000001</v>
      </c>
      <c r="D147" s="924">
        <f t="shared" si="17"/>
        <v>72.505149320000001</v>
      </c>
      <c r="E147" s="510">
        <f t="shared" si="12"/>
        <v>1.2821187395957629</v>
      </c>
      <c r="F147" s="514">
        <f t="shared" si="13"/>
        <v>0.28211873959576295</v>
      </c>
      <c r="G147" s="514">
        <f t="shared" si="14"/>
        <v>-0.28211873959576295</v>
      </c>
      <c r="H147" s="704">
        <f t="shared" si="15"/>
        <v>40.842973069021568</v>
      </c>
      <c r="I147" s="512">
        <f>'MASTER CHART'!$AF$7</f>
        <v>0.14999999999999991</v>
      </c>
      <c r="J147" s="513">
        <f t="shared" si="16"/>
        <v>6.126445960353232</v>
      </c>
    </row>
    <row r="148" spans="1:10" ht="14.4" x14ac:dyDescent="0.3">
      <c r="A148" s="523" t="s">
        <v>95</v>
      </c>
      <c r="B148" s="1240" t="s">
        <v>95</v>
      </c>
      <c r="C148" s="369">
        <v>71.733846249999999</v>
      </c>
      <c r="D148" s="924">
        <f t="shared" si="17"/>
        <v>71.733846249999999</v>
      </c>
      <c r="E148" s="510">
        <f t="shared" si="12"/>
        <v>1.2684796790706925</v>
      </c>
      <c r="F148" s="514">
        <f t="shared" si="13"/>
        <v>0.26847967907069248</v>
      </c>
      <c r="G148" s="514">
        <f t="shared" si="14"/>
        <v>-0.26847967907069248</v>
      </c>
      <c r="H148" s="704">
        <f t="shared" si="15"/>
        <v>38.868415184244412</v>
      </c>
      <c r="I148" s="512">
        <f>'MASTER CHART'!$AF$7</f>
        <v>0.14999999999999991</v>
      </c>
      <c r="J148" s="513">
        <f t="shared" si="16"/>
        <v>5.8302622776366588</v>
      </c>
    </row>
    <row r="149" spans="1:10" ht="14.4" x14ac:dyDescent="0.3">
      <c r="A149" s="522" t="s">
        <v>96</v>
      </c>
      <c r="B149" s="1240" t="s">
        <v>96</v>
      </c>
      <c r="C149" s="369">
        <v>48.23549139</v>
      </c>
      <c r="D149" s="924">
        <f t="shared" si="17"/>
        <v>48.23549139</v>
      </c>
      <c r="E149" s="510">
        <f t="shared" si="12"/>
        <v>0.85295496947097482</v>
      </c>
      <c r="F149" s="514">
        <f t="shared" si="13"/>
        <v>-0.14704503052902518</v>
      </c>
      <c r="G149" s="514">
        <f t="shared" si="14"/>
        <v>0.14704503052902518</v>
      </c>
      <c r="H149" s="704">
        <f t="shared" si="15"/>
        <v>-22.996417907583563</v>
      </c>
      <c r="I149" s="512">
        <f>'MASTER CHART'!$AF$7</f>
        <v>0.14999999999999991</v>
      </c>
      <c r="J149" s="513">
        <f t="shared" si="16"/>
        <v>-3.4494626861375326</v>
      </c>
    </row>
    <row r="150" spans="1:10" ht="14.4" x14ac:dyDescent="0.3">
      <c r="A150" s="523" t="s">
        <v>97</v>
      </c>
      <c r="B150" s="1240" t="s">
        <v>97</v>
      </c>
      <c r="C150" s="369">
        <v>70.875662649999995</v>
      </c>
      <c r="D150" s="924">
        <f t="shared" si="17"/>
        <v>70.875662649999995</v>
      </c>
      <c r="E150" s="510">
        <f t="shared" si="12"/>
        <v>1.2533042979302769</v>
      </c>
      <c r="F150" s="514">
        <f t="shared" si="13"/>
        <v>0.25330429793027687</v>
      </c>
      <c r="G150" s="514">
        <f t="shared" si="14"/>
        <v>-0.25330429793027687</v>
      </c>
      <c r="H150" s="704">
        <f t="shared" si="15"/>
        <v>36.671440661679085</v>
      </c>
      <c r="I150" s="512">
        <f>'MASTER CHART'!$AF$7</f>
        <v>0.14999999999999991</v>
      </c>
      <c r="J150" s="513">
        <f t="shared" si="16"/>
        <v>5.5007160992518598</v>
      </c>
    </row>
    <row r="151" spans="1:10" ht="14.4" x14ac:dyDescent="0.3">
      <c r="A151" s="522" t="s">
        <v>203</v>
      </c>
      <c r="B151" s="1240" t="s">
        <v>203</v>
      </c>
      <c r="C151" s="369">
        <v>56.1</v>
      </c>
      <c r="D151" s="924">
        <f t="shared" si="17"/>
        <v>56.1</v>
      </c>
      <c r="E151" s="510">
        <f t="shared" si="12"/>
        <v>0.992024179880998</v>
      </c>
      <c r="F151" s="514">
        <f t="shared" si="13"/>
        <v>-7.9758201190019973E-3</v>
      </c>
      <c r="G151" s="514">
        <f t="shared" si="14"/>
        <v>7.9758201190019973E-3</v>
      </c>
      <c r="H151" s="704">
        <f t="shared" si="15"/>
        <v>-1.2473409808710163</v>
      </c>
      <c r="I151" s="512">
        <f>'MASTER CHART'!$AF$7</f>
        <v>0.14999999999999991</v>
      </c>
      <c r="J151" s="513">
        <f t="shared" si="16"/>
        <v>-0.18710114713065235</v>
      </c>
    </row>
    <row r="152" spans="1:10" ht="14.4" x14ac:dyDescent="0.3">
      <c r="A152" s="522" t="s">
        <v>204</v>
      </c>
      <c r="B152" s="1240" t="s">
        <v>204</v>
      </c>
      <c r="C152" s="369">
        <v>21.383438590000001</v>
      </c>
      <c r="D152" s="924">
        <f t="shared" si="17"/>
        <v>21.383438590000001</v>
      </c>
      <c r="E152" s="510">
        <f t="shared" si="12"/>
        <v>0.37812634813334112</v>
      </c>
      <c r="F152" s="514">
        <f t="shared" si="13"/>
        <v>-0.62187365186665888</v>
      </c>
      <c r="G152" s="514">
        <f t="shared" si="14"/>
        <v>0.62187365186665888</v>
      </c>
      <c r="H152" s="704">
        <f t="shared" si="15"/>
        <v>-97.255013192832635</v>
      </c>
      <c r="I152" s="512">
        <f>'MASTER CHART'!$AF$7</f>
        <v>0.14999999999999991</v>
      </c>
      <c r="J152" s="513">
        <f t="shared" si="16"/>
        <v>-14.588251978924887</v>
      </c>
    </row>
    <row r="153" spans="1:10" ht="14.4" x14ac:dyDescent="0.3">
      <c r="A153" s="523" t="s">
        <v>205</v>
      </c>
      <c r="B153" s="1240" t="s">
        <v>205</v>
      </c>
      <c r="C153" s="369">
        <v>51.703554339999997</v>
      </c>
      <c r="D153" s="924">
        <f t="shared" si="17"/>
        <v>51.703554339999997</v>
      </c>
      <c r="E153" s="510">
        <f t="shared" si="12"/>
        <v>0.91428121374458304</v>
      </c>
      <c r="F153" s="514">
        <f t="shared" si="13"/>
        <v>-8.5718786255416957E-2</v>
      </c>
      <c r="G153" s="514">
        <f t="shared" si="14"/>
        <v>8.5718786255416957E-2</v>
      </c>
      <c r="H153" s="704">
        <f t="shared" si="15"/>
        <v>-13.40558755483613</v>
      </c>
      <c r="I153" s="512">
        <f>'MASTER CHART'!$AF$7</f>
        <v>0.14999999999999991</v>
      </c>
      <c r="J153" s="513">
        <f t="shared" si="16"/>
        <v>-2.0108381332254184</v>
      </c>
    </row>
    <row r="154" spans="1:10" ht="14.4" x14ac:dyDescent="0.3">
      <c r="A154" s="523" t="s">
        <v>206</v>
      </c>
      <c r="B154" s="1240" t="s">
        <v>206</v>
      </c>
      <c r="C154" s="369">
        <v>84.030419519999995</v>
      </c>
      <c r="D154" s="924">
        <f t="shared" si="17"/>
        <v>84.030419519999995</v>
      </c>
      <c r="E154" s="510">
        <f t="shared" si="12"/>
        <v>1.4859217113972227</v>
      </c>
      <c r="F154" s="514">
        <f t="shared" si="13"/>
        <v>0.48592171139722273</v>
      </c>
      <c r="G154" s="514">
        <f t="shared" si="14"/>
        <v>-0.48592171139722273</v>
      </c>
      <c r="H154" s="704">
        <f t="shared" si="15"/>
        <v>70.347993900323331</v>
      </c>
      <c r="I154" s="512">
        <f>'MASTER CHART'!$AF$7</f>
        <v>0.14999999999999991</v>
      </c>
      <c r="J154" s="513">
        <f t="shared" si="16"/>
        <v>10.552199085048493</v>
      </c>
    </row>
    <row r="155" spans="1:10" ht="14.4" x14ac:dyDescent="0.3">
      <c r="A155" s="522" t="s">
        <v>98</v>
      </c>
      <c r="B155" s="1264" t="s">
        <v>98</v>
      </c>
      <c r="C155" s="1267">
        <v>66</v>
      </c>
      <c r="D155" s="924">
        <f t="shared" si="17"/>
        <v>66</v>
      </c>
      <c r="E155" s="510">
        <f t="shared" si="12"/>
        <v>1.1670872704482329</v>
      </c>
      <c r="F155" s="514">
        <f t="shared" si="13"/>
        <v>0.16708727044823291</v>
      </c>
      <c r="G155" s="514">
        <f t="shared" si="14"/>
        <v>-0.16708727044823291</v>
      </c>
      <c r="H155" s="704">
        <f t="shared" si="15"/>
        <v>24.189605046697128</v>
      </c>
      <c r="I155" s="512">
        <f>'MASTER CHART'!$AF$7</f>
        <v>0.14999999999999991</v>
      </c>
      <c r="J155" s="513">
        <f t="shared" si="16"/>
        <v>3.6284407570045669</v>
      </c>
    </row>
    <row r="156" spans="1:10" ht="14.4" x14ac:dyDescent="0.3">
      <c r="A156" s="523" t="s">
        <v>123</v>
      </c>
      <c r="B156" s="1240" t="s">
        <v>123</v>
      </c>
      <c r="C156" s="369">
        <v>46.309768079999998</v>
      </c>
      <c r="D156" s="924">
        <f t="shared" si="17"/>
        <v>46.309768079999998</v>
      </c>
      <c r="E156" s="510">
        <f t="shared" si="12"/>
        <v>0.8189021336905743</v>
      </c>
      <c r="F156" s="514">
        <f t="shared" si="13"/>
        <v>-0.1810978663094257</v>
      </c>
      <c r="G156" s="514">
        <f t="shared" si="14"/>
        <v>0.1810978663094257</v>
      </c>
      <c r="H156" s="704">
        <f t="shared" si="15"/>
        <v>-28.321951451471879</v>
      </c>
      <c r="I156" s="512">
        <f>'MASTER CHART'!$AF$7</f>
        <v>0.14999999999999991</v>
      </c>
      <c r="J156" s="513">
        <f t="shared" si="16"/>
        <v>-4.248292717720779</v>
      </c>
    </row>
    <row r="157" spans="1:10" ht="14.4" x14ac:dyDescent="0.3">
      <c r="A157" s="522" t="s">
        <v>207</v>
      </c>
      <c r="B157" s="283" t="s">
        <v>674</v>
      </c>
      <c r="C157" s="369">
        <v>28.8</v>
      </c>
      <c r="D157" s="924">
        <f t="shared" si="17"/>
        <v>28.8</v>
      </c>
      <c r="E157" s="510">
        <f t="shared" si="12"/>
        <v>0.50927444528650168</v>
      </c>
      <c r="F157" s="514">
        <f t="shared" si="13"/>
        <v>-0.49072555471349832</v>
      </c>
      <c r="G157" s="514">
        <f t="shared" si="14"/>
        <v>0.49072555471349832</v>
      </c>
      <c r="H157" s="704">
        <f t="shared" si="15"/>
        <v>-76.744721623862304</v>
      </c>
      <c r="I157" s="512">
        <f>'MASTER CHART'!$AF$7</f>
        <v>0.14999999999999991</v>
      </c>
      <c r="J157" s="513">
        <f t="shared" si="16"/>
        <v>-11.511708243579339</v>
      </c>
    </row>
    <row r="158" spans="1:10" ht="14.4" x14ac:dyDescent="0.3">
      <c r="A158" s="523" t="s">
        <v>100</v>
      </c>
      <c r="B158" s="1240" t="s">
        <v>100</v>
      </c>
      <c r="C158" s="369">
        <v>77.833507219229304</v>
      </c>
      <c r="D158" s="924">
        <f t="shared" si="17"/>
        <v>77.833507219229304</v>
      </c>
      <c r="E158" s="510">
        <f t="shared" si="12"/>
        <v>1.3763408407561086</v>
      </c>
      <c r="F158" s="514">
        <f t="shared" si="13"/>
        <v>0.37634084075610863</v>
      </c>
      <c r="G158" s="514">
        <f t="shared" si="14"/>
        <v>-0.37634084075610863</v>
      </c>
      <c r="H158" s="704">
        <f t="shared" si="15"/>
        <v>54.483721449340862</v>
      </c>
      <c r="I158" s="512">
        <f>'MASTER CHART'!$AF$7</f>
        <v>0.14999999999999991</v>
      </c>
      <c r="J158" s="513">
        <f t="shared" si="16"/>
        <v>8.1725582174011251</v>
      </c>
    </row>
    <row r="159" spans="1:10" ht="14.4" x14ac:dyDescent="0.3">
      <c r="A159" s="522" t="s">
        <v>208</v>
      </c>
      <c r="B159" s="1240" t="s">
        <v>208</v>
      </c>
      <c r="C159" s="369">
        <v>38.448037370000002</v>
      </c>
      <c r="D159" s="924">
        <f t="shared" si="17"/>
        <v>38.448037370000002</v>
      </c>
      <c r="E159" s="510">
        <f t="shared" si="12"/>
        <v>0.67988204527643881</v>
      </c>
      <c r="F159" s="514">
        <f t="shared" si="13"/>
        <v>-0.32011795472356119</v>
      </c>
      <c r="G159" s="514">
        <f t="shared" si="14"/>
        <v>0.32011795472356119</v>
      </c>
      <c r="H159" s="704">
        <f t="shared" si="15"/>
        <v>-50.063346174020005</v>
      </c>
      <c r="I159" s="512">
        <f>'MASTER CHART'!$AF$7</f>
        <v>0.14999999999999991</v>
      </c>
      <c r="J159" s="513">
        <f t="shared" si="16"/>
        <v>-7.5095019261029963</v>
      </c>
    </row>
    <row r="160" spans="1:10" ht="14.4" x14ac:dyDescent="0.3">
      <c r="A160" s="523" t="s">
        <v>124</v>
      </c>
      <c r="B160" s="1240" t="s">
        <v>124</v>
      </c>
      <c r="C160" s="369">
        <v>53.506188020000003</v>
      </c>
      <c r="D160" s="924">
        <f t="shared" si="17"/>
        <v>53.506188020000003</v>
      </c>
      <c r="E160" s="510">
        <f t="shared" si="12"/>
        <v>0.94615743830835974</v>
      </c>
      <c r="F160" s="514">
        <f t="shared" si="13"/>
        <v>-5.3842561691640256E-2</v>
      </c>
      <c r="G160" s="514">
        <f t="shared" si="14"/>
        <v>5.3842561691640256E-2</v>
      </c>
      <c r="H160" s="704">
        <f t="shared" si="15"/>
        <v>-8.4204549138530975</v>
      </c>
      <c r="I160" s="512">
        <f>'MASTER CHART'!$AF$7</f>
        <v>0.14999999999999991</v>
      </c>
      <c r="J160" s="513">
        <f t="shared" si="16"/>
        <v>-1.2630682370779638</v>
      </c>
    </row>
    <row r="161" spans="1:10" ht="14.4" x14ac:dyDescent="0.3">
      <c r="A161" s="522" t="s">
        <v>101</v>
      </c>
      <c r="B161" s="1240" t="s">
        <v>101</v>
      </c>
      <c r="C161" s="369">
        <v>56.666147840000001</v>
      </c>
      <c r="D161" s="924">
        <f t="shared" si="17"/>
        <v>56.666147840000001</v>
      </c>
      <c r="E161" s="510">
        <f t="shared" si="12"/>
        <v>1.0020354516576004</v>
      </c>
      <c r="F161" s="514">
        <f t="shared" si="13"/>
        <v>2.03545165760044E-3</v>
      </c>
      <c r="G161" s="514">
        <f t="shared" si="14"/>
        <v>-2.03545165760044E-3</v>
      </c>
      <c r="H161" s="704">
        <f t="shared" si="15"/>
        <v>0.29467697662973202</v>
      </c>
      <c r="I161" s="512">
        <f>'MASTER CHART'!$AF$7</f>
        <v>0.14999999999999991</v>
      </c>
      <c r="J161" s="513">
        <f t="shared" si="16"/>
        <v>4.420154649445978E-2</v>
      </c>
    </row>
    <row r="162" spans="1:10" ht="14.4" x14ac:dyDescent="0.3">
      <c r="A162" s="523" t="s">
        <v>102</v>
      </c>
      <c r="B162" s="1240" t="s">
        <v>102</v>
      </c>
      <c r="C162" s="369">
        <v>77.448021109999999</v>
      </c>
      <c r="D162" s="924">
        <f t="shared" si="17"/>
        <v>77.448021109999999</v>
      </c>
      <c r="E162" s="510">
        <f t="shared" si="12"/>
        <v>1.3695242357407125</v>
      </c>
      <c r="F162" s="514">
        <f>E162-1</f>
        <v>0.36952423574071247</v>
      </c>
      <c r="G162" s="514">
        <f t="shared" si="14"/>
        <v>-0.36952423574071247</v>
      </c>
      <c r="H162" s="704">
        <f t="shared" si="15"/>
        <v>53.496866001649209</v>
      </c>
      <c r="I162" s="512">
        <f>'MASTER CHART'!$AF$7</f>
        <v>0.14999999999999991</v>
      </c>
      <c r="J162" s="513">
        <f t="shared" si="16"/>
        <v>8.0245299002473764</v>
      </c>
    </row>
    <row r="163" spans="1:10" ht="14.4" x14ac:dyDescent="0.3">
      <c r="A163" s="522" t="s">
        <v>209</v>
      </c>
      <c r="B163" s="1240" t="s">
        <v>209</v>
      </c>
      <c r="C163" s="369">
        <v>65.228767169999998</v>
      </c>
      <c r="D163" s="924">
        <f t="shared" si="17"/>
        <v>65.228767169999998</v>
      </c>
      <c r="E163" s="510">
        <f t="shared" si="12"/>
        <v>1.1534494519869485</v>
      </c>
      <c r="F163" s="514">
        <f t="shared" ref="F163:F177" si="18">E163-1</f>
        <v>0.15344945198694848</v>
      </c>
      <c r="G163" s="514">
        <f t="shared" si="14"/>
        <v>-0.15344945198694848</v>
      </c>
      <c r="H163" s="704">
        <f t="shared" si="15"/>
        <v>22.21522697832577</v>
      </c>
      <c r="I163" s="512">
        <f>'MASTER CHART'!$AF$7</f>
        <v>0.14999999999999991</v>
      </c>
      <c r="J163" s="513">
        <f t="shared" si="16"/>
        <v>3.3322840467488635</v>
      </c>
    </row>
    <row r="164" spans="1:10" ht="17.350000000000001" customHeight="1" x14ac:dyDescent="0.3">
      <c r="A164" s="523" t="s">
        <v>210</v>
      </c>
      <c r="B164" s="1240"/>
      <c r="C164" s="369"/>
      <c r="D164" s="924" t="str">
        <f t="shared" si="17"/>
        <v>use median</v>
      </c>
      <c r="E164" s="510">
        <f>IF(C164=0,1,C164/$D$182)</f>
        <v>1</v>
      </c>
      <c r="F164" s="514">
        <f t="shared" si="18"/>
        <v>0</v>
      </c>
      <c r="G164" s="514">
        <f t="shared" si="14"/>
        <v>0</v>
      </c>
      <c r="H164" s="704">
        <f t="shared" si="15"/>
        <v>0</v>
      </c>
      <c r="I164" s="512">
        <f>'MASTER CHART'!$AF$7</f>
        <v>0.14999999999999991</v>
      </c>
      <c r="J164" s="513">
        <f t="shared" si="16"/>
        <v>0</v>
      </c>
    </row>
    <row r="165" spans="1:10" ht="14.4" x14ac:dyDescent="0.3">
      <c r="A165" s="523" t="s">
        <v>211</v>
      </c>
      <c r="B165" s="1240" t="s">
        <v>211</v>
      </c>
      <c r="C165" s="369">
        <v>24.94069764</v>
      </c>
      <c r="D165" s="924">
        <f t="shared" si="17"/>
        <v>24.94069764</v>
      </c>
      <c r="E165" s="510">
        <f t="shared" ref="E165:E177" si="19">IF(C165=0,1,C165/$D$182)</f>
        <v>0.44102985957185281</v>
      </c>
      <c r="F165" s="514">
        <f t="shared" si="18"/>
        <v>-0.55897014042814719</v>
      </c>
      <c r="G165" s="514">
        <f t="shared" si="14"/>
        <v>0.55897014042814719</v>
      </c>
      <c r="H165" s="704">
        <f t="shared" si="15"/>
        <v>-87.417513539221815</v>
      </c>
      <c r="I165" s="512">
        <f>'MASTER CHART'!$AF$7</f>
        <v>0.14999999999999991</v>
      </c>
      <c r="J165" s="513">
        <f t="shared" si="16"/>
        <v>-13.112627030883264</v>
      </c>
    </row>
    <row r="166" spans="1:10" ht="14.4" x14ac:dyDescent="0.3">
      <c r="A166" s="522" t="s">
        <v>103</v>
      </c>
      <c r="B166" s="1240" t="s">
        <v>103</v>
      </c>
      <c r="C166" s="369">
        <v>50.798409990000003</v>
      </c>
      <c r="D166" s="924">
        <f t="shared" si="17"/>
        <v>50.798409990000003</v>
      </c>
      <c r="E166" s="510">
        <f t="shared" si="19"/>
        <v>0.89827541906574782</v>
      </c>
      <c r="F166" s="514">
        <f t="shared" si="18"/>
        <v>-0.10172458093425218</v>
      </c>
      <c r="G166" s="514">
        <f t="shared" si="14"/>
        <v>0.10172458093425218</v>
      </c>
      <c r="H166" s="704">
        <f t="shared" si="15"/>
        <v>-15.908738746367334</v>
      </c>
      <c r="I166" s="512">
        <f>'MASTER CHART'!$AF$7</f>
        <v>0.14999999999999991</v>
      </c>
      <c r="J166" s="513">
        <f t="shared" si="16"/>
        <v>-2.3863108119550986</v>
      </c>
    </row>
    <row r="167" spans="1:10" ht="14.4" x14ac:dyDescent="0.3">
      <c r="A167" s="523" t="s">
        <v>125</v>
      </c>
      <c r="B167" s="1240" t="s">
        <v>125</v>
      </c>
      <c r="C167" s="369">
        <v>72.342534790000002</v>
      </c>
      <c r="D167" s="924">
        <f t="shared" si="17"/>
        <v>72.342534790000002</v>
      </c>
      <c r="E167" s="510">
        <f t="shared" si="19"/>
        <v>1.2792432040207187</v>
      </c>
      <c r="F167" s="514">
        <f t="shared" si="18"/>
        <v>0.27924320402071867</v>
      </c>
      <c r="G167" s="514">
        <f t="shared" si="14"/>
        <v>-0.27924320402071867</v>
      </c>
      <c r="H167" s="704">
        <f t="shared" si="15"/>
        <v>40.426675228549044</v>
      </c>
      <c r="I167" s="512">
        <f>'MASTER CHART'!$AF$7</f>
        <v>0.14999999999999991</v>
      </c>
      <c r="J167" s="513">
        <f t="shared" si="16"/>
        <v>6.0640012842823534</v>
      </c>
    </row>
    <row r="168" spans="1:10" ht="14.4" x14ac:dyDescent="0.3">
      <c r="A168" s="522" t="s">
        <v>104</v>
      </c>
      <c r="B168" s="1240" t="s">
        <v>104</v>
      </c>
      <c r="C168" s="369">
        <v>83.14270947</v>
      </c>
      <c r="D168" s="924">
        <f t="shared" si="17"/>
        <v>83.14270947</v>
      </c>
      <c r="E168" s="510">
        <f t="shared" si="19"/>
        <v>1.4702242098941325</v>
      </c>
      <c r="F168" s="514">
        <f t="shared" si="18"/>
        <v>0.47022420989413249</v>
      </c>
      <c r="G168" s="514">
        <f t="shared" si="14"/>
        <v>-0.47022420989413249</v>
      </c>
      <c r="H168" s="704">
        <f t="shared" si="15"/>
        <v>68.075430822591272</v>
      </c>
      <c r="I168" s="512">
        <f>'MASTER CHART'!$AF$7</f>
        <v>0.14999999999999991</v>
      </c>
      <c r="J168" s="513">
        <f t="shared" si="16"/>
        <v>10.211314623388684</v>
      </c>
    </row>
    <row r="169" spans="1:10" ht="16.5" customHeight="1" x14ac:dyDescent="0.3">
      <c r="A169" s="523" t="s">
        <v>236</v>
      </c>
      <c r="B169" s="1240" t="s">
        <v>230</v>
      </c>
      <c r="C169" s="369">
        <v>46.41406654</v>
      </c>
      <c r="D169" s="924">
        <f t="shared" si="17"/>
        <v>46.41406654</v>
      </c>
      <c r="E169" s="510">
        <f t="shared" si="19"/>
        <v>0.82074645800865542</v>
      </c>
      <c r="F169" s="514">
        <f t="shared" si="18"/>
        <v>-0.17925354199134458</v>
      </c>
      <c r="G169" s="514">
        <f t="shared" si="14"/>
        <v>0.17925354199134458</v>
      </c>
      <c r="H169" s="704">
        <f t="shared" si="15"/>
        <v>-28.033516999636792</v>
      </c>
      <c r="I169" s="512">
        <f>'MASTER CHART'!$AF$7</f>
        <v>0.14999999999999991</v>
      </c>
      <c r="J169" s="513">
        <f t="shared" si="16"/>
        <v>-4.2050275499455161</v>
      </c>
    </row>
    <row r="170" spans="1:10" ht="15.8" customHeight="1" x14ac:dyDescent="0.3">
      <c r="A170" s="523" t="s">
        <v>106</v>
      </c>
      <c r="B170" s="1240" t="s">
        <v>126</v>
      </c>
      <c r="C170" s="369">
        <v>48.297277600000001</v>
      </c>
      <c r="D170" s="924">
        <f t="shared" si="17"/>
        <v>48.297277600000001</v>
      </c>
      <c r="E170" s="510">
        <f t="shared" si="19"/>
        <v>0.85404754370097857</v>
      </c>
      <c r="F170" s="514">
        <f t="shared" si="18"/>
        <v>-0.14595245629902143</v>
      </c>
      <c r="G170" s="514">
        <f t="shared" si="14"/>
        <v>0.14595245629902143</v>
      </c>
      <c r="H170" s="704">
        <f t="shared" si="15"/>
        <v>-22.825549885061285</v>
      </c>
      <c r="I170" s="512">
        <f>'MASTER CHART'!$AF$7</f>
        <v>0.14999999999999991</v>
      </c>
      <c r="J170" s="513">
        <f t="shared" si="16"/>
        <v>-3.4238324827591908</v>
      </c>
    </row>
    <row r="171" spans="1:10" ht="14.4" x14ac:dyDescent="0.3">
      <c r="A171" s="522" t="s">
        <v>105</v>
      </c>
      <c r="B171" s="1240" t="s">
        <v>105</v>
      </c>
      <c r="C171" s="369">
        <v>71.217041640000005</v>
      </c>
      <c r="D171" s="924">
        <f t="shared" si="17"/>
        <v>71.217041640000005</v>
      </c>
      <c r="E171" s="510">
        <f t="shared" si="19"/>
        <v>1.2593409505609963</v>
      </c>
      <c r="F171" s="514">
        <f t="shared" si="18"/>
        <v>0.25934095056099626</v>
      </c>
      <c r="G171" s="514">
        <f t="shared" si="14"/>
        <v>-0.25934095056099626</v>
      </c>
      <c r="H171" s="704">
        <f t="shared" si="15"/>
        <v>37.545380624606715</v>
      </c>
      <c r="I171" s="512">
        <f>'MASTER CHART'!$AF$7</f>
        <v>0.14999999999999991</v>
      </c>
      <c r="J171" s="513">
        <f t="shared" si="16"/>
        <v>5.6318070936910036</v>
      </c>
    </row>
    <row r="172" spans="1:10" ht="14.4" x14ac:dyDescent="0.3">
      <c r="A172" s="523" t="s">
        <v>212</v>
      </c>
      <c r="B172" s="1240" t="s">
        <v>212</v>
      </c>
      <c r="C172" s="369">
        <v>53.288287310000001</v>
      </c>
      <c r="D172" s="924">
        <f t="shared" si="17"/>
        <v>53.288287310000001</v>
      </c>
      <c r="E172" s="510">
        <f t="shared" si="19"/>
        <v>0.94230426944680468</v>
      </c>
      <c r="F172" s="514">
        <f t="shared" si="18"/>
        <v>-5.7695730553195324E-2</v>
      </c>
      <c r="G172" s="514">
        <f t="shared" si="14"/>
        <v>5.7695730553195324E-2</v>
      </c>
      <c r="H172" s="704">
        <f t="shared" si="15"/>
        <v>-9.0230531865728132</v>
      </c>
      <c r="I172" s="512">
        <f>'MASTER CHART'!$AF$7</f>
        <v>0.14999999999999991</v>
      </c>
      <c r="J172" s="513">
        <f t="shared" si="16"/>
        <v>-1.3534579779859213</v>
      </c>
    </row>
    <row r="173" spans="1:10" ht="14.4" x14ac:dyDescent="0.3">
      <c r="A173" s="523" t="s">
        <v>107</v>
      </c>
      <c r="B173" s="1240" t="s">
        <v>456</v>
      </c>
      <c r="C173" s="369">
        <v>29.34854971</v>
      </c>
      <c r="D173" s="924">
        <f t="shared" si="17"/>
        <v>29.34854971</v>
      </c>
      <c r="E173" s="510">
        <f t="shared" si="19"/>
        <v>0.51897452685845724</v>
      </c>
      <c r="F173" s="514">
        <f t="shared" si="18"/>
        <v>-0.48102547314154276</v>
      </c>
      <c r="G173" s="514">
        <f t="shared" si="14"/>
        <v>0.48102547314154276</v>
      </c>
      <c r="H173" s="704">
        <f t="shared" si="15"/>
        <v>-75.227722859852335</v>
      </c>
      <c r="I173" s="512">
        <f>'MASTER CHART'!$AF$7</f>
        <v>0.14999999999999991</v>
      </c>
      <c r="J173" s="513">
        <f t="shared" si="16"/>
        <v>-11.284158428977843</v>
      </c>
    </row>
    <row r="174" spans="1:10" ht="14.4" x14ac:dyDescent="0.3">
      <c r="A174" s="522" t="s">
        <v>213</v>
      </c>
      <c r="B174" s="1240" t="s">
        <v>108</v>
      </c>
      <c r="C174" s="369">
        <v>54.056019970000001</v>
      </c>
      <c r="D174" s="924">
        <f t="shared" si="17"/>
        <v>54.056019970000001</v>
      </c>
      <c r="E174" s="510">
        <f t="shared" si="19"/>
        <v>0.95588019391034051</v>
      </c>
      <c r="F174" s="514">
        <f t="shared" si="18"/>
        <v>-4.4119806089659486E-2</v>
      </c>
      <c r="G174" s="514">
        <f t="shared" si="14"/>
        <v>4.4119806089659486E-2</v>
      </c>
      <c r="H174" s="704">
        <f t="shared" si="15"/>
        <v>-6.8999101512586565</v>
      </c>
      <c r="I174" s="512">
        <f>'MASTER CHART'!$AF$7</f>
        <v>0.14999999999999991</v>
      </c>
      <c r="J174" s="513">
        <f t="shared" si="16"/>
        <v>-1.0349865226887978</v>
      </c>
    </row>
    <row r="175" spans="1:10" ht="14.4" x14ac:dyDescent="0.3">
      <c r="A175" s="523" t="s">
        <v>109</v>
      </c>
      <c r="B175" s="1240" t="s">
        <v>457</v>
      </c>
      <c r="C175" s="369">
        <v>22.562944819999998</v>
      </c>
      <c r="D175" s="924">
        <f t="shared" si="17"/>
        <v>22.562944819999998</v>
      </c>
      <c r="E175" s="510">
        <f t="shared" si="19"/>
        <v>0.39898372247345293</v>
      </c>
      <c r="F175" s="514">
        <f t="shared" si="18"/>
        <v>-0.60101627752654707</v>
      </c>
      <c r="G175" s="514">
        <f t="shared" si="14"/>
        <v>0.60101627752654707</v>
      </c>
      <c r="H175" s="704">
        <f>(IF(F175&lt;0,F175/$F$184*-100,F175/$F$183*100))</f>
        <v>-93.99312195411143</v>
      </c>
      <c r="I175" s="512">
        <f>'MASTER CHART'!$AF$7</f>
        <v>0.14999999999999991</v>
      </c>
      <c r="J175" s="513">
        <f t="shared" si="16"/>
        <v>-14.098968293116707</v>
      </c>
    </row>
    <row r="176" spans="1:10" ht="14.4" x14ac:dyDescent="0.3">
      <c r="A176" s="522" t="s">
        <v>214</v>
      </c>
      <c r="B176" s="1240" t="s">
        <v>214</v>
      </c>
      <c r="C176" s="369">
        <v>55.348401549999998</v>
      </c>
      <c r="D176" s="924">
        <f t="shared" si="17"/>
        <v>55.348401549999998</v>
      </c>
      <c r="E176" s="510">
        <f t="shared" si="19"/>
        <v>0.97873355891912495</v>
      </c>
      <c r="F176" s="514">
        <f t="shared" si="18"/>
        <v>-2.1266441080875054E-2</v>
      </c>
      <c r="G176" s="514">
        <f t="shared" si="14"/>
        <v>2.1266441080875054E-2</v>
      </c>
      <c r="H176" s="704">
        <f>(IF(F176&lt;0,F176/$F$184*-100,F176/$F$183*100))</f>
        <v>-3.3258653131176166</v>
      </c>
      <c r="I176" s="512">
        <f>'MASTER CHART'!$AF$7</f>
        <v>0.14999999999999991</v>
      </c>
      <c r="J176" s="513">
        <f t="shared" si="16"/>
        <v>-0.49887979696764218</v>
      </c>
    </row>
    <row r="177" spans="1:10" ht="14.95" thickBot="1" x14ac:dyDescent="0.35">
      <c r="A177" s="526" t="s">
        <v>215</v>
      </c>
      <c r="B177" s="1240" t="s">
        <v>215</v>
      </c>
      <c r="C177" s="369">
        <v>38.302761140000001</v>
      </c>
      <c r="D177" s="1103">
        <f t="shared" si="17"/>
        <v>38.302761140000001</v>
      </c>
      <c r="E177" s="517">
        <f t="shared" si="19"/>
        <v>0.67731310529565525</v>
      </c>
      <c r="F177" s="518">
        <f t="shared" si="18"/>
        <v>-0.32268689470434475</v>
      </c>
      <c r="G177" s="518">
        <f t="shared" si="14"/>
        <v>0.32268689470434475</v>
      </c>
      <c r="H177" s="705">
        <f t="shared" si="15"/>
        <v>-50.465103493971988</v>
      </c>
      <c r="I177" s="512">
        <f>'MASTER CHART'!$AF$7</f>
        <v>0.14999999999999991</v>
      </c>
      <c r="J177" s="520">
        <f t="shared" si="16"/>
        <v>-7.5697655240957937</v>
      </c>
    </row>
    <row r="178" spans="1:10" ht="16.649999999999999" thickTop="1" x14ac:dyDescent="0.35">
      <c r="A178" s="527"/>
      <c r="H178" s="310"/>
    </row>
    <row r="179" spans="1:10" x14ac:dyDescent="0.35">
      <c r="A179" s="527"/>
      <c r="H179" s="310"/>
    </row>
    <row r="180" spans="1:10" x14ac:dyDescent="0.35">
      <c r="A180" s="528"/>
      <c r="H180" s="310"/>
    </row>
    <row r="181" spans="1:10" ht="14.95" thickBot="1" x14ac:dyDescent="0.35">
      <c r="A181" s="528"/>
      <c r="B181" s="1240"/>
      <c r="C181" s="369"/>
      <c r="H181" s="310"/>
    </row>
    <row r="182" spans="1:10" ht="16.649999999999999" thickBot="1" x14ac:dyDescent="0.35">
      <c r="A182" s="529" t="s">
        <v>341</v>
      </c>
      <c r="B182" s="1240"/>
      <c r="C182" s="369"/>
      <c r="D182" s="926">
        <f>MEDIAN(D4:D177)</f>
        <v>56.551040929999999</v>
      </c>
      <c r="E182" s="346"/>
      <c r="F182" s="347"/>
      <c r="G182" s="347"/>
      <c r="H182" s="310"/>
      <c r="I182" s="65"/>
      <c r="J182" s="33"/>
    </row>
    <row r="183" spans="1:10" ht="16.649999999999999" thickTop="1" thickBot="1" x14ac:dyDescent="0.35">
      <c r="A183" s="530" t="s">
        <v>414</v>
      </c>
      <c r="B183" s="1240"/>
      <c r="C183" s="369"/>
      <c r="D183" s="927"/>
      <c r="E183" s="348" t="s">
        <v>675</v>
      </c>
      <c r="F183" s="349">
        <f>MAX(F4:F177)</f>
        <v>0.69073996919617819</v>
      </c>
      <c r="G183" s="335"/>
      <c r="H183" s="310"/>
      <c r="I183" s="65"/>
      <c r="J183" s="33"/>
    </row>
    <row r="184" spans="1:10" ht="17.2" thickTop="1" thickBot="1" x14ac:dyDescent="0.4">
      <c r="A184" s="530"/>
      <c r="D184" s="928"/>
      <c r="E184" s="351" t="s">
        <v>676</v>
      </c>
      <c r="F184" s="352">
        <f>MIN(F4:F177)</f>
        <v>-0.63942580587967968</v>
      </c>
      <c r="H184" s="310"/>
      <c r="I184" s="73"/>
      <c r="J184" s="33"/>
    </row>
    <row r="185" spans="1:10" ht="14.95" thickTop="1" x14ac:dyDescent="0.3">
      <c r="A185" s="1262" t="s">
        <v>672</v>
      </c>
      <c r="B185" s="1240"/>
      <c r="C185" s="369"/>
      <c r="D185" s="929"/>
      <c r="F185" s="509"/>
      <c r="H185" s="310"/>
    </row>
    <row r="186" spans="1:10" ht="14.95" thickBot="1" x14ac:dyDescent="0.35">
      <c r="A186" s="532"/>
      <c r="B186" s="1240"/>
      <c r="C186" s="369"/>
      <c r="D186" s="930"/>
      <c r="H186" s="310"/>
    </row>
    <row r="187" spans="1:10" ht="14.95" thickBot="1" x14ac:dyDescent="0.35">
      <c r="A187" s="817"/>
      <c r="B187" s="1240"/>
      <c r="C187" s="369"/>
      <c r="D187" s="931">
        <f>MAX(D4:D177)</f>
        <v>95.613105200000007</v>
      </c>
      <c r="E187" s="477"/>
      <c r="H187" s="310"/>
    </row>
    <row r="188" spans="1:10" ht="14.4" x14ac:dyDescent="0.3">
      <c r="A188" s="935"/>
      <c r="B188" s="1240"/>
      <c r="C188" s="369"/>
      <c r="D188" s="931"/>
      <c r="E188" s="477"/>
    </row>
    <row r="189" spans="1:10" x14ac:dyDescent="0.35">
      <c r="A189" s="534"/>
      <c r="D189" s="931"/>
      <c r="E189" s="477"/>
    </row>
    <row r="190" spans="1:10" x14ac:dyDescent="0.35">
      <c r="A190" s="535"/>
      <c r="D190" s="931"/>
      <c r="E190" s="477"/>
    </row>
    <row r="191" spans="1:10" x14ac:dyDescent="0.35">
      <c r="A191" s="534"/>
      <c r="D191" s="931"/>
      <c r="E191" s="477"/>
    </row>
    <row r="192" spans="1:10" x14ac:dyDescent="0.35">
      <c r="A192" s="535"/>
      <c r="D192" s="931"/>
      <c r="E192" s="477"/>
    </row>
    <row r="193" spans="1:5" x14ac:dyDescent="0.35">
      <c r="A193" s="535"/>
      <c r="D193" s="931"/>
      <c r="E193" s="477"/>
    </row>
    <row r="194" spans="1:5" x14ac:dyDescent="0.35">
      <c r="A194" s="534"/>
      <c r="D194" s="932"/>
      <c r="E194" s="477"/>
    </row>
    <row r="195" spans="1:5" x14ac:dyDescent="0.35">
      <c r="E195" s="477"/>
    </row>
    <row r="196" spans="1:5" ht="14.4" x14ac:dyDescent="0.3">
      <c r="B196" s="1240"/>
      <c r="C196" s="369"/>
      <c r="E196" s="477"/>
    </row>
    <row r="197" spans="1:5" x14ac:dyDescent="0.35">
      <c r="E197" s="477"/>
    </row>
    <row r="198" spans="1:5" x14ac:dyDescent="0.35">
      <c r="E198" s="477"/>
    </row>
    <row r="199" spans="1:5" x14ac:dyDescent="0.35">
      <c r="E199" s="477"/>
    </row>
    <row r="200" spans="1:5" x14ac:dyDescent="0.35">
      <c r="E200" s="477"/>
    </row>
    <row r="201" spans="1:5" x14ac:dyDescent="0.35">
      <c r="D201" s="933"/>
      <c r="E201" s="31"/>
    </row>
    <row r="202" spans="1:5" x14ac:dyDescent="0.35">
      <c r="D202" s="934"/>
      <c r="E202" s="31"/>
    </row>
    <row r="203" spans="1:5" x14ac:dyDescent="0.35">
      <c r="E203" s="31"/>
    </row>
    <row r="204" spans="1:5" x14ac:dyDescent="0.35">
      <c r="E204" s="31"/>
    </row>
    <row r="205" spans="1:5" x14ac:dyDescent="0.35">
      <c r="E205" s="31"/>
    </row>
    <row r="206" spans="1:5" x14ac:dyDescent="0.35">
      <c r="E206" s="31"/>
    </row>
    <row r="207" spans="1:5" x14ac:dyDescent="0.35">
      <c r="E207" s="31"/>
    </row>
    <row r="208" spans="1:5" x14ac:dyDescent="0.35">
      <c r="E208" s="31"/>
    </row>
    <row r="209" spans="2:5" x14ac:dyDescent="0.35">
      <c r="E209" s="31"/>
    </row>
    <row r="210" spans="2:5" ht="14.4" x14ac:dyDescent="0.3">
      <c r="B210" s="1240" t="s">
        <v>203</v>
      </c>
      <c r="C210" s="369">
        <v>56.059293769999996</v>
      </c>
      <c r="E210" s="31"/>
    </row>
    <row r="211" spans="2:5" x14ac:dyDescent="0.35">
      <c r="E211" s="31"/>
    </row>
    <row r="212" spans="2:5" x14ac:dyDescent="0.35">
      <c r="E212" s="31"/>
    </row>
    <row r="213" spans="2:5" x14ac:dyDescent="0.35">
      <c r="E213" s="31"/>
    </row>
    <row r="214" spans="2:5" x14ac:dyDescent="0.35">
      <c r="E214" s="31"/>
    </row>
    <row r="215" spans="2:5" x14ac:dyDescent="0.35">
      <c r="E215" s="31"/>
    </row>
    <row r="216" spans="2:5" x14ac:dyDescent="0.35">
      <c r="E216" s="31"/>
    </row>
    <row r="217" spans="2:5" x14ac:dyDescent="0.35">
      <c r="E217" s="31"/>
    </row>
    <row r="218" spans="2:5" x14ac:dyDescent="0.35">
      <c r="E218" s="31"/>
    </row>
    <row r="219" spans="2:5" x14ac:dyDescent="0.35">
      <c r="E219" s="31"/>
    </row>
    <row r="220" spans="2:5" x14ac:dyDescent="0.35">
      <c r="E220" s="31"/>
    </row>
    <row r="221" spans="2:5" x14ac:dyDescent="0.35">
      <c r="E221" s="31"/>
    </row>
    <row r="222" spans="2:5" x14ac:dyDescent="0.35">
      <c r="E222" s="31"/>
    </row>
    <row r="223" spans="2:5" x14ac:dyDescent="0.35">
      <c r="E223" s="31"/>
    </row>
    <row r="224" spans="2:5" x14ac:dyDescent="0.35">
      <c r="E224" s="31"/>
    </row>
    <row r="225" spans="5:5" x14ac:dyDescent="0.35">
      <c r="E225" s="31"/>
    </row>
    <row r="226" spans="5:5" x14ac:dyDescent="0.35">
      <c r="E226" s="31"/>
    </row>
    <row r="227" spans="5:5" x14ac:dyDescent="0.35">
      <c r="E227" s="31"/>
    </row>
    <row r="228" spans="5:5" x14ac:dyDescent="0.35">
      <c r="E228" s="31"/>
    </row>
    <row r="229" spans="5:5" x14ac:dyDescent="0.35">
      <c r="E229" s="31"/>
    </row>
    <row r="230" spans="5:5" x14ac:dyDescent="0.35">
      <c r="E230" s="31"/>
    </row>
    <row r="231" spans="5:5" x14ac:dyDescent="0.35">
      <c r="E231" s="31"/>
    </row>
    <row r="232" spans="5:5" x14ac:dyDescent="0.35">
      <c r="E232" s="31"/>
    </row>
    <row r="233" spans="5:5" x14ac:dyDescent="0.35">
      <c r="E233" s="31"/>
    </row>
    <row r="234" spans="5:5" x14ac:dyDescent="0.35">
      <c r="E234" s="31"/>
    </row>
    <row r="235" spans="5:5" x14ac:dyDescent="0.35">
      <c r="E235" s="31"/>
    </row>
    <row r="236" spans="5:5" x14ac:dyDescent="0.35">
      <c r="E236" s="31"/>
    </row>
    <row r="237" spans="5:5" x14ac:dyDescent="0.35">
      <c r="E237" s="31"/>
    </row>
    <row r="238" spans="5:5" x14ac:dyDescent="0.35">
      <c r="E238" s="31"/>
    </row>
    <row r="239" spans="5:5" x14ac:dyDescent="0.35">
      <c r="E239" s="31"/>
    </row>
    <row r="240" spans="5:5" x14ac:dyDescent="0.35">
      <c r="E240" s="31"/>
    </row>
    <row r="241" spans="5:5" x14ac:dyDescent="0.35">
      <c r="E241" s="31"/>
    </row>
  </sheetData>
  <mergeCells count="5">
    <mergeCell ref="A1:A3"/>
    <mergeCell ref="B1:C2"/>
    <mergeCell ref="D1:J1"/>
    <mergeCell ref="E2:I2"/>
    <mergeCell ref="L1:M1"/>
  </mergeCells>
  <hyperlinks>
    <hyperlink ref="L1:M1" r:id="rId1" display="Environmental Performance Ratings" xr:uid="{00000000-0004-0000-0F00-000000000000}"/>
    <hyperlink ref="A185" r:id="rId2" xr:uid="{00000000-0004-0000-0F00-000001000000}"/>
  </hyperlinks>
  <pageMargins left="0.7" right="0.7" top="0.75" bottom="0.75" header="0.3" footer="0.3"/>
  <pageSetup orientation="portrait" horizontalDpi="300" verticalDpi="300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AT202"/>
  <sheetViews>
    <sheetView workbookViewId="0">
      <pane xSplit="3" ySplit="3" topLeftCell="D171" activePane="bottomRight" state="frozen"/>
      <selection pane="topRight" activeCell="D1" sqref="D1"/>
      <selection pane="bottomLeft" activeCell="A4" sqref="A4"/>
      <selection pane="bottomRight" activeCell="B3" sqref="B1:D1048576"/>
    </sheetView>
  </sheetViews>
  <sheetFormatPr defaultRowHeight="15.55" x14ac:dyDescent="0.3"/>
  <cols>
    <col min="1" max="1" width="27.59765625" style="224" customWidth="1"/>
    <col min="2" max="2" width="18" style="482" hidden="1" customWidth="1"/>
    <col min="3" max="3" width="14.59765625" style="663" hidden="1" customWidth="1"/>
    <col min="4" max="4" width="18.19921875" style="663" hidden="1" customWidth="1"/>
    <col min="5" max="5" width="11.19921875" style="374" customWidth="1"/>
    <col min="6" max="6" width="13" style="3" customWidth="1"/>
    <col min="7" max="7" width="13.19921875" style="36" customWidth="1"/>
    <col min="8" max="8" width="13" customWidth="1"/>
    <col min="9" max="9" width="11.796875" hidden="1" customWidth="1"/>
    <col min="10" max="10" width="11.59765625" style="561" customWidth="1"/>
    <col min="11" max="11" width="12.796875" style="50" hidden="1" customWidth="1"/>
    <col min="12" max="12" width="12.3984375" customWidth="1"/>
    <col min="13" max="13" width="14" customWidth="1"/>
    <col min="14" max="14" width="14.19921875" customWidth="1"/>
    <col min="15" max="15" width="11.19921875" customWidth="1"/>
    <col min="17" max="17" width="4.796875" customWidth="1"/>
  </cols>
  <sheetData>
    <row r="1" spans="1:26" s="30" customFormat="1" ht="32.299999999999997" customHeight="1" thickBot="1" x14ac:dyDescent="0.35">
      <c r="A1" s="1586" t="s">
        <v>0</v>
      </c>
      <c r="B1" s="1557" t="s">
        <v>681</v>
      </c>
      <c r="C1" s="1539"/>
      <c r="D1" s="1598"/>
      <c r="E1" s="1594" t="s">
        <v>12</v>
      </c>
      <c r="F1" s="1594"/>
      <c r="G1" s="1594"/>
      <c r="H1" s="1594"/>
      <c r="I1" s="1594"/>
      <c r="J1" s="1594"/>
      <c r="K1" s="1594"/>
      <c r="L1" s="1594"/>
      <c r="M1" s="1595"/>
    </row>
    <row r="2" spans="1:26" ht="23.3" customHeight="1" thickTop="1" thickBot="1" x14ac:dyDescent="0.35">
      <c r="A2" s="1586"/>
      <c r="B2" s="1599"/>
      <c r="C2" s="1542"/>
      <c r="D2" s="1600"/>
      <c r="E2" s="1596" t="s">
        <v>18</v>
      </c>
      <c r="F2" s="1597"/>
      <c r="G2" s="1590" t="s">
        <v>8</v>
      </c>
      <c r="H2" s="1591"/>
      <c r="I2" s="1591"/>
      <c r="J2" s="1591"/>
      <c r="K2" s="1592"/>
      <c r="L2" s="1593"/>
      <c r="M2" s="1488" t="s">
        <v>1</v>
      </c>
    </row>
    <row r="3" spans="1:26" ht="54.7" customHeight="1" thickTop="1" thickBot="1" x14ac:dyDescent="0.35">
      <c r="A3" s="1587"/>
      <c r="B3" s="666" t="s">
        <v>387</v>
      </c>
      <c r="C3" s="667" t="s">
        <v>356</v>
      </c>
      <c r="D3" s="667" t="s">
        <v>355</v>
      </c>
      <c r="E3" s="665" t="s">
        <v>275</v>
      </c>
      <c r="F3" s="208" t="s">
        <v>284</v>
      </c>
      <c r="G3" s="51" t="s">
        <v>343</v>
      </c>
      <c r="H3" s="52" t="s">
        <v>348</v>
      </c>
      <c r="I3" s="53" t="s">
        <v>10</v>
      </c>
      <c r="J3" s="558" t="s">
        <v>357</v>
      </c>
      <c r="K3" s="126" t="s">
        <v>16</v>
      </c>
      <c r="L3" s="40" t="s">
        <v>11</v>
      </c>
      <c r="M3" s="1497"/>
      <c r="O3" s="1588" t="s">
        <v>13</v>
      </c>
      <c r="P3" s="1589"/>
    </row>
    <row r="4" spans="1:26" ht="16.649999999999999" thickTop="1" x14ac:dyDescent="0.35">
      <c r="A4" s="247" t="s">
        <v>128</v>
      </c>
      <c r="B4" s="656"/>
      <c r="C4" s="657" t="s">
        <v>680</v>
      </c>
      <c r="D4" s="657" t="s">
        <v>680</v>
      </c>
      <c r="E4" s="372" t="str">
        <f>IF(C4=0,"na",C4)</f>
        <v>E</v>
      </c>
      <c r="F4" s="39">
        <f>VLOOKUP(E4,$O$4:$P$12,2,FALSE)</f>
        <v>50</v>
      </c>
      <c r="G4" s="55">
        <f t="shared" ref="G4:G35" si="0">IF(F4=0,"use mean",F4/$F$184)</f>
        <v>0.66666666666666663</v>
      </c>
      <c r="H4" s="54">
        <f t="shared" ref="H4:H35" si="1">IF(F4=0,0,G4-1)</f>
        <v>-0.33333333333333337</v>
      </c>
      <c r="I4" s="54">
        <f>(H4*-1)</f>
        <v>0.33333333333333337</v>
      </c>
      <c r="J4" s="559">
        <f t="shared" ref="J4:J67" si="2">(IF(H4&lt;0,H4/$H$186*-100,H4/$H$185*100))</f>
        <v>-100</v>
      </c>
      <c r="K4" s="127">
        <f t="shared" ref="K4:K35" si="3">IF(H4&lt;0,H4/$I$186*-100,H4/$H$185*100)</f>
        <v>100</v>
      </c>
      <c r="L4" s="41">
        <f>'MASTER CHART'!$AJ$7</f>
        <v>0.35</v>
      </c>
      <c r="M4" s="38">
        <f>(J4*L4)</f>
        <v>-35</v>
      </c>
      <c r="O4" s="1318" t="s">
        <v>288</v>
      </c>
      <c r="P4" s="1319">
        <v>100</v>
      </c>
    </row>
    <row r="5" spans="1:26" ht="16.100000000000001" x14ac:dyDescent="0.35">
      <c r="A5" s="248" t="s">
        <v>129</v>
      </c>
      <c r="B5" s="656"/>
      <c r="C5" s="657" t="s">
        <v>293</v>
      </c>
      <c r="D5" s="657" t="s">
        <v>292</v>
      </c>
      <c r="E5" s="372" t="str">
        <f>IF(C5=0,"na",C5)</f>
        <v>C</v>
      </c>
      <c r="F5" s="39">
        <f t="shared" ref="F5:F68" si="4">VLOOKUP(E5,$O$4:$P$12,2,FALSE)</f>
        <v>70</v>
      </c>
      <c r="G5" s="55">
        <f t="shared" si="0"/>
        <v>0.93333333333333335</v>
      </c>
      <c r="H5" s="56">
        <f t="shared" si="1"/>
        <v>-6.6666666666666652E-2</v>
      </c>
      <c r="I5" s="56">
        <f t="shared" ref="I5:I49" si="5">(H5*-1)</f>
        <v>6.6666666666666652E-2</v>
      </c>
      <c r="J5" s="559">
        <f t="shared" si="2"/>
        <v>-19.999999999999993</v>
      </c>
      <c r="K5" s="128">
        <f t="shared" si="3"/>
        <v>19.999999999999993</v>
      </c>
      <c r="L5" s="41">
        <f>'MASTER CHART'!$AJ$7</f>
        <v>0.35</v>
      </c>
      <c r="M5" s="38">
        <f>(J5*L5)</f>
        <v>-6.9999999999999973</v>
      </c>
      <c r="O5" s="1318" t="s">
        <v>289</v>
      </c>
      <c r="P5" s="1319">
        <v>95</v>
      </c>
    </row>
    <row r="6" spans="1:26" ht="16.100000000000001" x14ac:dyDescent="0.35">
      <c r="A6" s="249" t="s">
        <v>31</v>
      </c>
      <c r="B6" s="656"/>
      <c r="C6" s="657" t="s">
        <v>293</v>
      </c>
      <c r="D6" s="657" t="s">
        <v>292</v>
      </c>
      <c r="E6" s="372" t="str">
        <f t="shared" ref="E6:E69" si="6">IF(C6=0,"na",C6)</f>
        <v>C</v>
      </c>
      <c r="F6" s="39">
        <f t="shared" si="4"/>
        <v>70</v>
      </c>
      <c r="G6" s="55">
        <f t="shared" si="0"/>
        <v>0.93333333333333335</v>
      </c>
      <c r="H6" s="56">
        <f t="shared" si="1"/>
        <v>-6.6666666666666652E-2</v>
      </c>
      <c r="I6" s="56">
        <f t="shared" si="5"/>
        <v>6.6666666666666652E-2</v>
      </c>
      <c r="J6" s="559">
        <f t="shared" si="2"/>
        <v>-19.999999999999993</v>
      </c>
      <c r="K6" s="128">
        <f t="shared" si="3"/>
        <v>19.999999999999993</v>
      </c>
      <c r="L6" s="41">
        <f>'MASTER CHART'!$AJ$7</f>
        <v>0.35</v>
      </c>
      <c r="M6" s="38">
        <f t="shared" ref="M6:M69" si="7">(J6*L6)</f>
        <v>-6.9999999999999973</v>
      </c>
      <c r="N6" s="7"/>
      <c r="O6" s="1318" t="s">
        <v>290</v>
      </c>
      <c r="P6" s="1319">
        <v>90</v>
      </c>
    </row>
    <row r="7" spans="1:26" ht="16.100000000000001" x14ac:dyDescent="0.35">
      <c r="A7" s="249" t="s">
        <v>130</v>
      </c>
      <c r="B7" s="656"/>
      <c r="C7" s="657"/>
      <c r="D7" s="657"/>
      <c r="E7" s="372" t="str">
        <f t="shared" si="6"/>
        <v>na</v>
      </c>
      <c r="F7" s="39">
        <f t="shared" si="4"/>
        <v>75</v>
      </c>
      <c r="G7" s="55">
        <f t="shared" si="0"/>
        <v>1</v>
      </c>
      <c r="H7" s="56">
        <f t="shared" si="1"/>
        <v>0</v>
      </c>
      <c r="I7" s="56">
        <f t="shared" si="5"/>
        <v>0</v>
      </c>
      <c r="J7" s="559">
        <f t="shared" si="2"/>
        <v>0</v>
      </c>
      <c r="K7" s="128">
        <f t="shared" si="3"/>
        <v>0</v>
      </c>
      <c r="L7" s="41">
        <f>'MASTER CHART'!$AJ$7</f>
        <v>0.35</v>
      </c>
      <c r="M7" s="38">
        <f t="shared" si="7"/>
        <v>0</v>
      </c>
      <c r="N7" s="6"/>
      <c r="O7" s="1318" t="s">
        <v>291</v>
      </c>
      <c r="P7" s="1319">
        <v>85</v>
      </c>
    </row>
    <row r="8" spans="1:26" ht="16.100000000000001" x14ac:dyDescent="0.35">
      <c r="A8" s="248" t="s">
        <v>131</v>
      </c>
      <c r="B8" s="656"/>
      <c r="C8" s="657" t="s">
        <v>294</v>
      </c>
      <c r="D8" s="657" t="s">
        <v>294</v>
      </c>
      <c r="E8" s="372" t="str">
        <f t="shared" si="6"/>
        <v>D</v>
      </c>
      <c r="F8" s="39">
        <f t="shared" si="4"/>
        <v>60</v>
      </c>
      <c r="G8" s="55">
        <f t="shared" si="0"/>
        <v>0.8</v>
      </c>
      <c r="H8" s="56">
        <f t="shared" si="1"/>
        <v>-0.19999999999999996</v>
      </c>
      <c r="I8" s="56">
        <f t="shared" si="5"/>
        <v>0.19999999999999996</v>
      </c>
      <c r="J8" s="559">
        <f t="shared" si="2"/>
        <v>-59.999999999999979</v>
      </c>
      <c r="K8" s="128">
        <f t="shared" si="3"/>
        <v>59.999999999999979</v>
      </c>
      <c r="L8" s="41">
        <f>'MASTER CHART'!$AJ$7</f>
        <v>0.35</v>
      </c>
      <c r="M8" s="38">
        <f>(J8*L8)</f>
        <v>-20.999999999999993</v>
      </c>
      <c r="N8" s="8"/>
      <c r="O8" s="1320" t="s">
        <v>292</v>
      </c>
      <c r="P8" s="1319">
        <v>80</v>
      </c>
    </row>
    <row r="9" spans="1:26" s="3" customFormat="1" ht="16.100000000000001" x14ac:dyDescent="0.35">
      <c r="A9" s="248" t="s">
        <v>112</v>
      </c>
      <c r="B9" s="656"/>
      <c r="C9" s="657"/>
      <c r="D9" s="657"/>
      <c r="E9" s="372" t="str">
        <f t="shared" si="6"/>
        <v>na</v>
      </c>
      <c r="F9" s="39">
        <f t="shared" si="4"/>
        <v>75</v>
      </c>
      <c r="G9" s="55">
        <f t="shared" si="0"/>
        <v>1</v>
      </c>
      <c r="H9" s="56">
        <f t="shared" si="1"/>
        <v>0</v>
      </c>
      <c r="I9" s="56">
        <f t="shared" si="5"/>
        <v>0</v>
      </c>
      <c r="J9" s="559">
        <f t="shared" si="2"/>
        <v>0</v>
      </c>
      <c r="K9" s="128">
        <f t="shared" si="3"/>
        <v>0</v>
      </c>
      <c r="L9" s="41">
        <f>'MASTER CHART'!$AJ$7</f>
        <v>0.35</v>
      </c>
      <c r="M9" s="38">
        <f t="shared" si="7"/>
        <v>0</v>
      </c>
      <c r="N9" s="9"/>
      <c r="O9" s="1320" t="s">
        <v>293</v>
      </c>
      <c r="P9" s="1319">
        <v>70</v>
      </c>
    </row>
    <row r="10" spans="1:26" ht="16.100000000000001" x14ac:dyDescent="0.35">
      <c r="A10" s="249" t="s">
        <v>40</v>
      </c>
      <c r="B10" s="656"/>
      <c r="C10" s="657" t="s">
        <v>292</v>
      </c>
      <c r="D10" s="657" t="s">
        <v>292</v>
      </c>
      <c r="E10" s="372" t="str">
        <f t="shared" si="6"/>
        <v>B</v>
      </c>
      <c r="F10" s="39">
        <f t="shared" si="4"/>
        <v>80</v>
      </c>
      <c r="G10" s="55">
        <f t="shared" si="0"/>
        <v>1.0666666666666667</v>
      </c>
      <c r="H10" s="56">
        <f t="shared" si="1"/>
        <v>6.6666666666666652E-2</v>
      </c>
      <c r="I10" s="56">
        <f t="shared" si="5"/>
        <v>-6.6666666666666652E-2</v>
      </c>
      <c r="J10" s="559">
        <f t="shared" si="2"/>
        <v>20</v>
      </c>
      <c r="K10" s="128">
        <f t="shared" si="3"/>
        <v>20</v>
      </c>
      <c r="L10" s="41">
        <f>'MASTER CHART'!$AJ$7</f>
        <v>0.35</v>
      </c>
      <c r="M10" s="38">
        <f t="shared" si="7"/>
        <v>7</v>
      </c>
      <c r="N10" s="5"/>
      <c r="O10" s="1321" t="s">
        <v>294</v>
      </c>
      <c r="P10" s="1319">
        <v>60</v>
      </c>
      <c r="Q10" s="3"/>
    </row>
    <row r="11" spans="1:26" s="3" customFormat="1" ht="16.100000000000001" x14ac:dyDescent="0.35">
      <c r="A11" s="248" t="s">
        <v>132</v>
      </c>
      <c r="B11" s="656"/>
      <c r="C11" s="657" t="s">
        <v>294</v>
      </c>
      <c r="D11" s="657" t="s">
        <v>293</v>
      </c>
      <c r="E11" s="372" t="str">
        <f t="shared" si="6"/>
        <v>D</v>
      </c>
      <c r="F11" s="39">
        <f t="shared" si="4"/>
        <v>60</v>
      </c>
      <c r="G11" s="55">
        <f t="shared" si="0"/>
        <v>0.8</v>
      </c>
      <c r="H11" s="56">
        <f t="shared" si="1"/>
        <v>-0.19999999999999996</v>
      </c>
      <c r="I11" s="56">
        <f t="shared" si="5"/>
        <v>0.19999999999999996</v>
      </c>
      <c r="J11" s="559">
        <f t="shared" si="2"/>
        <v>-59.999999999999979</v>
      </c>
      <c r="K11" s="128">
        <f t="shared" si="3"/>
        <v>59.999999999999979</v>
      </c>
      <c r="L11" s="41">
        <f>'MASTER CHART'!$AJ$7</f>
        <v>0.35</v>
      </c>
      <c r="M11" s="38">
        <f t="shared" si="7"/>
        <v>-20.999999999999993</v>
      </c>
      <c r="O11" s="1322" t="s">
        <v>295</v>
      </c>
      <c r="P11" s="1319">
        <v>75</v>
      </c>
    </row>
    <row r="12" spans="1:26" s="144" customFormat="1" ht="16.649999999999999" thickBot="1" x14ac:dyDescent="0.4">
      <c r="A12" s="249" t="s">
        <v>133</v>
      </c>
      <c r="B12" s="656"/>
      <c r="C12" s="657"/>
      <c r="D12" s="657"/>
      <c r="E12" s="372" t="str">
        <f t="shared" si="6"/>
        <v>na</v>
      </c>
      <c r="F12" s="39">
        <f t="shared" si="4"/>
        <v>75</v>
      </c>
      <c r="G12" s="55">
        <f t="shared" si="0"/>
        <v>1</v>
      </c>
      <c r="H12" s="56">
        <f t="shared" si="1"/>
        <v>0</v>
      </c>
      <c r="I12" s="56">
        <f>(H12*-1)</f>
        <v>0</v>
      </c>
      <c r="J12" s="559">
        <f t="shared" si="2"/>
        <v>0</v>
      </c>
      <c r="K12" s="128">
        <f t="shared" si="3"/>
        <v>0</v>
      </c>
      <c r="L12" s="41">
        <f>'MASTER CHART'!$AJ$7</f>
        <v>0.35</v>
      </c>
      <c r="M12" s="38">
        <f>(J12*L12)</f>
        <v>0</v>
      </c>
      <c r="N12" s="355"/>
      <c r="O12" s="1323" t="s">
        <v>680</v>
      </c>
      <c r="P12" s="1324">
        <v>50</v>
      </c>
      <c r="Q12" s="355"/>
      <c r="R12" s="355"/>
      <c r="S12" s="355"/>
      <c r="T12" s="355"/>
      <c r="U12" s="355"/>
      <c r="V12" s="355"/>
    </row>
    <row r="13" spans="1:26" ht="16.100000000000001" x14ac:dyDescent="0.35">
      <c r="A13" s="248" t="s">
        <v>41</v>
      </c>
      <c r="B13" s="656"/>
      <c r="C13" s="657" t="s">
        <v>289</v>
      </c>
      <c r="D13" s="657" t="s">
        <v>288</v>
      </c>
      <c r="E13" s="372" t="str">
        <f t="shared" si="6"/>
        <v>A2</v>
      </c>
      <c r="F13" s="39">
        <f t="shared" si="4"/>
        <v>95</v>
      </c>
      <c r="G13" s="55">
        <f t="shared" si="0"/>
        <v>1.2666666666666666</v>
      </c>
      <c r="H13" s="56">
        <f t="shared" si="1"/>
        <v>0.26666666666666661</v>
      </c>
      <c r="I13" s="56">
        <f t="shared" si="5"/>
        <v>-0.26666666666666661</v>
      </c>
      <c r="J13" s="559">
        <f t="shared" si="2"/>
        <v>80</v>
      </c>
      <c r="K13" s="128">
        <f t="shared" si="3"/>
        <v>80</v>
      </c>
      <c r="L13" s="41">
        <f>'MASTER CHART'!$AJ$7</f>
        <v>0.35</v>
      </c>
      <c r="M13" s="38">
        <f t="shared" si="7"/>
        <v>28</v>
      </c>
      <c r="N13" s="355"/>
      <c r="O13" s="355"/>
      <c r="P13" s="355"/>
      <c r="Q13" s="355"/>
      <c r="R13" s="355"/>
      <c r="S13" s="355"/>
      <c r="T13" s="355"/>
      <c r="U13" s="355"/>
      <c r="V13" s="355"/>
    </row>
    <row r="14" spans="1:26" s="3" customFormat="1" ht="16.100000000000001" x14ac:dyDescent="0.35">
      <c r="A14" s="249" t="s">
        <v>42</v>
      </c>
      <c r="B14" s="656"/>
      <c r="C14" s="657" t="s">
        <v>288</v>
      </c>
      <c r="D14" s="657" t="s">
        <v>288</v>
      </c>
      <c r="E14" s="372" t="str">
        <f t="shared" si="6"/>
        <v>A1</v>
      </c>
      <c r="F14" s="39">
        <f t="shared" si="4"/>
        <v>100</v>
      </c>
      <c r="G14" s="55">
        <f t="shared" si="0"/>
        <v>1.3333333333333333</v>
      </c>
      <c r="H14" s="56">
        <f t="shared" si="1"/>
        <v>0.33333333333333326</v>
      </c>
      <c r="I14" s="56">
        <f t="shared" si="5"/>
        <v>-0.33333333333333326</v>
      </c>
      <c r="J14" s="559">
        <f t="shared" si="2"/>
        <v>100</v>
      </c>
      <c r="K14" s="128">
        <f t="shared" si="3"/>
        <v>100</v>
      </c>
      <c r="L14" s="41">
        <f>'MASTER CHART'!$AJ$7</f>
        <v>0.35</v>
      </c>
      <c r="M14" s="38">
        <f t="shared" si="7"/>
        <v>35</v>
      </c>
    </row>
    <row r="15" spans="1:26" ht="15.8" customHeight="1" x14ac:dyDescent="0.35">
      <c r="A15" s="248" t="s">
        <v>43</v>
      </c>
      <c r="B15" s="656"/>
      <c r="C15" s="657" t="s">
        <v>293</v>
      </c>
      <c r="D15" s="657" t="s">
        <v>293</v>
      </c>
      <c r="E15" s="372" t="str">
        <f t="shared" si="6"/>
        <v>C</v>
      </c>
      <c r="F15" s="39">
        <f t="shared" si="4"/>
        <v>70</v>
      </c>
      <c r="G15" s="55">
        <f t="shared" si="0"/>
        <v>0.93333333333333335</v>
      </c>
      <c r="H15" s="56">
        <f t="shared" si="1"/>
        <v>-6.6666666666666652E-2</v>
      </c>
      <c r="I15" s="56">
        <f t="shared" si="5"/>
        <v>6.6666666666666652E-2</v>
      </c>
      <c r="J15" s="559">
        <f t="shared" si="2"/>
        <v>-19.999999999999993</v>
      </c>
      <c r="K15" s="128">
        <f t="shared" si="3"/>
        <v>19.999999999999993</v>
      </c>
      <c r="L15" s="41">
        <f>'MASTER CHART'!$AJ$7</f>
        <v>0.35</v>
      </c>
      <c r="M15" s="38">
        <f t="shared" si="7"/>
        <v>-6.9999999999999973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100000000000001" x14ac:dyDescent="0.35">
      <c r="A16" s="249" t="s">
        <v>134</v>
      </c>
      <c r="B16" s="656"/>
      <c r="C16" s="657"/>
      <c r="D16" s="657"/>
      <c r="E16" s="372" t="str">
        <f t="shared" si="6"/>
        <v>na</v>
      </c>
      <c r="F16" s="39">
        <f t="shared" si="4"/>
        <v>75</v>
      </c>
      <c r="G16" s="55">
        <f t="shared" si="0"/>
        <v>1</v>
      </c>
      <c r="H16" s="56">
        <f t="shared" si="1"/>
        <v>0</v>
      </c>
      <c r="I16" s="56">
        <f t="shared" si="5"/>
        <v>0</v>
      </c>
      <c r="J16" s="559">
        <f t="shared" si="2"/>
        <v>0</v>
      </c>
      <c r="K16" s="128">
        <f t="shared" si="3"/>
        <v>0</v>
      </c>
      <c r="L16" s="41">
        <f>'MASTER CHART'!$AJ$7</f>
        <v>0.35</v>
      </c>
      <c r="M16" s="38">
        <f t="shared" si="7"/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s="2" customFormat="1" ht="16.100000000000001" x14ac:dyDescent="0.35">
      <c r="A17" s="248" t="s">
        <v>44</v>
      </c>
      <c r="B17" s="656"/>
      <c r="C17" s="657" t="s">
        <v>292</v>
      </c>
      <c r="D17" s="657" t="s">
        <v>291</v>
      </c>
      <c r="E17" s="372" t="str">
        <f t="shared" si="6"/>
        <v>B</v>
      </c>
      <c r="F17" s="39">
        <f t="shared" si="4"/>
        <v>80</v>
      </c>
      <c r="G17" s="55">
        <f t="shared" si="0"/>
        <v>1.0666666666666667</v>
      </c>
      <c r="H17" s="56">
        <f t="shared" si="1"/>
        <v>6.6666666666666652E-2</v>
      </c>
      <c r="I17" s="56">
        <f t="shared" si="5"/>
        <v>-6.6666666666666652E-2</v>
      </c>
      <c r="J17" s="559">
        <f t="shared" si="2"/>
        <v>20</v>
      </c>
      <c r="K17" s="128">
        <f t="shared" si="3"/>
        <v>20</v>
      </c>
      <c r="L17" s="41">
        <f>'MASTER CHART'!$AJ$7</f>
        <v>0.35</v>
      </c>
      <c r="M17" s="38">
        <f t="shared" si="7"/>
        <v>7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100000000000001" x14ac:dyDescent="0.35">
      <c r="A18" s="249" t="s">
        <v>45</v>
      </c>
      <c r="B18" s="656"/>
      <c r="C18" s="657" t="s">
        <v>293</v>
      </c>
      <c r="D18" s="657" t="s">
        <v>293</v>
      </c>
      <c r="E18" s="372" t="str">
        <f t="shared" si="6"/>
        <v>C</v>
      </c>
      <c r="F18" s="39">
        <f t="shared" si="4"/>
        <v>70</v>
      </c>
      <c r="G18" s="55">
        <f t="shared" si="0"/>
        <v>0.93333333333333335</v>
      </c>
      <c r="H18" s="56">
        <f t="shared" si="1"/>
        <v>-6.6666666666666652E-2</v>
      </c>
      <c r="I18" s="56">
        <f t="shared" si="5"/>
        <v>6.6666666666666652E-2</v>
      </c>
      <c r="J18" s="559">
        <f t="shared" si="2"/>
        <v>-19.999999999999993</v>
      </c>
      <c r="K18" s="128">
        <f t="shared" si="3"/>
        <v>19.999999999999993</v>
      </c>
      <c r="L18" s="41">
        <f>'MASTER CHART'!$AJ$7</f>
        <v>0.35</v>
      </c>
      <c r="M18" s="38">
        <f t="shared" si="7"/>
        <v>-6.9999999999999973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100000000000001" x14ac:dyDescent="0.35">
      <c r="A19" s="248" t="s">
        <v>114</v>
      </c>
      <c r="B19" s="656"/>
      <c r="C19" s="657"/>
      <c r="D19" s="657"/>
      <c r="E19" s="372" t="str">
        <f t="shared" si="6"/>
        <v>na</v>
      </c>
      <c r="F19" s="39">
        <f t="shared" si="4"/>
        <v>75</v>
      </c>
      <c r="G19" s="55">
        <f t="shared" si="0"/>
        <v>1</v>
      </c>
      <c r="H19" s="56">
        <f t="shared" si="1"/>
        <v>0</v>
      </c>
      <c r="I19" s="56">
        <f t="shared" si="5"/>
        <v>0</v>
      </c>
      <c r="J19" s="559">
        <f t="shared" si="2"/>
        <v>0</v>
      </c>
      <c r="K19" s="128">
        <f t="shared" si="3"/>
        <v>0</v>
      </c>
      <c r="L19" s="41">
        <f>'MASTER CHART'!$AJ$7</f>
        <v>0.35</v>
      </c>
      <c r="M19" s="38">
        <f t="shared" si="7"/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100000000000001" x14ac:dyDescent="0.35">
      <c r="A20" s="249" t="s">
        <v>135</v>
      </c>
      <c r="B20" s="656"/>
      <c r="C20" s="657" t="s">
        <v>294</v>
      </c>
      <c r="D20" s="657" t="s">
        <v>294</v>
      </c>
      <c r="E20" s="372" t="str">
        <f t="shared" si="6"/>
        <v>D</v>
      </c>
      <c r="F20" s="39">
        <f t="shared" si="4"/>
        <v>60</v>
      </c>
      <c r="G20" s="55">
        <f t="shared" si="0"/>
        <v>0.8</v>
      </c>
      <c r="H20" s="56">
        <f t="shared" si="1"/>
        <v>-0.19999999999999996</v>
      </c>
      <c r="I20" s="56">
        <f t="shared" si="5"/>
        <v>0.19999999999999996</v>
      </c>
      <c r="J20" s="559">
        <f t="shared" si="2"/>
        <v>-59.999999999999979</v>
      </c>
      <c r="K20" s="128">
        <f t="shared" si="3"/>
        <v>59.999999999999979</v>
      </c>
      <c r="L20" s="41">
        <f>'MASTER CHART'!$AJ$7</f>
        <v>0.35</v>
      </c>
      <c r="M20" s="38">
        <f t="shared" si="7"/>
        <v>-20.999999999999993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100000000000001" x14ac:dyDescent="0.35">
      <c r="A21" s="248" t="s">
        <v>136</v>
      </c>
      <c r="B21" s="656"/>
      <c r="C21" s="657" t="s">
        <v>289</v>
      </c>
      <c r="D21" s="657" t="s">
        <v>288</v>
      </c>
      <c r="E21" s="372" t="str">
        <f t="shared" si="6"/>
        <v>A2</v>
      </c>
      <c r="F21" s="39">
        <f t="shared" si="4"/>
        <v>95</v>
      </c>
      <c r="G21" s="55">
        <f t="shared" si="0"/>
        <v>1.2666666666666666</v>
      </c>
      <c r="H21" s="56">
        <f t="shared" si="1"/>
        <v>0.26666666666666661</v>
      </c>
      <c r="I21" s="56">
        <f t="shared" si="5"/>
        <v>-0.26666666666666661</v>
      </c>
      <c r="J21" s="559">
        <f t="shared" si="2"/>
        <v>80</v>
      </c>
      <c r="K21" s="128">
        <f t="shared" si="3"/>
        <v>80</v>
      </c>
      <c r="L21" s="41">
        <f>'MASTER CHART'!$AJ$7</f>
        <v>0.35</v>
      </c>
      <c r="M21" s="38">
        <f t="shared" si="7"/>
        <v>28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100000000000001" x14ac:dyDescent="0.35">
      <c r="A22" s="249" t="s">
        <v>137</v>
      </c>
      <c r="B22" s="656"/>
      <c r="C22" s="657"/>
      <c r="D22" s="657"/>
      <c r="E22" s="372" t="str">
        <f t="shared" si="6"/>
        <v>na</v>
      </c>
      <c r="F22" s="39">
        <f t="shared" si="4"/>
        <v>75</v>
      </c>
      <c r="G22" s="55">
        <f t="shared" si="0"/>
        <v>1</v>
      </c>
      <c r="H22" s="56">
        <f t="shared" si="1"/>
        <v>0</v>
      </c>
      <c r="I22" s="56">
        <f t="shared" si="5"/>
        <v>0</v>
      </c>
      <c r="J22" s="559">
        <f t="shared" si="2"/>
        <v>0</v>
      </c>
      <c r="K22" s="128">
        <f t="shared" si="3"/>
        <v>0</v>
      </c>
      <c r="L22" s="41">
        <f>'MASTER CHART'!$AJ$7</f>
        <v>0.35</v>
      </c>
      <c r="M22" s="38">
        <f t="shared" si="7"/>
        <v>0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100000000000001" x14ac:dyDescent="0.35">
      <c r="A23" s="248" t="s">
        <v>138</v>
      </c>
      <c r="B23" s="656"/>
      <c r="C23" s="657" t="s">
        <v>292</v>
      </c>
      <c r="D23" s="657" t="s">
        <v>293</v>
      </c>
      <c r="E23" s="372" t="str">
        <f t="shared" si="6"/>
        <v>B</v>
      </c>
      <c r="F23" s="39">
        <f t="shared" si="4"/>
        <v>80</v>
      </c>
      <c r="G23" s="55">
        <f t="shared" si="0"/>
        <v>1.0666666666666667</v>
      </c>
      <c r="H23" s="56">
        <f t="shared" si="1"/>
        <v>6.6666666666666652E-2</v>
      </c>
      <c r="I23" s="56">
        <f t="shared" si="5"/>
        <v>-6.6666666666666652E-2</v>
      </c>
      <c r="J23" s="559">
        <f t="shared" si="2"/>
        <v>20</v>
      </c>
      <c r="K23" s="128">
        <f t="shared" si="3"/>
        <v>20</v>
      </c>
      <c r="L23" s="41">
        <f>'MASTER CHART'!$AJ$7</f>
        <v>0.35</v>
      </c>
      <c r="M23" s="38">
        <f t="shared" si="7"/>
        <v>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100000000000001" x14ac:dyDescent="0.35">
      <c r="A24" s="249" t="s">
        <v>139</v>
      </c>
      <c r="B24" s="656"/>
      <c r="C24" s="657"/>
      <c r="D24" s="657"/>
      <c r="E24" s="372" t="str">
        <f t="shared" si="6"/>
        <v>na</v>
      </c>
      <c r="F24" s="39">
        <f t="shared" si="4"/>
        <v>75</v>
      </c>
      <c r="G24" s="55">
        <f t="shared" si="0"/>
        <v>1</v>
      </c>
      <c r="H24" s="56">
        <f t="shared" si="1"/>
        <v>0</v>
      </c>
      <c r="I24" s="56">
        <f t="shared" si="5"/>
        <v>0</v>
      </c>
      <c r="J24" s="559">
        <f t="shared" si="2"/>
        <v>0</v>
      </c>
      <c r="K24" s="128">
        <f t="shared" si="3"/>
        <v>0</v>
      </c>
      <c r="L24" s="41">
        <f>'MASTER CHART'!$AJ$7</f>
        <v>0.35</v>
      </c>
      <c r="M24" s="38">
        <f t="shared" si="7"/>
        <v>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" customHeight="1" x14ac:dyDescent="0.35">
      <c r="A25" s="249" t="s">
        <v>35</v>
      </c>
      <c r="B25" s="656"/>
      <c r="C25" s="657" t="s">
        <v>293</v>
      </c>
      <c r="D25" s="657" t="s">
        <v>293</v>
      </c>
      <c r="E25" s="372" t="str">
        <f t="shared" si="6"/>
        <v>C</v>
      </c>
      <c r="F25" s="39">
        <f t="shared" si="4"/>
        <v>70</v>
      </c>
      <c r="G25" s="55">
        <f t="shared" si="0"/>
        <v>0.93333333333333335</v>
      </c>
      <c r="H25" s="56">
        <f t="shared" si="1"/>
        <v>-6.6666666666666652E-2</v>
      </c>
      <c r="I25" s="56">
        <f t="shared" si="5"/>
        <v>6.6666666666666652E-2</v>
      </c>
      <c r="J25" s="559">
        <f t="shared" si="2"/>
        <v>-19.999999999999993</v>
      </c>
      <c r="K25" s="128">
        <f t="shared" si="3"/>
        <v>19.999999999999993</v>
      </c>
      <c r="L25" s="41">
        <f>'MASTER CHART'!$AJ$7</f>
        <v>0.35</v>
      </c>
      <c r="M25" s="38">
        <f t="shared" si="7"/>
        <v>-6.9999999999999973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100000000000001" x14ac:dyDescent="0.35">
      <c r="A26" s="248" t="s">
        <v>231</v>
      </c>
      <c r="B26" s="656"/>
      <c r="C26" s="657" t="s">
        <v>293</v>
      </c>
      <c r="D26" s="657" t="s">
        <v>292</v>
      </c>
      <c r="E26" s="372" t="str">
        <f t="shared" si="6"/>
        <v>C</v>
      </c>
      <c r="F26" s="39">
        <f t="shared" si="4"/>
        <v>70</v>
      </c>
      <c r="G26" s="55">
        <f t="shared" si="0"/>
        <v>0.93333333333333335</v>
      </c>
      <c r="H26" s="56">
        <f t="shared" si="1"/>
        <v>-6.6666666666666652E-2</v>
      </c>
      <c r="I26" s="56">
        <f t="shared" si="5"/>
        <v>6.6666666666666652E-2</v>
      </c>
      <c r="J26" s="559">
        <f t="shared" si="2"/>
        <v>-19.999999999999993</v>
      </c>
      <c r="K26" s="128">
        <f t="shared" si="3"/>
        <v>19.999999999999993</v>
      </c>
      <c r="L26" s="41">
        <f>'MASTER CHART'!$AJ$7</f>
        <v>0.35</v>
      </c>
      <c r="M26" s="38">
        <f t="shared" si="7"/>
        <v>-6.9999999999999973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100000000000001" x14ac:dyDescent="0.35">
      <c r="A27" s="249" t="s">
        <v>141</v>
      </c>
      <c r="B27" s="656"/>
      <c r="C27" s="657" t="s">
        <v>291</v>
      </c>
      <c r="D27" s="657" t="s">
        <v>291</v>
      </c>
      <c r="E27" s="372" t="str">
        <f t="shared" si="6"/>
        <v>A4</v>
      </c>
      <c r="F27" s="39">
        <f t="shared" si="4"/>
        <v>85</v>
      </c>
      <c r="G27" s="55">
        <f t="shared" si="0"/>
        <v>1.1333333333333333</v>
      </c>
      <c r="H27" s="56">
        <f t="shared" si="1"/>
        <v>0.1333333333333333</v>
      </c>
      <c r="I27" s="56">
        <f t="shared" si="5"/>
        <v>-0.1333333333333333</v>
      </c>
      <c r="J27" s="559">
        <f t="shared" si="2"/>
        <v>40</v>
      </c>
      <c r="K27" s="128">
        <f t="shared" si="3"/>
        <v>40</v>
      </c>
      <c r="L27" s="41">
        <f>'MASTER CHART'!$AJ$7</f>
        <v>0.35</v>
      </c>
      <c r="M27" s="38">
        <f t="shared" si="7"/>
        <v>14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s="4" customFormat="1" ht="17.350000000000001" customHeight="1" x14ac:dyDescent="0.35">
      <c r="A28" s="248" t="s">
        <v>46</v>
      </c>
      <c r="B28" s="656"/>
      <c r="C28" s="657" t="s">
        <v>293</v>
      </c>
      <c r="D28" s="657" t="s">
        <v>291</v>
      </c>
      <c r="E28" s="372" t="str">
        <f t="shared" si="6"/>
        <v>C</v>
      </c>
      <c r="F28" s="39">
        <f t="shared" si="4"/>
        <v>70</v>
      </c>
      <c r="G28" s="55">
        <f t="shared" si="0"/>
        <v>0.93333333333333335</v>
      </c>
      <c r="H28" s="56">
        <f t="shared" si="1"/>
        <v>-6.6666666666666652E-2</v>
      </c>
      <c r="I28" s="56">
        <f t="shared" si="5"/>
        <v>6.6666666666666652E-2</v>
      </c>
      <c r="J28" s="559">
        <f t="shared" si="2"/>
        <v>-19.999999999999993</v>
      </c>
      <c r="K28" s="128">
        <f t="shared" si="3"/>
        <v>19.999999999999993</v>
      </c>
      <c r="L28" s="41">
        <f>'MASTER CHART'!$AJ$7</f>
        <v>0.35</v>
      </c>
      <c r="M28" s="38">
        <f t="shared" si="7"/>
        <v>-6.9999999999999973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6.100000000000001" x14ac:dyDescent="0.35">
      <c r="A29" s="248" t="s">
        <v>142</v>
      </c>
      <c r="B29" s="656" t="s">
        <v>682</v>
      </c>
      <c r="C29" s="657" t="s">
        <v>290</v>
      </c>
      <c r="D29" s="657" t="s">
        <v>288</v>
      </c>
      <c r="E29" s="372" t="str">
        <f t="shared" si="6"/>
        <v>A3</v>
      </c>
      <c r="F29" s="39">
        <f t="shared" si="4"/>
        <v>90</v>
      </c>
      <c r="G29" s="55">
        <f t="shared" si="0"/>
        <v>1.2</v>
      </c>
      <c r="H29" s="56">
        <f t="shared" si="1"/>
        <v>0.19999999999999996</v>
      </c>
      <c r="I29" s="56">
        <f t="shared" si="5"/>
        <v>-0.19999999999999996</v>
      </c>
      <c r="J29" s="559">
        <f t="shared" si="2"/>
        <v>60</v>
      </c>
      <c r="K29" s="128">
        <f t="shared" si="3"/>
        <v>60</v>
      </c>
      <c r="L29" s="41">
        <f>'MASTER CHART'!$AJ$7</f>
        <v>0.35</v>
      </c>
      <c r="M29" s="38">
        <f t="shared" si="7"/>
        <v>21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100000000000001" x14ac:dyDescent="0.35">
      <c r="A30" s="249" t="s">
        <v>143</v>
      </c>
      <c r="B30" s="656"/>
      <c r="C30" s="657"/>
      <c r="D30" s="657"/>
      <c r="E30" s="372" t="str">
        <f t="shared" si="6"/>
        <v>na</v>
      </c>
      <c r="F30" s="39">
        <f t="shared" si="4"/>
        <v>75</v>
      </c>
      <c r="G30" s="55">
        <f t="shared" si="0"/>
        <v>1</v>
      </c>
      <c r="H30" s="56">
        <f t="shared" si="1"/>
        <v>0</v>
      </c>
      <c r="I30" s="56">
        <f t="shared" si="5"/>
        <v>0</v>
      </c>
      <c r="J30" s="559">
        <f t="shared" si="2"/>
        <v>0</v>
      </c>
      <c r="K30" s="128">
        <f t="shared" si="3"/>
        <v>0</v>
      </c>
      <c r="L30" s="41">
        <f>'MASTER CHART'!$AJ$7</f>
        <v>0.35</v>
      </c>
      <c r="M30" s="38">
        <f t="shared" si="7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100000000000001" x14ac:dyDescent="0.35">
      <c r="A31" s="248" t="s">
        <v>47</v>
      </c>
      <c r="B31" s="656"/>
      <c r="C31" s="657" t="s">
        <v>291</v>
      </c>
      <c r="D31" s="657" t="s">
        <v>291</v>
      </c>
      <c r="E31" s="372" t="str">
        <f t="shared" si="6"/>
        <v>A4</v>
      </c>
      <c r="F31" s="39">
        <f t="shared" si="4"/>
        <v>85</v>
      </c>
      <c r="G31" s="55">
        <f t="shared" si="0"/>
        <v>1.1333333333333333</v>
      </c>
      <c r="H31" s="56">
        <f t="shared" si="1"/>
        <v>0.1333333333333333</v>
      </c>
      <c r="I31" s="56">
        <f t="shared" si="5"/>
        <v>-0.1333333333333333</v>
      </c>
      <c r="J31" s="559">
        <f t="shared" si="2"/>
        <v>40</v>
      </c>
      <c r="K31" s="128">
        <f t="shared" si="3"/>
        <v>40</v>
      </c>
      <c r="L31" s="41">
        <f>'MASTER CHART'!$AJ$7</f>
        <v>0.35</v>
      </c>
      <c r="M31" s="38">
        <f t="shared" si="7"/>
        <v>14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s="3" customFormat="1" ht="16.100000000000001" x14ac:dyDescent="0.35">
      <c r="A32" s="249" t="s">
        <v>144</v>
      </c>
      <c r="B32" s="656"/>
      <c r="C32" s="657" t="s">
        <v>293</v>
      </c>
      <c r="D32" s="657" t="s">
        <v>293</v>
      </c>
      <c r="E32" s="372" t="str">
        <f t="shared" si="6"/>
        <v>C</v>
      </c>
      <c r="F32" s="39">
        <f t="shared" si="4"/>
        <v>70</v>
      </c>
      <c r="G32" s="55">
        <f t="shared" si="0"/>
        <v>0.93333333333333335</v>
      </c>
      <c r="H32" s="56">
        <f t="shared" si="1"/>
        <v>-6.6666666666666652E-2</v>
      </c>
      <c r="I32" s="56">
        <f t="shared" si="5"/>
        <v>6.6666666666666652E-2</v>
      </c>
      <c r="J32" s="559">
        <f t="shared" si="2"/>
        <v>-19.999999999999993</v>
      </c>
      <c r="K32" s="128">
        <f t="shared" si="3"/>
        <v>19.999999999999993</v>
      </c>
      <c r="L32" s="41">
        <f>'MASTER CHART'!$AJ$7</f>
        <v>0.35</v>
      </c>
      <c r="M32" s="38">
        <f t="shared" si="7"/>
        <v>-6.9999999999999973</v>
      </c>
    </row>
    <row r="33" spans="1:26" ht="16.100000000000001" x14ac:dyDescent="0.35">
      <c r="A33" s="249" t="s">
        <v>145</v>
      </c>
      <c r="B33" s="656"/>
      <c r="C33" s="657" t="s">
        <v>293</v>
      </c>
      <c r="D33" s="657" t="s">
        <v>294</v>
      </c>
      <c r="E33" s="372" t="str">
        <f t="shared" si="6"/>
        <v>C</v>
      </c>
      <c r="F33" s="39">
        <f t="shared" si="4"/>
        <v>70</v>
      </c>
      <c r="G33" s="55">
        <f t="shared" si="0"/>
        <v>0.93333333333333335</v>
      </c>
      <c r="H33" s="56">
        <f t="shared" si="1"/>
        <v>-6.6666666666666652E-2</v>
      </c>
      <c r="I33" s="56">
        <f t="shared" si="5"/>
        <v>6.6666666666666652E-2</v>
      </c>
      <c r="J33" s="559">
        <f t="shared" si="2"/>
        <v>-19.999999999999993</v>
      </c>
      <c r="K33" s="128">
        <f t="shared" si="3"/>
        <v>19.999999999999993</v>
      </c>
      <c r="L33" s="41">
        <f>'MASTER CHART'!$AJ$7</f>
        <v>0.35</v>
      </c>
      <c r="M33" s="38">
        <f t="shared" si="7"/>
        <v>-6.9999999999999973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100000000000001" x14ac:dyDescent="0.35">
      <c r="A34" s="248" t="s">
        <v>146</v>
      </c>
      <c r="B34" s="656"/>
      <c r="C34" s="657" t="s">
        <v>293</v>
      </c>
      <c r="D34" s="657" t="s">
        <v>293</v>
      </c>
      <c r="E34" s="372" t="str">
        <f t="shared" si="6"/>
        <v>C</v>
      </c>
      <c r="F34" s="39">
        <f t="shared" si="4"/>
        <v>70</v>
      </c>
      <c r="G34" s="55">
        <f t="shared" si="0"/>
        <v>0.93333333333333335</v>
      </c>
      <c r="H34" s="56">
        <f t="shared" si="1"/>
        <v>-6.6666666666666652E-2</v>
      </c>
      <c r="I34" s="56">
        <f t="shared" si="5"/>
        <v>6.6666666666666652E-2</v>
      </c>
      <c r="J34" s="559">
        <f t="shared" si="2"/>
        <v>-19.999999999999993</v>
      </c>
      <c r="K34" s="128">
        <f t="shared" si="3"/>
        <v>19.999999999999993</v>
      </c>
      <c r="L34" s="41">
        <f>'MASTER CHART'!$AJ$7</f>
        <v>0.35</v>
      </c>
      <c r="M34" s="38">
        <f t="shared" si="7"/>
        <v>-6.9999999999999973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100000000000001" x14ac:dyDescent="0.35">
      <c r="A35" s="249" t="s">
        <v>48</v>
      </c>
      <c r="B35" s="656"/>
      <c r="C35" s="657" t="s">
        <v>290</v>
      </c>
      <c r="D35" s="657" t="s">
        <v>288</v>
      </c>
      <c r="E35" s="372" t="str">
        <f t="shared" si="6"/>
        <v>A3</v>
      </c>
      <c r="F35" s="39">
        <f t="shared" si="4"/>
        <v>90</v>
      </c>
      <c r="G35" s="55">
        <f t="shared" si="0"/>
        <v>1.2</v>
      </c>
      <c r="H35" s="56">
        <f t="shared" si="1"/>
        <v>0.19999999999999996</v>
      </c>
      <c r="I35" s="56">
        <f t="shared" si="5"/>
        <v>-0.19999999999999996</v>
      </c>
      <c r="J35" s="559">
        <f t="shared" si="2"/>
        <v>60</v>
      </c>
      <c r="K35" s="128">
        <f t="shared" si="3"/>
        <v>60</v>
      </c>
      <c r="L35" s="41">
        <f>'MASTER CHART'!$AJ$7</f>
        <v>0.35</v>
      </c>
      <c r="M35" s="38">
        <f t="shared" si="7"/>
        <v>21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100000000000001" x14ac:dyDescent="0.35">
      <c r="A36" s="249" t="s">
        <v>147</v>
      </c>
      <c r="B36" s="656" t="s">
        <v>682</v>
      </c>
      <c r="C36" s="657" t="s">
        <v>290</v>
      </c>
      <c r="D36" s="657" t="s">
        <v>288</v>
      </c>
      <c r="E36" s="372" t="str">
        <f t="shared" si="6"/>
        <v>A3</v>
      </c>
      <c r="F36" s="39">
        <f t="shared" si="4"/>
        <v>90</v>
      </c>
      <c r="G36" s="55">
        <f t="shared" ref="G36:G67" si="8">IF(F36=0,"use mean",F36/$F$184)</f>
        <v>1.2</v>
      </c>
      <c r="H36" s="56">
        <f t="shared" ref="H36:H67" si="9">IF(F36=0,0,G36-1)</f>
        <v>0.19999999999999996</v>
      </c>
      <c r="I36" s="56">
        <f t="shared" si="5"/>
        <v>-0.19999999999999996</v>
      </c>
      <c r="J36" s="559">
        <f t="shared" si="2"/>
        <v>60</v>
      </c>
      <c r="K36" s="128">
        <f t="shared" ref="K36:K67" si="10">IF(H36&lt;0,H36/$I$186*-100,H36/$H$185*100)</f>
        <v>60</v>
      </c>
      <c r="L36" s="41">
        <f>'MASTER CHART'!$AJ$7</f>
        <v>0.35</v>
      </c>
      <c r="M36" s="38">
        <f t="shared" si="7"/>
        <v>21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100000000000001" x14ac:dyDescent="0.35">
      <c r="A37" s="248" t="s">
        <v>49</v>
      </c>
      <c r="B37" s="656"/>
      <c r="C37" s="657" t="s">
        <v>290</v>
      </c>
      <c r="D37" s="657" t="s">
        <v>289</v>
      </c>
      <c r="E37" s="372" t="str">
        <f t="shared" si="6"/>
        <v>A3</v>
      </c>
      <c r="F37" s="39">
        <f t="shared" si="4"/>
        <v>90</v>
      </c>
      <c r="G37" s="55">
        <f t="shared" si="8"/>
        <v>1.2</v>
      </c>
      <c r="H37" s="56">
        <f t="shared" si="9"/>
        <v>0.19999999999999996</v>
      </c>
      <c r="I37" s="56">
        <f t="shared" si="5"/>
        <v>-0.19999999999999996</v>
      </c>
      <c r="J37" s="559">
        <f t="shared" si="2"/>
        <v>60</v>
      </c>
      <c r="K37" s="128">
        <f t="shared" si="10"/>
        <v>60</v>
      </c>
      <c r="L37" s="41">
        <f>'MASTER CHART'!$AJ$7</f>
        <v>0.35</v>
      </c>
      <c r="M37" s="38">
        <f t="shared" si="7"/>
        <v>21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100000000000001" x14ac:dyDescent="0.35">
      <c r="A38" s="249" t="s">
        <v>50</v>
      </c>
      <c r="B38" s="656"/>
      <c r="C38" s="657" t="s">
        <v>292</v>
      </c>
      <c r="D38" s="657" t="s">
        <v>292</v>
      </c>
      <c r="E38" s="372" t="str">
        <f t="shared" si="6"/>
        <v>B</v>
      </c>
      <c r="F38" s="39">
        <f t="shared" si="4"/>
        <v>80</v>
      </c>
      <c r="G38" s="55">
        <f t="shared" si="8"/>
        <v>1.0666666666666667</v>
      </c>
      <c r="H38" s="56">
        <f t="shared" si="9"/>
        <v>6.6666666666666652E-2</v>
      </c>
      <c r="I38" s="56">
        <f t="shared" si="5"/>
        <v>-6.6666666666666652E-2</v>
      </c>
      <c r="J38" s="559">
        <f t="shared" si="2"/>
        <v>20</v>
      </c>
      <c r="K38" s="128">
        <f t="shared" si="10"/>
        <v>20</v>
      </c>
      <c r="L38" s="41">
        <f>'MASTER CHART'!$AJ$7</f>
        <v>0.35</v>
      </c>
      <c r="M38" s="38">
        <f t="shared" si="7"/>
        <v>7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100000000000001" x14ac:dyDescent="0.35">
      <c r="A39" s="248" t="s">
        <v>148</v>
      </c>
      <c r="B39" s="656"/>
      <c r="C39" s="657" t="s">
        <v>290</v>
      </c>
      <c r="D39" s="657" t="s">
        <v>289</v>
      </c>
      <c r="E39" s="372" t="str">
        <f t="shared" si="6"/>
        <v>A3</v>
      </c>
      <c r="F39" s="39">
        <f t="shared" si="4"/>
        <v>90</v>
      </c>
      <c r="G39" s="55">
        <f t="shared" si="8"/>
        <v>1.2</v>
      </c>
      <c r="H39" s="56">
        <f t="shared" si="9"/>
        <v>0.19999999999999996</v>
      </c>
      <c r="I39" s="56">
        <f t="shared" si="5"/>
        <v>-0.19999999999999996</v>
      </c>
      <c r="J39" s="559">
        <f t="shared" si="2"/>
        <v>60</v>
      </c>
      <c r="K39" s="128">
        <f t="shared" si="10"/>
        <v>60</v>
      </c>
      <c r="L39" s="41">
        <f>'MASTER CHART'!$AJ$7</f>
        <v>0.35</v>
      </c>
      <c r="M39" s="38">
        <f t="shared" si="7"/>
        <v>21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100000000000001" x14ac:dyDescent="0.35">
      <c r="A40" s="249" t="s">
        <v>51</v>
      </c>
      <c r="B40" s="656"/>
      <c r="C40" s="657" t="s">
        <v>291</v>
      </c>
      <c r="D40" s="657" t="s">
        <v>291</v>
      </c>
      <c r="E40" s="372" t="str">
        <f t="shared" si="6"/>
        <v>A4</v>
      </c>
      <c r="F40" s="39">
        <f t="shared" si="4"/>
        <v>85</v>
      </c>
      <c r="G40" s="55">
        <f t="shared" si="8"/>
        <v>1.1333333333333333</v>
      </c>
      <c r="H40" s="56">
        <f t="shared" si="9"/>
        <v>0.1333333333333333</v>
      </c>
      <c r="I40" s="56">
        <f t="shared" si="5"/>
        <v>-0.1333333333333333</v>
      </c>
      <c r="J40" s="559">
        <f t="shared" si="2"/>
        <v>40</v>
      </c>
      <c r="K40" s="128">
        <f t="shared" si="10"/>
        <v>40</v>
      </c>
      <c r="L40" s="41">
        <f>'MASTER CHART'!$AJ$7</f>
        <v>0.35</v>
      </c>
      <c r="M40" s="38">
        <f t="shared" si="7"/>
        <v>14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100000000000001" x14ac:dyDescent="0.35">
      <c r="A41" s="249" t="s">
        <v>149</v>
      </c>
      <c r="B41" s="656"/>
      <c r="C41" s="657" t="s">
        <v>293</v>
      </c>
      <c r="D41" s="657" t="s">
        <v>294</v>
      </c>
      <c r="E41" s="372" t="str">
        <f t="shared" si="6"/>
        <v>C</v>
      </c>
      <c r="F41" s="39">
        <f t="shared" si="4"/>
        <v>70</v>
      </c>
      <c r="G41" s="55">
        <f t="shared" si="8"/>
        <v>0.93333333333333335</v>
      </c>
      <c r="H41" s="56">
        <f t="shared" si="9"/>
        <v>-6.6666666666666652E-2</v>
      </c>
      <c r="I41" s="56">
        <f t="shared" si="5"/>
        <v>6.6666666666666652E-2</v>
      </c>
      <c r="J41" s="559">
        <f t="shared" si="2"/>
        <v>-19.999999999999993</v>
      </c>
      <c r="K41" s="128">
        <f t="shared" si="10"/>
        <v>19.999999999999993</v>
      </c>
      <c r="L41" s="41">
        <f>'MASTER CHART'!$AJ$7</f>
        <v>0.35</v>
      </c>
      <c r="M41" s="38">
        <f t="shared" si="7"/>
        <v>-6.9999999999999973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100000000000001" x14ac:dyDescent="0.35">
      <c r="A42" s="249" t="s">
        <v>52</v>
      </c>
      <c r="B42" s="656"/>
      <c r="C42" s="657" t="s">
        <v>291</v>
      </c>
      <c r="D42" s="657" t="s">
        <v>290</v>
      </c>
      <c r="E42" s="372" t="str">
        <f t="shared" si="6"/>
        <v>A4</v>
      </c>
      <c r="F42" s="39">
        <f t="shared" si="4"/>
        <v>85</v>
      </c>
      <c r="G42" s="55">
        <f t="shared" si="8"/>
        <v>1.1333333333333333</v>
      </c>
      <c r="H42" s="56">
        <f t="shared" si="9"/>
        <v>0.1333333333333333</v>
      </c>
      <c r="I42" s="56">
        <f t="shared" si="5"/>
        <v>-0.1333333333333333</v>
      </c>
      <c r="J42" s="559">
        <f t="shared" si="2"/>
        <v>40</v>
      </c>
      <c r="K42" s="128">
        <f t="shared" si="10"/>
        <v>40</v>
      </c>
      <c r="L42" s="41">
        <f>'MASTER CHART'!$AJ$7</f>
        <v>0.35</v>
      </c>
      <c r="M42" s="38">
        <f t="shared" si="7"/>
        <v>14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100000000000001" x14ac:dyDescent="0.35">
      <c r="A43" s="248" t="s">
        <v>150</v>
      </c>
      <c r="B43" s="656"/>
      <c r="C43" s="657" t="s">
        <v>292</v>
      </c>
      <c r="D43" s="657" t="s">
        <v>293</v>
      </c>
      <c r="E43" s="372" t="str">
        <f t="shared" si="6"/>
        <v>B</v>
      </c>
      <c r="F43" s="39">
        <f t="shared" si="4"/>
        <v>80</v>
      </c>
      <c r="G43" s="55">
        <f t="shared" si="8"/>
        <v>1.0666666666666667</v>
      </c>
      <c r="H43" s="56">
        <f t="shared" si="9"/>
        <v>6.6666666666666652E-2</v>
      </c>
      <c r="I43" s="56">
        <f t="shared" si="5"/>
        <v>-6.6666666666666652E-2</v>
      </c>
      <c r="J43" s="559">
        <f t="shared" si="2"/>
        <v>20</v>
      </c>
      <c r="K43" s="128">
        <f t="shared" si="10"/>
        <v>20</v>
      </c>
      <c r="L43" s="41">
        <f>'MASTER CHART'!$AJ$7</f>
        <v>0.35</v>
      </c>
      <c r="M43" s="38">
        <f t="shared" si="7"/>
        <v>7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100000000000001" x14ac:dyDescent="0.35">
      <c r="A44" s="249" t="s">
        <v>151</v>
      </c>
      <c r="B44" s="656"/>
      <c r="C44" s="657" t="s">
        <v>292</v>
      </c>
      <c r="D44" s="657" t="s">
        <v>290</v>
      </c>
      <c r="E44" s="372" t="str">
        <f t="shared" si="6"/>
        <v>B</v>
      </c>
      <c r="F44" s="39">
        <f t="shared" si="4"/>
        <v>80</v>
      </c>
      <c r="G44" s="55">
        <f t="shared" si="8"/>
        <v>1.0666666666666667</v>
      </c>
      <c r="H44" s="56">
        <f t="shared" si="9"/>
        <v>6.6666666666666652E-2</v>
      </c>
      <c r="I44" s="56">
        <f t="shared" si="5"/>
        <v>-6.6666666666666652E-2</v>
      </c>
      <c r="J44" s="559">
        <f t="shared" si="2"/>
        <v>20</v>
      </c>
      <c r="K44" s="128">
        <f t="shared" si="10"/>
        <v>20</v>
      </c>
      <c r="L44" s="41">
        <f>'MASTER CHART'!$AJ$7</f>
        <v>0.35</v>
      </c>
      <c r="M44" s="38">
        <f t="shared" si="7"/>
        <v>7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100000000000001" x14ac:dyDescent="0.35">
      <c r="A45" s="248" t="s">
        <v>152</v>
      </c>
      <c r="B45" s="656"/>
      <c r="C45" s="657" t="s">
        <v>680</v>
      </c>
      <c r="D45" s="657" t="s">
        <v>294</v>
      </c>
      <c r="E45" s="372" t="str">
        <f t="shared" si="6"/>
        <v>E</v>
      </c>
      <c r="F45" s="39">
        <f t="shared" si="4"/>
        <v>50</v>
      </c>
      <c r="G45" s="55">
        <f t="shared" si="8"/>
        <v>0.66666666666666663</v>
      </c>
      <c r="H45" s="56">
        <f t="shared" si="9"/>
        <v>-0.33333333333333337</v>
      </c>
      <c r="I45" s="56">
        <f t="shared" si="5"/>
        <v>0.33333333333333337</v>
      </c>
      <c r="J45" s="559">
        <f t="shared" si="2"/>
        <v>-100</v>
      </c>
      <c r="K45" s="128">
        <f t="shared" si="10"/>
        <v>100</v>
      </c>
      <c r="L45" s="41">
        <f>'MASTER CHART'!$AJ$7</f>
        <v>0.35</v>
      </c>
      <c r="M45" s="38">
        <f t="shared" si="7"/>
        <v>-35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100000000000001" x14ac:dyDescent="0.35">
      <c r="A46" s="249" t="s">
        <v>53</v>
      </c>
      <c r="B46" s="656"/>
      <c r="C46" s="657" t="s">
        <v>292</v>
      </c>
      <c r="D46" s="657" t="s">
        <v>290</v>
      </c>
      <c r="E46" s="372" t="str">
        <f t="shared" si="6"/>
        <v>B</v>
      </c>
      <c r="F46" s="39">
        <f t="shared" si="4"/>
        <v>80</v>
      </c>
      <c r="G46" s="55">
        <f t="shared" si="8"/>
        <v>1.0666666666666667</v>
      </c>
      <c r="H46" s="56">
        <f t="shared" si="9"/>
        <v>6.6666666666666652E-2</v>
      </c>
      <c r="I46" s="56">
        <f t="shared" si="5"/>
        <v>-6.6666666666666652E-2</v>
      </c>
      <c r="J46" s="559">
        <f t="shared" si="2"/>
        <v>20</v>
      </c>
      <c r="K46" s="128">
        <f t="shared" si="10"/>
        <v>20</v>
      </c>
      <c r="L46" s="41">
        <f>'MASTER CHART'!$AJ$7</f>
        <v>0.35</v>
      </c>
      <c r="M46" s="38">
        <f t="shared" si="7"/>
        <v>7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100000000000001" x14ac:dyDescent="0.35">
      <c r="A47" s="248" t="s">
        <v>54</v>
      </c>
      <c r="B47" s="656"/>
      <c r="C47" s="657" t="s">
        <v>289</v>
      </c>
      <c r="D47" s="657" t="s">
        <v>289</v>
      </c>
      <c r="E47" s="372" t="str">
        <f t="shared" si="6"/>
        <v>A2</v>
      </c>
      <c r="F47" s="39">
        <f t="shared" si="4"/>
        <v>95</v>
      </c>
      <c r="G47" s="55">
        <f t="shared" si="8"/>
        <v>1.2666666666666666</v>
      </c>
      <c r="H47" s="56">
        <f t="shared" si="9"/>
        <v>0.26666666666666661</v>
      </c>
      <c r="I47" s="56">
        <f t="shared" si="5"/>
        <v>-0.26666666666666661</v>
      </c>
      <c r="J47" s="559">
        <f t="shared" si="2"/>
        <v>80</v>
      </c>
      <c r="K47" s="128">
        <f t="shared" si="10"/>
        <v>80</v>
      </c>
      <c r="L47" s="41">
        <f>'MASTER CHART'!$AJ$7</f>
        <v>0.35</v>
      </c>
      <c r="M47" s="38">
        <f t="shared" si="7"/>
        <v>28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2.15" x14ac:dyDescent="0.35">
      <c r="A48" s="249" t="s">
        <v>232</v>
      </c>
      <c r="B48" s="656" t="s">
        <v>388</v>
      </c>
      <c r="C48" s="657" t="s">
        <v>680</v>
      </c>
      <c r="D48" s="657" t="s">
        <v>680</v>
      </c>
      <c r="E48" s="372" t="str">
        <f t="shared" si="6"/>
        <v>E</v>
      </c>
      <c r="F48" s="39">
        <f t="shared" si="4"/>
        <v>50</v>
      </c>
      <c r="G48" s="55">
        <f t="shared" si="8"/>
        <v>0.66666666666666663</v>
      </c>
      <c r="H48" s="56">
        <f t="shared" si="9"/>
        <v>-0.33333333333333337</v>
      </c>
      <c r="I48" s="56">
        <f t="shared" si="5"/>
        <v>0.33333333333333337</v>
      </c>
      <c r="J48" s="559">
        <f t="shared" si="2"/>
        <v>-100</v>
      </c>
      <c r="K48" s="128">
        <f t="shared" si="10"/>
        <v>100</v>
      </c>
      <c r="L48" s="41">
        <f>'MASTER CHART'!$AJ$7</f>
        <v>0.35</v>
      </c>
      <c r="M48" s="38">
        <f t="shared" si="7"/>
        <v>-35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46" ht="16.100000000000001" x14ac:dyDescent="0.35">
      <c r="A49" s="248" t="s">
        <v>296</v>
      </c>
      <c r="B49" s="656"/>
      <c r="C49" s="657" t="s">
        <v>294</v>
      </c>
      <c r="D49" s="657" t="s">
        <v>680</v>
      </c>
      <c r="E49" s="372" t="str">
        <f t="shared" si="6"/>
        <v>D</v>
      </c>
      <c r="F49" s="39">
        <f t="shared" si="4"/>
        <v>60</v>
      </c>
      <c r="G49" s="55">
        <f t="shared" si="8"/>
        <v>0.8</v>
      </c>
      <c r="H49" s="56">
        <f t="shared" si="9"/>
        <v>-0.19999999999999996</v>
      </c>
      <c r="I49" s="56">
        <f t="shared" si="5"/>
        <v>0.19999999999999996</v>
      </c>
      <c r="J49" s="559">
        <f t="shared" si="2"/>
        <v>-59.999999999999979</v>
      </c>
      <c r="K49" s="128">
        <f t="shared" si="10"/>
        <v>59.999999999999979</v>
      </c>
      <c r="L49" s="41">
        <f>'MASTER CHART'!$AJ$7</f>
        <v>0.35</v>
      </c>
      <c r="M49" s="38">
        <f t="shared" si="7"/>
        <v>-20.999999999999993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46" ht="16.100000000000001" x14ac:dyDescent="0.35">
      <c r="A50" s="249" t="s">
        <v>55</v>
      </c>
      <c r="B50" s="656"/>
      <c r="C50" s="657" t="s">
        <v>289</v>
      </c>
      <c r="D50" s="657" t="s">
        <v>288</v>
      </c>
      <c r="E50" s="372" t="str">
        <f t="shared" si="6"/>
        <v>A2</v>
      </c>
      <c r="F50" s="39">
        <f t="shared" si="4"/>
        <v>95</v>
      </c>
      <c r="G50" s="55">
        <f t="shared" si="8"/>
        <v>1.2666666666666666</v>
      </c>
      <c r="H50" s="56">
        <f t="shared" si="9"/>
        <v>0.26666666666666661</v>
      </c>
      <c r="I50" s="56">
        <f t="shared" ref="I50:I84" si="11">(H50*-1)</f>
        <v>-0.26666666666666661</v>
      </c>
      <c r="J50" s="559">
        <f t="shared" si="2"/>
        <v>80</v>
      </c>
      <c r="K50" s="128">
        <f t="shared" si="10"/>
        <v>80</v>
      </c>
      <c r="L50" s="41">
        <f>'MASTER CHART'!$AJ$7</f>
        <v>0.35</v>
      </c>
      <c r="M50" s="38">
        <f t="shared" si="7"/>
        <v>28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46" ht="16.100000000000001" x14ac:dyDescent="0.35">
      <c r="A51" s="249" t="s">
        <v>115</v>
      </c>
      <c r="B51" s="656"/>
      <c r="C51" s="657"/>
      <c r="D51" s="657"/>
      <c r="E51" s="372" t="str">
        <f t="shared" si="6"/>
        <v>na</v>
      </c>
      <c r="F51" s="39">
        <f t="shared" si="4"/>
        <v>75</v>
      </c>
      <c r="G51" s="55">
        <f t="shared" si="8"/>
        <v>1</v>
      </c>
      <c r="H51" s="57">
        <f t="shared" si="9"/>
        <v>0</v>
      </c>
      <c r="I51" s="57">
        <f t="shared" si="11"/>
        <v>0</v>
      </c>
      <c r="J51" s="559">
        <f t="shared" si="2"/>
        <v>0</v>
      </c>
      <c r="K51" s="128">
        <f t="shared" si="10"/>
        <v>0</v>
      </c>
      <c r="L51" s="41">
        <f>'MASTER CHART'!$AJ$7</f>
        <v>0.35</v>
      </c>
      <c r="M51" s="38">
        <f t="shared" si="7"/>
        <v>0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T51" s="139"/>
    </row>
    <row r="52" spans="1:46" ht="16.100000000000001" x14ac:dyDescent="0.35">
      <c r="A52" s="248" t="s">
        <v>116</v>
      </c>
      <c r="B52" s="656"/>
      <c r="C52" s="657" t="s">
        <v>292</v>
      </c>
      <c r="D52" s="657" t="s">
        <v>293</v>
      </c>
      <c r="E52" s="372" t="str">
        <f t="shared" si="6"/>
        <v>B</v>
      </c>
      <c r="F52" s="39">
        <f t="shared" si="4"/>
        <v>80</v>
      </c>
      <c r="G52" s="55">
        <f t="shared" si="8"/>
        <v>1.0666666666666667</v>
      </c>
      <c r="H52" s="57">
        <f t="shared" si="9"/>
        <v>6.6666666666666652E-2</v>
      </c>
      <c r="I52" s="57">
        <f t="shared" si="11"/>
        <v>-6.6666666666666652E-2</v>
      </c>
      <c r="J52" s="559">
        <f t="shared" si="2"/>
        <v>20</v>
      </c>
      <c r="K52" s="128">
        <f t="shared" si="10"/>
        <v>20</v>
      </c>
      <c r="L52" s="41">
        <f>'MASTER CHART'!$AJ$7</f>
        <v>0.35</v>
      </c>
      <c r="M52" s="38">
        <f t="shared" si="7"/>
        <v>7</v>
      </c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</row>
    <row r="53" spans="1:46" ht="16.100000000000001" x14ac:dyDescent="0.35">
      <c r="A53" s="249" t="s">
        <v>56</v>
      </c>
      <c r="B53" s="656"/>
      <c r="C53" s="657" t="s">
        <v>293</v>
      </c>
      <c r="D53" s="657" t="s">
        <v>292</v>
      </c>
      <c r="E53" s="372" t="str">
        <f t="shared" si="6"/>
        <v>C</v>
      </c>
      <c r="F53" s="39">
        <f t="shared" si="4"/>
        <v>70</v>
      </c>
      <c r="G53" s="55">
        <f t="shared" si="8"/>
        <v>0.93333333333333335</v>
      </c>
      <c r="H53" s="57">
        <f t="shared" si="9"/>
        <v>-6.6666666666666652E-2</v>
      </c>
      <c r="I53" s="57">
        <f>(H53*-1)</f>
        <v>6.6666666666666652E-2</v>
      </c>
      <c r="J53" s="559">
        <f t="shared" si="2"/>
        <v>-19.999999999999993</v>
      </c>
      <c r="K53" s="128">
        <f t="shared" si="10"/>
        <v>19.999999999999993</v>
      </c>
      <c r="L53" s="41">
        <f>'MASTER CHART'!$AJ$7</f>
        <v>0.35</v>
      </c>
      <c r="M53" s="38">
        <f>(J53*L53)</f>
        <v>-6.9999999999999973</v>
      </c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</row>
    <row r="54" spans="1:46" ht="16.100000000000001" x14ac:dyDescent="0.35">
      <c r="A54" s="248" t="s">
        <v>57</v>
      </c>
      <c r="B54" s="656"/>
      <c r="C54" s="657" t="s">
        <v>293</v>
      </c>
      <c r="D54" s="657" t="s">
        <v>293</v>
      </c>
      <c r="E54" s="372" t="str">
        <f t="shared" si="6"/>
        <v>C</v>
      </c>
      <c r="F54" s="39">
        <f t="shared" si="4"/>
        <v>70</v>
      </c>
      <c r="G54" s="55">
        <f t="shared" si="8"/>
        <v>0.93333333333333335</v>
      </c>
      <c r="H54" s="57">
        <f t="shared" si="9"/>
        <v>-6.6666666666666652E-2</v>
      </c>
      <c r="I54" s="57">
        <f t="shared" si="11"/>
        <v>6.6666666666666652E-2</v>
      </c>
      <c r="J54" s="559">
        <f t="shared" si="2"/>
        <v>-19.999999999999993</v>
      </c>
      <c r="K54" s="128">
        <f t="shared" si="10"/>
        <v>19.999999999999993</v>
      </c>
      <c r="L54" s="41">
        <f>'MASTER CHART'!$AJ$7</f>
        <v>0.35</v>
      </c>
      <c r="M54" s="38">
        <f t="shared" si="7"/>
        <v>-6.9999999999999973</v>
      </c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</row>
    <row r="55" spans="1:46" s="144" customFormat="1" ht="16.100000000000001" x14ac:dyDescent="0.35">
      <c r="A55" s="249" t="s">
        <v>58</v>
      </c>
      <c r="B55" s="656"/>
      <c r="C55" s="657" t="s">
        <v>292</v>
      </c>
      <c r="D55" s="657" t="s">
        <v>292</v>
      </c>
      <c r="E55" s="372" t="str">
        <f t="shared" si="6"/>
        <v>B</v>
      </c>
      <c r="F55" s="39">
        <f t="shared" si="4"/>
        <v>80</v>
      </c>
      <c r="G55" s="55">
        <f t="shared" si="8"/>
        <v>1.0666666666666667</v>
      </c>
      <c r="H55" s="57">
        <f t="shared" si="9"/>
        <v>6.6666666666666652E-2</v>
      </c>
      <c r="I55" s="57">
        <f t="shared" si="11"/>
        <v>-6.6666666666666652E-2</v>
      </c>
      <c r="J55" s="559">
        <f t="shared" si="2"/>
        <v>20</v>
      </c>
      <c r="K55" s="128">
        <f t="shared" si="10"/>
        <v>20</v>
      </c>
      <c r="L55" s="41">
        <f>'MASTER CHART'!$AJ$7</f>
        <v>0.35</v>
      </c>
      <c r="M55" s="38">
        <f t="shared" si="7"/>
        <v>7</v>
      </c>
      <c r="N55" s="164"/>
      <c r="O55" s="165"/>
      <c r="P55" s="166"/>
      <c r="Q55" s="167"/>
      <c r="R55" s="168"/>
      <c r="S55" s="165"/>
      <c r="T55" s="165"/>
      <c r="U55" s="169"/>
      <c r="V55" s="165"/>
      <c r="W55" s="169"/>
      <c r="X55" s="165"/>
      <c r="Y55" s="170"/>
      <c r="Z55" s="171"/>
      <c r="AA55" s="172"/>
      <c r="AB55" s="171"/>
      <c r="AC55" s="165"/>
      <c r="AD55" s="165"/>
      <c r="AE55" s="165"/>
      <c r="AF55" s="165"/>
      <c r="AG55" s="165"/>
      <c r="AH55" s="165"/>
      <c r="AI55" s="165"/>
      <c r="AJ55" s="165"/>
      <c r="AK55" s="173"/>
      <c r="AL55" s="165"/>
      <c r="AM55" s="165"/>
      <c r="AN55" s="165"/>
      <c r="AO55" s="165"/>
      <c r="AP55" s="165"/>
      <c r="AQ55" s="165"/>
      <c r="AR55" s="165"/>
      <c r="AS55" s="166"/>
      <c r="AT55" s="174"/>
    </row>
    <row r="56" spans="1:46" ht="16.100000000000001" x14ac:dyDescent="0.35">
      <c r="A56" s="248" t="s">
        <v>153</v>
      </c>
      <c r="B56" s="656"/>
      <c r="C56" s="657"/>
      <c r="D56" s="657"/>
      <c r="E56" s="372" t="str">
        <f t="shared" si="6"/>
        <v>na</v>
      </c>
      <c r="F56" s="39">
        <f t="shared" si="4"/>
        <v>75</v>
      </c>
      <c r="G56" s="55">
        <f t="shared" si="8"/>
        <v>1</v>
      </c>
      <c r="H56" s="57">
        <f t="shared" si="9"/>
        <v>0</v>
      </c>
      <c r="I56" s="57">
        <f t="shared" si="11"/>
        <v>0</v>
      </c>
      <c r="J56" s="559">
        <f t="shared" si="2"/>
        <v>0</v>
      </c>
      <c r="K56" s="128">
        <f t="shared" si="10"/>
        <v>0</v>
      </c>
      <c r="L56" s="41">
        <f>'MASTER CHART'!$AJ$7</f>
        <v>0.35</v>
      </c>
      <c r="M56" s="38">
        <f t="shared" si="7"/>
        <v>0</v>
      </c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</row>
    <row r="57" spans="1:46" ht="16.100000000000001" x14ac:dyDescent="0.35">
      <c r="A57" s="248" t="s">
        <v>154</v>
      </c>
      <c r="B57" s="656"/>
      <c r="C57" s="657" t="s">
        <v>289</v>
      </c>
      <c r="D57" s="657" t="s">
        <v>288</v>
      </c>
      <c r="E57" s="372" t="str">
        <f t="shared" si="6"/>
        <v>A2</v>
      </c>
      <c r="F57" s="39">
        <f t="shared" si="4"/>
        <v>95</v>
      </c>
      <c r="G57" s="55">
        <f t="shared" si="8"/>
        <v>1.2666666666666666</v>
      </c>
      <c r="H57" s="57">
        <f t="shared" si="9"/>
        <v>0.26666666666666661</v>
      </c>
      <c r="I57" s="57">
        <f t="shared" si="11"/>
        <v>-0.26666666666666661</v>
      </c>
      <c r="J57" s="559">
        <f t="shared" si="2"/>
        <v>80</v>
      </c>
      <c r="K57" s="128">
        <f t="shared" si="10"/>
        <v>80</v>
      </c>
      <c r="L57" s="41">
        <f>'MASTER CHART'!$AJ$7</f>
        <v>0.35</v>
      </c>
      <c r="M57" s="38">
        <f t="shared" si="7"/>
        <v>28</v>
      </c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</row>
    <row r="58" spans="1:46" ht="16.100000000000001" x14ac:dyDescent="0.35">
      <c r="A58" s="249" t="s">
        <v>155</v>
      </c>
      <c r="B58" s="656"/>
      <c r="C58" s="657" t="s">
        <v>293</v>
      </c>
      <c r="D58" s="657" t="s">
        <v>294</v>
      </c>
      <c r="E58" s="372" t="str">
        <f t="shared" si="6"/>
        <v>C</v>
      </c>
      <c r="F58" s="39">
        <f t="shared" si="4"/>
        <v>70</v>
      </c>
      <c r="G58" s="55">
        <f t="shared" si="8"/>
        <v>0.93333333333333335</v>
      </c>
      <c r="H58" s="57">
        <f t="shared" si="9"/>
        <v>-6.6666666666666652E-2</v>
      </c>
      <c r="I58" s="57">
        <f t="shared" si="11"/>
        <v>6.6666666666666652E-2</v>
      </c>
      <c r="J58" s="559">
        <f t="shared" si="2"/>
        <v>-19.999999999999993</v>
      </c>
      <c r="K58" s="128">
        <f t="shared" si="10"/>
        <v>19.999999999999993</v>
      </c>
      <c r="L58" s="41">
        <f>'MASTER CHART'!$AJ$7</f>
        <v>0.35</v>
      </c>
      <c r="M58" s="38">
        <f t="shared" si="7"/>
        <v>-6.9999999999999973</v>
      </c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</row>
    <row r="59" spans="1:46" ht="16.100000000000001" x14ac:dyDescent="0.35">
      <c r="A59" s="249" t="s">
        <v>156</v>
      </c>
      <c r="B59" s="656"/>
      <c r="C59" s="657"/>
      <c r="D59" s="657"/>
      <c r="E59" s="372" t="str">
        <f t="shared" si="6"/>
        <v>na</v>
      </c>
      <c r="F59" s="39">
        <f t="shared" si="4"/>
        <v>75</v>
      </c>
      <c r="G59" s="55">
        <f t="shared" si="8"/>
        <v>1</v>
      </c>
      <c r="H59" s="57">
        <f t="shared" si="9"/>
        <v>0</v>
      </c>
      <c r="I59" s="57">
        <f t="shared" si="11"/>
        <v>0</v>
      </c>
      <c r="J59" s="559">
        <f t="shared" si="2"/>
        <v>0</v>
      </c>
      <c r="K59" s="128">
        <f t="shared" si="10"/>
        <v>0</v>
      </c>
      <c r="L59" s="41">
        <f>'MASTER CHART'!$AJ$7</f>
        <v>0.35</v>
      </c>
      <c r="M59" s="38">
        <f t="shared" si="7"/>
        <v>0</v>
      </c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</row>
    <row r="60" spans="1:46" ht="16.100000000000001" x14ac:dyDescent="0.35">
      <c r="A60" s="248" t="s">
        <v>157</v>
      </c>
      <c r="B60" s="656"/>
      <c r="C60" s="657" t="s">
        <v>290</v>
      </c>
      <c r="D60" s="657" t="s">
        <v>288</v>
      </c>
      <c r="E60" s="372" t="str">
        <f t="shared" si="6"/>
        <v>A3</v>
      </c>
      <c r="F60" s="39">
        <f t="shared" si="4"/>
        <v>90</v>
      </c>
      <c r="G60" s="55">
        <f t="shared" si="8"/>
        <v>1.2</v>
      </c>
      <c r="H60" s="57">
        <f t="shared" si="9"/>
        <v>0.19999999999999996</v>
      </c>
      <c r="I60" s="57">
        <f t="shared" si="11"/>
        <v>-0.19999999999999996</v>
      </c>
      <c r="J60" s="559">
        <f t="shared" si="2"/>
        <v>60</v>
      </c>
      <c r="K60" s="128">
        <f t="shared" si="10"/>
        <v>60</v>
      </c>
      <c r="L60" s="41">
        <f>'MASTER CHART'!$AJ$7</f>
        <v>0.35</v>
      </c>
      <c r="M60" s="38">
        <f t="shared" si="7"/>
        <v>21</v>
      </c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</row>
    <row r="61" spans="1:46" ht="16.100000000000001" x14ac:dyDescent="0.35">
      <c r="A61" s="249" t="s">
        <v>59</v>
      </c>
      <c r="B61" s="656"/>
      <c r="C61" s="657" t="s">
        <v>289</v>
      </c>
      <c r="D61" s="657" t="s">
        <v>288</v>
      </c>
      <c r="E61" s="372" t="str">
        <f t="shared" si="6"/>
        <v>A2</v>
      </c>
      <c r="F61" s="39">
        <f t="shared" si="4"/>
        <v>95</v>
      </c>
      <c r="G61" s="55">
        <f t="shared" si="8"/>
        <v>1.2666666666666666</v>
      </c>
      <c r="H61" s="57">
        <f t="shared" si="9"/>
        <v>0.26666666666666661</v>
      </c>
      <c r="I61" s="57">
        <f t="shared" si="11"/>
        <v>-0.26666666666666661</v>
      </c>
      <c r="J61" s="559">
        <f t="shared" si="2"/>
        <v>80</v>
      </c>
      <c r="K61" s="128">
        <f t="shared" si="10"/>
        <v>80</v>
      </c>
      <c r="L61" s="41">
        <f>'MASTER CHART'!$AJ$7</f>
        <v>0.35</v>
      </c>
      <c r="M61" s="38">
        <f t="shared" si="7"/>
        <v>28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46" ht="16.100000000000001" x14ac:dyDescent="0.35">
      <c r="A62" s="249" t="s">
        <v>158</v>
      </c>
      <c r="B62" s="656"/>
      <c r="C62" s="657"/>
      <c r="D62" s="657"/>
      <c r="E62" s="372" t="str">
        <f t="shared" si="6"/>
        <v>na</v>
      </c>
      <c r="F62" s="39">
        <f t="shared" si="4"/>
        <v>75</v>
      </c>
      <c r="G62" s="55">
        <f t="shared" si="8"/>
        <v>1</v>
      </c>
      <c r="H62" s="57">
        <f t="shared" si="9"/>
        <v>0</v>
      </c>
      <c r="I62" s="57">
        <f t="shared" si="11"/>
        <v>0</v>
      </c>
      <c r="J62" s="559">
        <f t="shared" si="2"/>
        <v>0</v>
      </c>
      <c r="K62" s="128">
        <f t="shared" si="10"/>
        <v>0</v>
      </c>
      <c r="L62" s="41">
        <f>'MASTER CHART'!$AJ$7</f>
        <v>0.35</v>
      </c>
      <c r="M62" s="38">
        <f t="shared" si="7"/>
        <v>0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46" ht="16.100000000000001" x14ac:dyDescent="0.35">
      <c r="A63" s="249" t="s">
        <v>159</v>
      </c>
      <c r="B63" s="656"/>
      <c r="C63" s="657" t="s">
        <v>293</v>
      </c>
      <c r="D63" s="657" t="s">
        <v>293</v>
      </c>
      <c r="E63" s="372" t="str">
        <f t="shared" si="6"/>
        <v>C</v>
      </c>
      <c r="F63" s="39">
        <f t="shared" si="4"/>
        <v>70</v>
      </c>
      <c r="G63" s="55">
        <f t="shared" si="8"/>
        <v>0.93333333333333335</v>
      </c>
      <c r="H63" s="57">
        <f t="shared" si="9"/>
        <v>-6.6666666666666652E-2</v>
      </c>
      <c r="I63" s="57">
        <f t="shared" si="11"/>
        <v>6.6666666666666652E-2</v>
      </c>
      <c r="J63" s="559">
        <f t="shared" si="2"/>
        <v>-19.999999999999993</v>
      </c>
      <c r="K63" s="128">
        <f t="shared" si="10"/>
        <v>19.999999999999993</v>
      </c>
      <c r="L63" s="41">
        <f>'MASTER CHART'!$AJ$7</f>
        <v>0.35</v>
      </c>
      <c r="M63" s="38">
        <f t="shared" si="7"/>
        <v>-6.9999999999999973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46" s="1" customFormat="1" ht="16.100000000000001" x14ac:dyDescent="0.35">
      <c r="A64" s="249" t="s">
        <v>160</v>
      </c>
      <c r="B64" s="656"/>
      <c r="C64" s="657" t="s">
        <v>293</v>
      </c>
      <c r="D64" s="657" t="s">
        <v>292</v>
      </c>
      <c r="E64" s="372" t="str">
        <f t="shared" si="6"/>
        <v>C</v>
      </c>
      <c r="F64" s="39">
        <f t="shared" si="4"/>
        <v>70</v>
      </c>
      <c r="G64" s="55">
        <f t="shared" si="8"/>
        <v>0.93333333333333335</v>
      </c>
      <c r="H64" s="57">
        <f t="shared" si="9"/>
        <v>-6.6666666666666652E-2</v>
      </c>
      <c r="I64" s="57">
        <f t="shared" si="11"/>
        <v>6.6666666666666652E-2</v>
      </c>
      <c r="J64" s="559">
        <f t="shared" si="2"/>
        <v>-19.999999999999993</v>
      </c>
      <c r="K64" s="128">
        <f t="shared" si="10"/>
        <v>19.999999999999993</v>
      </c>
      <c r="L64" s="41">
        <f>'MASTER CHART'!$AJ$7</f>
        <v>0.35</v>
      </c>
      <c r="M64" s="38">
        <f t="shared" si="7"/>
        <v>-6.9999999999999973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100000000000001" x14ac:dyDescent="0.35">
      <c r="A65" s="248" t="s">
        <v>60</v>
      </c>
      <c r="B65" s="656"/>
      <c r="C65" s="657" t="s">
        <v>288</v>
      </c>
      <c r="D65" s="657" t="s">
        <v>288</v>
      </c>
      <c r="E65" s="372" t="str">
        <f t="shared" si="6"/>
        <v>A1</v>
      </c>
      <c r="F65" s="39">
        <f t="shared" si="4"/>
        <v>100</v>
      </c>
      <c r="G65" s="55">
        <f t="shared" si="8"/>
        <v>1.3333333333333333</v>
      </c>
      <c r="H65" s="57">
        <f t="shared" si="9"/>
        <v>0.33333333333333326</v>
      </c>
      <c r="I65" s="57">
        <f t="shared" si="11"/>
        <v>-0.33333333333333326</v>
      </c>
      <c r="J65" s="559">
        <f t="shared" si="2"/>
        <v>100</v>
      </c>
      <c r="K65" s="128">
        <f t="shared" si="10"/>
        <v>100</v>
      </c>
      <c r="L65" s="41">
        <f>'MASTER CHART'!$AJ$7</f>
        <v>0.35</v>
      </c>
      <c r="M65" s="38">
        <f t="shared" si="7"/>
        <v>35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100000000000001" x14ac:dyDescent="0.35">
      <c r="A66" s="249" t="s">
        <v>161</v>
      </c>
      <c r="B66" s="656"/>
      <c r="C66" s="657" t="s">
        <v>292</v>
      </c>
      <c r="D66" s="657" t="s">
        <v>292</v>
      </c>
      <c r="E66" s="372" t="str">
        <f t="shared" si="6"/>
        <v>B</v>
      </c>
      <c r="F66" s="39">
        <f t="shared" si="4"/>
        <v>80</v>
      </c>
      <c r="G66" s="55">
        <f t="shared" si="8"/>
        <v>1.0666666666666667</v>
      </c>
      <c r="H66" s="57">
        <f t="shared" si="9"/>
        <v>6.6666666666666652E-2</v>
      </c>
      <c r="I66" s="57">
        <f t="shared" si="11"/>
        <v>-6.6666666666666652E-2</v>
      </c>
      <c r="J66" s="559">
        <f t="shared" si="2"/>
        <v>20</v>
      </c>
      <c r="K66" s="128">
        <f t="shared" si="10"/>
        <v>20</v>
      </c>
      <c r="L66" s="41">
        <f>'MASTER CHART'!$AJ$7</f>
        <v>0.35</v>
      </c>
      <c r="M66" s="38">
        <f t="shared" si="7"/>
        <v>7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100000000000001" x14ac:dyDescent="0.35">
      <c r="A67" s="248" t="s">
        <v>162</v>
      </c>
      <c r="B67" s="656"/>
      <c r="C67" s="657"/>
      <c r="D67" s="657"/>
      <c r="E67" s="372" t="str">
        <f t="shared" si="6"/>
        <v>na</v>
      </c>
      <c r="F67" s="39">
        <f t="shared" si="4"/>
        <v>75</v>
      </c>
      <c r="G67" s="55">
        <f t="shared" si="8"/>
        <v>1</v>
      </c>
      <c r="H67" s="57">
        <f t="shared" si="9"/>
        <v>0</v>
      </c>
      <c r="I67" s="57">
        <f t="shared" si="11"/>
        <v>0</v>
      </c>
      <c r="J67" s="559">
        <f t="shared" si="2"/>
        <v>0</v>
      </c>
      <c r="K67" s="128">
        <f t="shared" si="10"/>
        <v>0</v>
      </c>
      <c r="L67" s="41">
        <f>'MASTER CHART'!$AJ$7</f>
        <v>0.35</v>
      </c>
      <c r="M67" s="38">
        <f t="shared" si="7"/>
        <v>0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100000000000001" x14ac:dyDescent="0.35">
      <c r="A68" s="249" t="s">
        <v>61</v>
      </c>
      <c r="B68" s="656"/>
      <c r="C68" s="657" t="s">
        <v>293</v>
      </c>
      <c r="D68" s="657" t="s">
        <v>290</v>
      </c>
      <c r="E68" s="372" t="str">
        <f t="shared" si="6"/>
        <v>C</v>
      </c>
      <c r="F68" s="39">
        <f t="shared" si="4"/>
        <v>70</v>
      </c>
      <c r="G68" s="55">
        <f t="shared" ref="G68:G99" si="12">IF(F68=0,"use mean",F68/$F$184)</f>
        <v>0.93333333333333335</v>
      </c>
      <c r="H68" s="57">
        <f t="shared" ref="H68:H84" si="13">IF(F68=0,0,G68-1)</f>
        <v>-6.6666666666666652E-2</v>
      </c>
      <c r="I68" s="57">
        <f t="shared" si="11"/>
        <v>6.6666666666666652E-2</v>
      </c>
      <c r="J68" s="559">
        <f t="shared" ref="J68:J131" si="14">(IF(H68&lt;0,H68/$H$186*-100,H68/$H$185*100))</f>
        <v>-19.999999999999993</v>
      </c>
      <c r="K68" s="128">
        <f t="shared" ref="K68:K99" si="15">IF(H68&lt;0,H68/$I$186*-100,H68/$H$185*100)</f>
        <v>19.999999999999993</v>
      </c>
      <c r="L68" s="41">
        <f>'MASTER CHART'!$AJ$7</f>
        <v>0.35</v>
      </c>
      <c r="M68" s="38">
        <f t="shared" si="7"/>
        <v>-6.9999999999999973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100000000000001" x14ac:dyDescent="0.35">
      <c r="A69" s="249" t="s">
        <v>117</v>
      </c>
      <c r="B69" s="656"/>
      <c r="C69" s="657"/>
      <c r="D69" s="657"/>
      <c r="E69" s="372" t="str">
        <f t="shared" si="6"/>
        <v>na</v>
      </c>
      <c r="F69" s="39">
        <f t="shared" ref="F69:F132" si="16">VLOOKUP(E69,$O$4:$P$12,2,FALSE)</f>
        <v>75</v>
      </c>
      <c r="G69" s="55">
        <f t="shared" si="12"/>
        <v>1</v>
      </c>
      <c r="H69" s="57">
        <f t="shared" si="13"/>
        <v>0</v>
      </c>
      <c r="I69" s="57">
        <f t="shared" si="11"/>
        <v>0</v>
      </c>
      <c r="J69" s="559">
        <f t="shared" si="14"/>
        <v>0</v>
      </c>
      <c r="K69" s="128">
        <f t="shared" si="15"/>
        <v>0</v>
      </c>
      <c r="L69" s="41">
        <f>'MASTER CHART'!$AJ$7</f>
        <v>0.35</v>
      </c>
      <c r="M69" s="38">
        <f t="shared" si="7"/>
        <v>0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100000000000001" x14ac:dyDescent="0.35">
      <c r="A70" s="248" t="s">
        <v>62</v>
      </c>
      <c r="B70" s="656"/>
      <c r="C70" s="657" t="s">
        <v>293</v>
      </c>
      <c r="D70" s="657" t="s">
        <v>293</v>
      </c>
      <c r="E70" s="372" t="str">
        <f t="shared" ref="E70:E133" si="17">IF(C70=0,"na",C70)</f>
        <v>C</v>
      </c>
      <c r="F70" s="39">
        <f t="shared" si="16"/>
        <v>70</v>
      </c>
      <c r="G70" s="55">
        <f t="shared" si="12"/>
        <v>0.93333333333333335</v>
      </c>
      <c r="H70" s="57">
        <f t="shared" si="13"/>
        <v>-6.6666666666666652E-2</v>
      </c>
      <c r="I70" s="57">
        <f t="shared" si="11"/>
        <v>6.6666666666666652E-2</v>
      </c>
      <c r="J70" s="559">
        <f t="shared" si="14"/>
        <v>-19.999999999999993</v>
      </c>
      <c r="K70" s="128">
        <f t="shared" si="15"/>
        <v>19.999999999999993</v>
      </c>
      <c r="L70" s="41">
        <f>'MASTER CHART'!$AJ$7</f>
        <v>0.35</v>
      </c>
      <c r="M70" s="38">
        <f t="shared" ref="M70:M84" si="18">(J70*L70)</f>
        <v>-6.9999999999999973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100000000000001" x14ac:dyDescent="0.35">
      <c r="A71" s="249" t="s">
        <v>163</v>
      </c>
      <c r="B71" s="656"/>
      <c r="C71" s="657" t="s">
        <v>294</v>
      </c>
      <c r="D71" s="657" t="s">
        <v>294</v>
      </c>
      <c r="E71" s="372" t="str">
        <f t="shared" si="17"/>
        <v>D</v>
      </c>
      <c r="F71" s="39">
        <f t="shared" si="16"/>
        <v>60</v>
      </c>
      <c r="G71" s="55">
        <f t="shared" si="12"/>
        <v>0.8</v>
      </c>
      <c r="H71" s="57">
        <f t="shared" si="13"/>
        <v>-0.19999999999999996</v>
      </c>
      <c r="I71" s="57">
        <f t="shared" si="11"/>
        <v>0.19999999999999996</v>
      </c>
      <c r="J71" s="559">
        <f t="shared" si="14"/>
        <v>-59.999999999999979</v>
      </c>
      <c r="K71" s="128">
        <f t="shared" si="15"/>
        <v>59.999999999999979</v>
      </c>
      <c r="L71" s="41">
        <f>'MASTER CHART'!$AJ$7</f>
        <v>0.35</v>
      </c>
      <c r="M71" s="38">
        <f t="shared" si="18"/>
        <v>-20.999999999999993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100000000000001" x14ac:dyDescent="0.35">
      <c r="A72" s="249" t="s">
        <v>164</v>
      </c>
      <c r="B72" s="656"/>
      <c r="C72" s="657" t="s">
        <v>294</v>
      </c>
      <c r="D72" s="657" t="s">
        <v>294</v>
      </c>
      <c r="E72" s="372" t="str">
        <f t="shared" si="17"/>
        <v>D</v>
      </c>
      <c r="F72" s="39">
        <f t="shared" si="16"/>
        <v>60</v>
      </c>
      <c r="G72" s="55">
        <f t="shared" si="12"/>
        <v>0.8</v>
      </c>
      <c r="H72" s="57">
        <f t="shared" si="13"/>
        <v>-0.19999999999999996</v>
      </c>
      <c r="I72" s="57">
        <f t="shared" si="11"/>
        <v>0.19999999999999996</v>
      </c>
      <c r="J72" s="559">
        <f t="shared" si="14"/>
        <v>-59.999999999999979</v>
      </c>
      <c r="K72" s="128">
        <f t="shared" si="15"/>
        <v>59.999999999999979</v>
      </c>
      <c r="L72" s="41">
        <f>'MASTER CHART'!$AJ$7</f>
        <v>0.35</v>
      </c>
      <c r="M72" s="38">
        <f t="shared" si="18"/>
        <v>-20.999999999999993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100000000000001" x14ac:dyDescent="0.35">
      <c r="A73" s="248" t="s">
        <v>118</v>
      </c>
      <c r="B73" s="656"/>
      <c r="C73" s="657" t="s">
        <v>294</v>
      </c>
      <c r="D73" s="657" t="s">
        <v>680</v>
      </c>
      <c r="E73" s="372" t="str">
        <f t="shared" si="17"/>
        <v>D</v>
      </c>
      <c r="F73" s="39">
        <f t="shared" si="16"/>
        <v>60</v>
      </c>
      <c r="G73" s="55">
        <f t="shared" si="12"/>
        <v>0.8</v>
      </c>
      <c r="H73" s="57">
        <f t="shared" si="13"/>
        <v>-0.19999999999999996</v>
      </c>
      <c r="I73" s="57">
        <f t="shared" si="11"/>
        <v>0.19999999999999996</v>
      </c>
      <c r="J73" s="559">
        <f t="shared" si="14"/>
        <v>-59.999999999999979</v>
      </c>
      <c r="K73" s="128">
        <f t="shared" si="15"/>
        <v>59.999999999999979</v>
      </c>
      <c r="L73" s="41">
        <f>'MASTER CHART'!$AJ$7</f>
        <v>0.35</v>
      </c>
      <c r="M73" s="38">
        <f t="shared" si="18"/>
        <v>-20.999999999999993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100000000000001" x14ac:dyDescent="0.35">
      <c r="A74" s="249" t="s">
        <v>63</v>
      </c>
      <c r="B74" s="656"/>
      <c r="C74" s="657" t="s">
        <v>293</v>
      </c>
      <c r="D74" s="657" t="s">
        <v>293</v>
      </c>
      <c r="E74" s="372" t="str">
        <f t="shared" si="17"/>
        <v>C</v>
      </c>
      <c r="F74" s="39">
        <f t="shared" si="16"/>
        <v>70</v>
      </c>
      <c r="G74" s="55">
        <f t="shared" si="12"/>
        <v>0.93333333333333335</v>
      </c>
      <c r="H74" s="57">
        <f t="shared" si="13"/>
        <v>-6.6666666666666652E-2</v>
      </c>
      <c r="I74" s="57">
        <f t="shared" si="11"/>
        <v>6.6666666666666652E-2</v>
      </c>
      <c r="J74" s="559">
        <f t="shared" si="14"/>
        <v>-19.999999999999993</v>
      </c>
      <c r="K74" s="128">
        <f t="shared" si="15"/>
        <v>19.999999999999993</v>
      </c>
      <c r="L74" s="41">
        <f>'MASTER CHART'!$AJ$7</f>
        <v>0.35</v>
      </c>
      <c r="M74" s="38">
        <f t="shared" si="18"/>
        <v>-6.9999999999999973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100000000000001" x14ac:dyDescent="0.35">
      <c r="A75" s="248" t="s">
        <v>165</v>
      </c>
      <c r="B75" s="656"/>
      <c r="C75" s="657" t="s">
        <v>290</v>
      </c>
      <c r="D75" s="657" t="s">
        <v>289</v>
      </c>
      <c r="E75" s="372" t="str">
        <f t="shared" si="17"/>
        <v>A3</v>
      </c>
      <c r="F75" s="39">
        <f t="shared" si="16"/>
        <v>90</v>
      </c>
      <c r="G75" s="55">
        <f t="shared" si="12"/>
        <v>1.2</v>
      </c>
      <c r="H75" s="57">
        <f t="shared" si="13"/>
        <v>0.19999999999999996</v>
      </c>
      <c r="I75" s="57">
        <f t="shared" si="11"/>
        <v>-0.19999999999999996</v>
      </c>
      <c r="J75" s="559">
        <f t="shared" si="14"/>
        <v>60</v>
      </c>
      <c r="K75" s="128">
        <f t="shared" si="15"/>
        <v>60</v>
      </c>
      <c r="L75" s="41">
        <f>'MASTER CHART'!$AJ$7</f>
        <v>0.35</v>
      </c>
      <c r="M75" s="38">
        <f t="shared" si="18"/>
        <v>21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100000000000001" x14ac:dyDescent="0.35">
      <c r="A76" s="249" t="s">
        <v>65</v>
      </c>
      <c r="B76" s="656"/>
      <c r="C76" s="657" t="s">
        <v>291</v>
      </c>
      <c r="D76" s="657" t="s">
        <v>290</v>
      </c>
      <c r="E76" s="372" t="str">
        <f t="shared" si="17"/>
        <v>A4</v>
      </c>
      <c r="F76" s="39">
        <f t="shared" si="16"/>
        <v>85</v>
      </c>
      <c r="G76" s="55">
        <f t="shared" si="12"/>
        <v>1.1333333333333333</v>
      </c>
      <c r="H76" s="57">
        <f t="shared" si="13"/>
        <v>0.1333333333333333</v>
      </c>
      <c r="I76" s="57">
        <f t="shared" si="11"/>
        <v>-0.1333333333333333</v>
      </c>
      <c r="J76" s="559">
        <f t="shared" si="14"/>
        <v>40</v>
      </c>
      <c r="K76" s="128">
        <f t="shared" si="15"/>
        <v>40</v>
      </c>
      <c r="L76" s="41">
        <f>'MASTER CHART'!$AJ$7</f>
        <v>0.35</v>
      </c>
      <c r="M76" s="38">
        <f t="shared" si="18"/>
        <v>14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100000000000001" x14ac:dyDescent="0.35">
      <c r="A77" s="248" t="s">
        <v>166</v>
      </c>
      <c r="B77" s="656"/>
      <c r="C77" s="657" t="s">
        <v>289</v>
      </c>
      <c r="D77" s="657" t="s">
        <v>288</v>
      </c>
      <c r="E77" s="372" t="str">
        <f t="shared" si="17"/>
        <v>A2</v>
      </c>
      <c r="F77" s="39">
        <f t="shared" si="16"/>
        <v>95</v>
      </c>
      <c r="G77" s="55">
        <f t="shared" si="12"/>
        <v>1.2666666666666666</v>
      </c>
      <c r="H77" s="57">
        <f t="shared" si="13"/>
        <v>0.26666666666666661</v>
      </c>
      <c r="I77" s="57">
        <f t="shared" si="11"/>
        <v>-0.26666666666666661</v>
      </c>
      <c r="J77" s="559">
        <f t="shared" si="14"/>
        <v>80</v>
      </c>
      <c r="K77" s="128">
        <f t="shared" si="15"/>
        <v>80</v>
      </c>
      <c r="L77" s="41">
        <f>'MASTER CHART'!$AJ$7</f>
        <v>0.35</v>
      </c>
      <c r="M77" s="38">
        <f t="shared" si="18"/>
        <v>28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s="3" customFormat="1" ht="16.100000000000001" x14ac:dyDescent="0.35">
      <c r="A78" s="249" t="s">
        <v>66</v>
      </c>
      <c r="B78" s="656"/>
      <c r="C78" s="657" t="s">
        <v>291</v>
      </c>
      <c r="D78" s="657" t="s">
        <v>292</v>
      </c>
      <c r="E78" s="372" t="str">
        <f t="shared" si="17"/>
        <v>A4</v>
      </c>
      <c r="F78" s="39">
        <f t="shared" si="16"/>
        <v>85</v>
      </c>
      <c r="G78" s="55">
        <f t="shared" si="12"/>
        <v>1.1333333333333333</v>
      </c>
      <c r="H78" s="57">
        <f t="shared" si="13"/>
        <v>0.1333333333333333</v>
      </c>
      <c r="I78" s="57">
        <f>(H78*-1)</f>
        <v>-0.1333333333333333</v>
      </c>
      <c r="J78" s="559">
        <f t="shared" si="14"/>
        <v>40</v>
      </c>
      <c r="K78" s="128">
        <f t="shared" si="15"/>
        <v>40</v>
      </c>
      <c r="L78" s="41">
        <f>'MASTER CHART'!$AJ$7</f>
        <v>0.35</v>
      </c>
      <c r="M78" s="38">
        <f t="shared" si="18"/>
        <v>14</v>
      </c>
    </row>
    <row r="79" spans="1:26" ht="16.100000000000001" x14ac:dyDescent="0.35">
      <c r="A79" s="248" t="s">
        <v>67</v>
      </c>
      <c r="B79" s="656"/>
      <c r="C79" s="657" t="s">
        <v>291</v>
      </c>
      <c r="D79" s="657" t="s">
        <v>292</v>
      </c>
      <c r="E79" s="372" t="str">
        <f t="shared" si="17"/>
        <v>A4</v>
      </c>
      <c r="F79" s="39">
        <f t="shared" si="16"/>
        <v>85</v>
      </c>
      <c r="G79" s="55">
        <f t="shared" si="12"/>
        <v>1.1333333333333333</v>
      </c>
      <c r="H79" s="57">
        <f t="shared" si="13"/>
        <v>0.1333333333333333</v>
      </c>
      <c r="I79" s="57">
        <f t="shared" si="11"/>
        <v>-0.1333333333333333</v>
      </c>
      <c r="J79" s="559">
        <f t="shared" si="14"/>
        <v>40</v>
      </c>
      <c r="K79" s="128">
        <f t="shared" si="15"/>
        <v>40</v>
      </c>
      <c r="L79" s="41">
        <f>'MASTER CHART'!$AJ$7</f>
        <v>0.35</v>
      </c>
      <c r="M79" s="38">
        <f t="shared" si="18"/>
        <v>14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100000000000001" x14ac:dyDescent="0.35">
      <c r="A80" s="249" t="s">
        <v>222</v>
      </c>
      <c r="B80" s="656"/>
      <c r="C80" s="657" t="s">
        <v>680</v>
      </c>
      <c r="D80" s="657" t="s">
        <v>293</v>
      </c>
      <c r="E80" s="372" t="str">
        <f t="shared" si="17"/>
        <v>E</v>
      </c>
      <c r="F80" s="39">
        <f t="shared" si="16"/>
        <v>50</v>
      </c>
      <c r="G80" s="55">
        <f t="shared" si="12"/>
        <v>0.66666666666666663</v>
      </c>
      <c r="H80" s="57">
        <f t="shared" si="13"/>
        <v>-0.33333333333333337</v>
      </c>
      <c r="I80" s="57">
        <f t="shared" si="11"/>
        <v>0.33333333333333337</v>
      </c>
      <c r="J80" s="559">
        <f t="shared" si="14"/>
        <v>-100</v>
      </c>
      <c r="K80" s="128">
        <f t="shared" si="15"/>
        <v>100</v>
      </c>
      <c r="L80" s="41">
        <f>'MASTER CHART'!$AJ$7</f>
        <v>0.35</v>
      </c>
      <c r="M80" s="38">
        <f t="shared" si="18"/>
        <v>-35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s="207" customFormat="1" ht="16.100000000000001" x14ac:dyDescent="0.35">
      <c r="A81" s="248" t="s">
        <v>167</v>
      </c>
      <c r="B81" s="656"/>
      <c r="C81" s="657" t="s">
        <v>680</v>
      </c>
      <c r="D81" s="657" t="s">
        <v>680</v>
      </c>
      <c r="E81" s="372" t="str">
        <f t="shared" si="17"/>
        <v>E</v>
      </c>
      <c r="F81" s="39">
        <f t="shared" si="16"/>
        <v>50</v>
      </c>
      <c r="G81" s="55">
        <f t="shared" si="12"/>
        <v>0.66666666666666663</v>
      </c>
      <c r="H81" s="379">
        <f t="shared" si="13"/>
        <v>-0.33333333333333337</v>
      </c>
      <c r="I81" s="379">
        <f t="shared" si="11"/>
        <v>0.33333333333333337</v>
      </c>
      <c r="J81" s="559">
        <f t="shared" si="14"/>
        <v>-100</v>
      </c>
      <c r="K81" s="380">
        <f t="shared" si="15"/>
        <v>100</v>
      </c>
      <c r="L81" s="381">
        <f>'MASTER CHART'!$AJ$7</f>
        <v>0.35</v>
      </c>
      <c r="M81" s="38">
        <f t="shared" si="18"/>
        <v>-35</v>
      </c>
      <c r="N81" s="3"/>
      <c r="O81" s="3"/>
      <c r="P81" s="3"/>
    </row>
    <row r="82" spans="1:26" ht="16.100000000000001" x14ac:dyDescent="0.35">
      <c r="A82" s="249" t="s">
        <v>68</v>
      </c>
      <c r="B82" s="656"/>
      <c r="C82" s="657" t="s">
        <v>290</v>
      </c>
      <c r="D82" s="657" t="s">
        <v>288</v>
      </c>
      <c r="E82" s="372" t="str">
        <f t="shared" si="17"/>
        <v>A3</v>
      </c>
      <c r="F82" s="39">
        <f t="shared" si="16"/>
        <v>90</v>
      </c>
      <c r="G82" s="55">
        <f t="shared" si="12"/>
        <v>1.2</v>
      </c>
      <c r="H82" s="57">
        <f t="shared" si="13"/>
        <v>0.19999999999999996</v>
      </c>
      <c r="I82" s="57">
        <f t="shared" si="11"/>
        <v>-0.19999999999999996</v>
      </c>
      <c r="J82" s="559">
        <f t="shared" si="14"/>
        <v>60</v>
      </c>
      <c r="K82" s="128">
        <f t="shared" si="15"/>
        <v>60</v>
      </c>
      <c r="L82" s="41">
        <f>'MASTER CHART'!$AJ$7</f>
        <v>0.35</v>
      </c>
      <c r="M82" s="38">
        <f t="shared" si="18"/>
        <v>21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8" customHeight="1" x14ac:dyDescent="0.35">
      <c r="A83" s="248" t="s">
        <v>69</v>
      </c>
      <c r="B83" s="656"/>
      <c r="C83" s="657" t="s">
        <v>289</v>
      </c>
      <c r="D83" s="657" t="s">
        <v>289</v>
      </c>
      <c r="E83" s="372" t="str">
        <f t="shared" si="17"/>
        <v>A2</v>
      </c>
      <c r="F83" s="39">
        <f t="shared" si="16"/>
        <v>95</v>
      </c>
      <c r="G83" s="55">
        <f t="shared" si="12"/>
        <v>1.2666666666666666</v>
      </c>
      <c r="H83" s="57">
        <f t="shared" si="13"/>
        <v>0.26666666666666661</v>
      </c>
      <c r="I83" s="57">
        <f t="shared" si="11"/>
        <v>-0.26666666666666661</v>
      </c>
      <c r="J83" s="559">
        <f t="shared" si="14"/>
        <v>80</v>
      </c>
      <c r="K83" s="128">
        <f t="shared" si="15"/>
        <v>80</v>
      </c>
      <c r="L83" s="41">
        <f>'MASTER CHART'!$AJ$7</f>
        <v>0.35</v>
      </c>
      <c r="M83" s="38">
        <f t="shared" si="18"/>
        <v>28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100000000000001" x14ac:dyDescent="0.35">
      <c r="A84" s="249" t="s">
        <v>70</v>
      </c>
      <c r="B84" s="656"/>
      <c r="C84" s="657" t="s">
        <v>290</v>
      </c>
      <c r="D84" s="657" t="s">
        <v>289</v>
      </c>
      <c r="E84" s="372" t="str">
        <f t="shared" si="17"/>
        <v>A3</v>
      </c>
      <c r="F84" s="39">
        <f t="shared" si="16"/>
        <v>90</v>
      </c>
      <c r="G84" s="55">
        <f t="shared" si="12"/>
        <v>1.2</v>
      </c>
      <c r="H84" s="57">
        <f t="shared" si="13"/>
        <v>0.19999999999999996</v>
      </c>
      <c r="I84" s="57">
        <f t="shared" si="11"/>
        <v>-0.19999999999999996</v>
      </c>
      <c r="J84" s="559">
        <f t="shared" si="14"/>
        <v>60</v>
      </c>
      <c r="K84" s="128">
        <f t="shared" si="15"/>
        <v>60</v>
      </c>
      <c r="L84" s="41">
        <f>'MASTER CHART'!$AJ$7</f>
        <v>0.35</v>
      </c>
      <c r="M84" s="38">
        <f t="shared" si="18"/>
        <v>21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100000000000001" x14ac:dyDescent="0.35">
      <c r="A85" s="248" t="s">
        <v>71</v>
      </c>
      <c r="B85" s="656"/>
      <c r="C85" s="657" t="s">
        <v>293</v>
      </c>
      <c r="D85" s="657" t="s">
        <v>292</v>
      </c>
      <c r="E85" s="372" t="str">
        <f t="shared" si="17"/>
        <v>C</v>
      </c>
      <c r="F85" s="39">
        <f t="shared" si="16"/>
        <v>70</v>
      </c>
      <c r="G85" s="55">
        <f t="shared" si="12"/>
        <v>0.93333333333333335</v>
      </c>
      <c r="H85" s="57">
        <f t="shared" ref="H85:H148" si="19">IF(F85=0,0,G85-1)</f>
        <v>-6.6666666666666652E-2</v>
      </c>
      <c r="I85" s="57">
        <f t="shared" ref="I85:I148" si="20">(H85*-1)</f>
        <v>6.6666666666666652E-2</v>
      </c>
      <c r="J85" s="559">
        <f t="shared" si="14"/>
        <v>-19.999999999999993</v>
      </c>
      <c r="K85" s="128">
        <f t="shared" si="15"/>
        <v>19.999999999999993</v>
      </c>
      <c r="L85" s="41">
        <f>'MASTER CHART'!$AJ$7</f>
        <v>0.35</v>
      </c>
      <c r="M85" s="38">
        <f t="shared" ref="M85:M148" si="21">(J85*L85)</f>
        <v>-6.9999999999999973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100000000000001" x14ac:dyDescent="0.35">
      <c r="A86" s="249" t="s">
        <v>72</v>
      </c>
      <c r="B86" s="656"/>
      <c r="C86" s="657" t="s">
        <v>289</v>
      </c>
      <c r="D86" s="657" t="s">
        <v>288</v>
      </c>
      <c r="E86" s="372" t="str">
        <f t="shared" si="17"/>
        <v>A2</v>
      </c>
      <c r="F86" s="39">
        <f t="shared" si="16"/>
        <v>95</v>
      </c>
      <c r="G86" s="55">
        <f t="shared" si="12"/>
        <v>1.2666666666666666</v>
      </c>
      <c r="H86" s="57">
        <f t="shared" si="19"/>
        <v>0.26666666666666661</v>
      </c>
      <c r="I86" s="57">
        <f t="shared" si="20"/>
        <v>-0.26666666666666661</v>
      </c>
      <c r="J86" s="559">
        <f t="shared" si="14"/>
        <v>80</v>
      </c>
      <c r="K86" s="128">
        <f t="shared" si="15"/>
        <v>80</v>
      </c>
      <c r="L86" s="41">
        <f>'MASTER CHART'!$AJ$7</f>
        <v>0.35</v>
      </c>
      <c r="M86" s="38">
        <f t="shared" si="21"/>
        <v>28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100000000000001" x14ac:dyDescent="0.35">
      <c r="A87" s="248" t="s">
        <v>73</v>
      </c>
      <c r="B87" s="656"/>
      <c r="C87" s="657" t="s">
        <v>293</v>
      </c>
      <c r="D87" s="657" t="s">
        <v>292</v>
      </c>
      <c r="E87" s="372" t="str">
        <f t="shared" si="17"/>
        <v>C</v>
      </c>
      <c r="F87" s="39">
        <f t="shared" si="16"/>
        <v>70</v>
      </c>
      <c r="G87" s="55">
        <f t="shared" si="12"/>
        <v>0.93333333333333335</v>
      </c>
      <c r="H87" s="57">
        <f t="shared" si="19"/>
        <v>-6.6666666666666652E-2</v>
      </c>
      <c r="I87" s="57">
        <f t="shared" si="20"/>
        <v>6.6666666666666652E-2</v>
      </c>
      <c r="J87" s="559">
        <f t="shared" si="14"/>
        <v>-19.999999999999993</v>
      </c>
      <c r="K87" s="128">
        <f t="shared" si="15"/>
        <v>19.999999999999993</v>
      </c>
      <c r="L87" s="41">
        <f>'MASTER CHART'!$AJ$7</f>
        <v>0.35</v>
      </c>
      <c r="M87" s="38">
        <f t="shared" si="21"/>
        <v>-6.9999999999999973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s="2" customFormat="1" ht="16.100000000000001" x14ac:dyDescent="0.35">
      <c r="A88" s="249" t="s">
        <v>168</v>
      </c>
      <c r="B88" s="656"/>
      <c r="C88" s="657" t="s">
        <v>293</v>
      </c>
      <c r="D88" s="657" t="s">
        <v>292</v>
      </c>
      <c r="E88" s="372" t="str">
        <f t="shared" si="17"/>
        <v>C</v>
      </c>
      <c r="F88" s="39">
        <f t="shared" si="16"/>
        <v>70</v>
      </c>
      <c r="G88" s="55">
        <f t="shared" si="12"/>
        <v>0.93333333333333335</v>
      </c>
      <c r="H88" s="57">
        <f t="shared" si="19"/>
        <v>-6.6666666666666652E-2</v>
      </c>
      <c r="I88" s="57">
        <f t="shared" si="20"/>
        <v>6.6666666666666652E-2</v>
      </c>
      <c r="J88" s="559">
        <f t="shared" si="14"/>
        <v>-19.999999999999993</v>
      </c>
      <c r="K88" s="128">
        <f t="shared" si="15"/>
        <v>19.999999999999993</v>
      </c>
      <c r="L88" s="41">
        <f>'MASTER CHART'!$AJ$7</f>
        <v>0.35</v>
      </c>
      <c r="M88" s="38">
        <f t="shared" si="21"/>
        <v>-6.9999999999999973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s="2" customFormat="1" ht="16.100000000000001" x14ac:dyDescent="0.35">
      <c r="A89" s="248" t="s">
        <v>169</v>
      </c>
      <c r="B89" s="656"/>
      <c r="C89" s="657" t="s">
        <v>291</v>
      </c>
      <c r="D89" s="657" t="s">
        <v>292</v>
      </c>
      <c r="E89" s="372" t="str">
        <f t="shared" si="17"/>
        <v>A4</v>
      </c>
      <c r="F89" s="39">
        <f t="shared" si="16"/>
        <v>85</v>
      </c>
      <c r="G89" s="55">
        <f t="shared" si="12"/>
        <v>1.1333333333333333</v>
      </c>
      <c r="H89" s="57">
        <f t="shared" si="19"/>
        <v>0.1333333333333333</v>
      </c>
      <c r="I89" s="57">
        <f t="shared" si="20"/>
        <v>-0.1333333333333333</v>
      </c>
      <c r="J89" s="559">
        <f t="shared" si="14"/>
        <v>40</v>
      </c>
      <c r="K89" s="128">
        <f t="shared" si="15"/>
        <v>40</v>
      </c>
      <c r="L89" s="41">
        <f>'MASTER CHART'!$AJ$7</f>
        <v>0.35</v>
      </c>
      <c r="M89" s="38">
        <f t="shared" si="21"/>
        <v>14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100000000000001" x14ac:dyDescent="0.35">
      <c r="A90" s="248" t="s">
        <v>74</v>
      </c>
      <c r="B90" s="656"/>
      <c r="C90" s="657" t="s">
        <v>290</v>
      </c>
      <c r="D90" s="657" t="s">
        <v>291</v>
      </c>
      <c r="E90" s="372" t="str">
        <f t="shared" si="17"/>
        <v>A3</v>
      </c>
      <c r="F90" s="39">
        <f t="shared" si="16"/>
        <v>90</v>
      </c>
      <c r="G90" s="55">
        <f t="shared" si="12"/>
        <v>1.2</v>
      </c>
      <c r="H90" s="57">
        <f t="shared" si="19"/>
        <v>0.19999999999999996</v>
      </c>
      <c r="I90" s="57">
        <f t="shared" si="20"/>
        <v>-0.19999999999999996</v>
      </c>
      <c r="J90" s="559">
        <f t="shared" si="14"/>
        <v>60</v>
      </c>
      <c r="K90" s="128">
        <f t="shared" si="15"/>
        <v>60</v>
      </c>
      <c r="L90" s="41">
        <f>'MASTER CHART'!$AJ$7</f>
        <v>0.35</v>
      </c>
      <c r="M90" s="38">
        <f t="shared" si="21"/>
        <v>21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100000000000001" x14ac:dyDescent="0.35">
      <c r="A91" s="249" t="s">
        <v>170</v>
      </c>
      <c r="B91" s="656"/>
      <c r="C91" s="657" t="s">
        <v>294</v>
      </c>
      <c r="D91" s="657" t="s">
        <v>294</v>
      </c>
      <c r="E91" s="372" t="str">
        <f t="shared" si="17"/>
        <v>D</v>
      </c>
      <c r="F91" s="39">
        <f t="shared" si="16"/>
        <v>60</v>
      </c>
      <c r="G91" s="55">
        <f t="shared" si="12"/>
        <v>0.8</v>
      </c>
      <c r="H91" s="57">
        <f t="shared" si="19"/>
        <v>-0.19999999999999996</v>
      </c>
      <c r="I91" s="57">
        <f t="shared" si="20"/>
        <v>0.19999999999999996</v>
      </c>
      <c r="J91" s="559">
        <f t="shared" si="14"/>
        <v>-59.999999999999979</v>
      </c>
      <c r="K91" s="128">
        <f t="shared" si="15"/>
        <v>59.999999999999979</v>
      </c>
      <c r="L91" s="41">
        <f>'MASTER CHART'!$AJ$7</f>
        <v>0.35</v>
      </c>
      <c r="M91" s="38">
        <f t="shared" si="21"/>
        <v>-20.999999999999993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s="34" customFormat="1" ht="18.7" customHeight="1" x14ac:dyDescent="0.35">
      <c r="A92" s="249" t="s">
        <v>225</v>
      </c>
      <c r="B92" s="656"/>
      <c r="C92" s="657" t="s">
        <v>294</v>
      </c>
      <c r="D92" s="657" t="s">
        <v>294</v>
      </c>
      <c r="E92" s="372" t="str">
        <f t="shared" si="17"/>
        <v>D</v>
      </c>
      <c r="F92" s="39">
        <f t="shared" si="16"/>
        <v>60</v>
      </c>
      <c r="G92" s="55">
        <f t="shared" si="12"/>
        <v>0.8</v>
      </c>
      <c r="H92" s="57">
        <f t="shared" si="19"/>
        <v>-0.19999999999999996</v>
      </c>
      <c r="I92" s="57">
        <f t="shared" si="20"/>
        <v>0.19999999999999996</v>
      </c>
      <c r="J92" s="559">
        <f t="shared" si="14"/>
        <v>-59.999999999999979</v>
      </c>
      <c r="K92" s="128">
        <f t="shared" si="15"/>
        <v>59.999999999999979</v>
      </c>
      <c r="L92" s="41">
        <f>'MASTER CHART'!$AJ$7</f>
        <v>0.35</v>
      </c>
      <c r="M92" s="38">
        <f t="shared" si="21"/>
        <v>-20.999999999999993</v>
      </c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s="34" customFormat="1" ht="16.100000000000001" x14ac:dyDescent="0.35">
      <c r="A93" s="248" t="s">
        <v>171</v>
      </c>
      <c r="B93" s="656"/>
      <c r="C93" s="657" t="s">
        <v>290</v>
      </c>
      <c r="D93" s="657" t="s">
        <v>290</v>
      </c>
      <c r="E93" s="372" t="str">
        <f t="shared" si="17"/>
        <v>A3</v>
      </c>
      <c r="F93" s="39">
        <f t="shared" si="16"/>
        <v>90</v>
      </c>
      <c r="G93" s="55">
        <f t="shared" si="12"/>
        <v>1.2</v>
      </c>
      <c r="H93" s="57">
        <f t="shared" si="19"/>
        <v>0.19999999999999996</v>
      </c>
      <c r="I93" s="57">
        <f t="shared" si="20"/>
        <v>-0.19999999999999996</v>
      </c>
      <c r="J93" s="559">
        <f t="shared" si="14"/>
        <v>60</v>
      </c>
      <c r="K93" s="128">
        <f t="shared" si="15"/>
        <v>60</v>
      </c>
      <c r="L93" s="41">
        <f>'MASTER CHART'!$AJ$7</f>
        <v>0.35</v>
      </c>
      <c r="M93" s="38">
        <f t="shared" si="21"/>
        <v>21</v>
      </c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s="34" customFormat="1" ht="16.100000000000001" x14ac:dyDescent="0.35">
      <c r="A94" s="249" t="s">
        <v>75</v>
      </c>
      <c r="B94" s="656"/>
      <c r="C94" s="657" t="s">
        <v>293</v>
      </c>
      <c r="D94" s="657" t="s">
        <v>293</v>
      </c>
      <c r="E94" s="372" t="str">
        <f t="shared" si="17"/>
        <v>C</v>
      </c>
      <c r="F94" s="39">
        <f t="shared" si="16"/>
        <v>70</v>
      </c>
      <c r="G94" s="55">
        <f t="shared" si="12"/>
        <v>0.93333333333333335</v>
      </c>
      <c r="H94" s="57">
        <f t="shared" si="19"/>
        <v>-6.6666666666666652E-2</v>
      </c>
      <c r="I94" s="57">
        <f t="shared" si="20"/>
        <v>6.6666666666666652E-2</v>
      </c>
      <c r="J94" s="559">
        <f t="shared" si="14"/>
        <v>-19.999999999999993</v>
      </c>
      <c r="K94" s="128">
        <f t="shared" si="15"/>
        <v>19.999999999999993</v>
      </c>
      <c r="L94" s="41">
        <f>'MASTER CHART'!$AJ$7</f>
        <v>0.35</v>
      </c>
      <c r="M94" s="38">
        <f t="shared" si="21"/>
        <v>-6.9999999999999973</v>
      </c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s="34" customFormat="1" ht="16.100000000000001" x14ac:dyDescent="0.35">
      <c r="A95" s="249" t="s">
        <v>172</v>
      </c>
      <c r="B95" s="656"/>
      <c r="C95" s="657" t="s">
        <v>294</v>
      </c>
      <c r="D95" s="657" t="s">
        <v>294</v>
      </c>
      <c r="E95" s="372" t="str">
        <f t="shared" si="17"/>
        <v>D</v>
      </c>
      <c r="F95" s="39">
        <f t="shared" si="16"/>
        <v>60</v>
      </c>
      <c r="G95" s="55">
        <f t="shared" si="12"/>
        <v>0.8</v>
      </c>
      <c r="H95" s="57">
        <f t="shared" si="19"/>
        <v>-0.19999999999999996</v>
      </c>
      <c r="I95" s="57">
        <f t="shared" si="20"/>
        <v>0.19999999999999996</v>
      </c>
      <c r="J95" s="559">
        <f t="shared" si="14"/>
        <v>-59.999999999999979</v>
      </c>
      <c r="K95" s="128">
        <f t="shared" si="15"/>
        <v>59.999999999999979</v>
      </c>
      <c r="L95" s="41">
        <f>'MASTER CHART'!$AJ$7</f>
        <v>0.35</v>
      </c>
      <c r="M95" s="38">
        <f t="shared" si="21"/>
        <v>-20.999999999999993</v>
      </c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s="34" customFormat="1" ht="16.100000000000001" x14ac:dyDescent="0.35">
      <c r="A96" s="248" t="s">
        <v>76</v>
      </c>
      <c r="B96" s="656"/>
      <c r="C96" s="657" t="s">
        <v>680</v>
      </c>
      <c r="D96" s="657" t="s">
        <v>680</v>
      </c>
      <c r="E96" s="372" t="str">
        <f t="shared" si="17"/>
        <v>E</v>
      </c>
      <c r="F96" s="39">
        <f t="shared" si="16"/>
        <v>50</v>
      </c>
      <c r="G96" s="55">
        <f t="shared" si="12"/>
        <v>0.66666666666666663</v>
      </c>
      <c r="H96" s="57">
        <f t="shared" si="19"/>
        <v>-0.33333333333333337</v>
      </c>
      <c r="I96" s="57">
        <f t="shared" si="20"/>
        <v>0.33333333333333337</v>
      </c>
      <c r="J96" s="559">
        <f t="shared" si="14"/>
        <v>-100</v>
      </c>
      <c r="K96" s="128">
        <f t="shared" si="15"/>
        <v>100</v>
      </c>
      <c r="L96" s="41">
        <f>'MASTER CHART'!$AJ$7</f>
        <v>0.35</v>
      </c>
      <c r="M96" s="38">
        <f t="shared" si="21"/>
        <v>-35</v>
      </c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s="34" customFormat="1" ht="16.100000000000001" x14ac:dyDescent="0.35">
      <c r="A97" s="249" t="s">
        <v>173</v>
      </c>
      <c r="B97" s="656"/>
      <c r="C97" s="657" t="s">
        <v>290</v>
      </c>
      <c r="D97" s="657" t="s">
        <v>290</v>
      </c>
      <c r="E97" s="372" t="str">
        <f t="shared" si="17"/>
        <v>A3</v>
      </c>
      <c r="F97" s="39">
        <f t="shared" si="16"/>
        <v>90</v>
      </c>
      <c r="G97" s="55">
        <f t="shared" si="12"/>
        <v>1.2</v>
      </c>
      <c r="H97" s="57">
        <f t="shared" si="19"/>
        <v>0.19999999999999996</v>
      </c>
      <c r="I97" s="57">
        <f t="shared" si="20"/>
        <v>-0.19999999999999996</v>
      </c>
      <c r="J97" s="559">
        <f t="shared" si="14"/>
        <v>60</v>
      </c>
      <c r="K97" s="128">
        <f t="shared" si="15"/>
        <v>60</v>
      </c>
      <c r="L97" s="41">
        <f>'MASTER CHART'!$AJ$7</f>
        <v>0.35</v>
      </c>
      <c r="M97" s="38">
        <f t="shared" si="21"/>
        <v>21</v>
      </c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s="34" customFormat="1" ht="18" customHeight="1" x14ac:dyDescent="0.35">
      <c r="A98" s="248" t="s">
        <v>174</v>
      </c>
      <c r="B98" s="656"/>
      <c r="C98" s="657" t="s">
        <v>288</v>
      </c>
      <c r="D98" s="657" t="s">
        <v>289</v>
      </c>
      <c r="E98" s="372" t="str">
        <f t="shared" si="17"/>
        <v>A1</v>
      </c>
      <c r="F98" s="39">
        <f t="shared" si="16"/>
        <v>100</v>
      </c>
      <c r="G98" s="55">
        <f t="shared" si="12"/>
        <v>1.3333333333333333</v>
      </c>
      <c r="H98" s="57">
        <f t="shared" si="19"/>
        <v>0.33333333333333326</v>
      </c>
      <c r="I98" s="57">
        <f t="shared" si="20"/>
        <v>-0.33333333333333326</v>
      </c>
      <c r="J98" s="559">
        <f t="shared" si="14"/>
        <v>100</v>
      </c>
      <c r="K98" s="128">
        <f t="shared" si="15"/>
        <v>100</v>
      </c>
      <c r="L98" s="41">
        <f>'MASTER CHART'!$AJ$7</f>
        <v>0.35</v>
      </c>
      <c r="M98" s="38">
        <f t="shared" si="21"/>
        <v>35</v>
      </c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s="34" customFormat="1" ht="16.100000000000001" x14ac:dyDescent="0.35">
      <c r="A99" s="249" t="s">
        <v>175</v>
      </c>
      <c r="B99" s="656"/>
      <c r="C99" s="657"/>
      <c r="D99" s="657"/>
      <c r="E99" s="372" t="str">
        <f t="shared" si="17"/>
        <v>na</v>
      </c>
      <c r="F99" s="39">
        <f t="shared" si="16"/>
        <v>75</v>
      </c>
      <c r="G99" s="55">
        <f t="shared" si="12"/>
        <v>1</v>
      </c>
      <c r="H99" s="57">
        <f t="shared" si="19"/>
        <v>0</v>
      </c>
      <c r="I99" s="57">
        <f t="shared" si="20"/>
        <v>0</v>
      </c>
      <c r="J99" s="559">
        <f t="shared" si="14"/>
        <v>0</v>
      </c>
      <c r="K99" s="128">
        <f t="shared" si="15"/>
        <v>0</v>
      </c>
      <c r="L99" s="41">
        <f>'MASTER CHART'!$AJ$7</f>
        <v>0.35</v>
      </c>
      <c r="M99" s="38">
        <f t="shared" si="21"/>
        <v>0</v>
      </c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6.100000000000001" x14ac:dyDescent="0.35">
      <c r="A100" s="248" t="s">
        <v>176</v>
      </c>
      <c r="B100" s="656"/>
      <c r="C100" s="657" t="s">
        <v>294</v>
      </c>
      <c r="D100" s="657" t="s">
        <v>294</v>
      </c>
      <c r="E100" s="372" t="str">
        <f t="shared" si="17"/>
        <v>D</v>
      </c>
      <c r="F100" s="39">
        <f t="shared" si="16"/>
        <v>60</v>
      </c>
      <c r="G100" s="55">
        <f t="shared" ref="G100:G131" si="22">IF(F100=0,"use mean",F100/$F$184)</f>
        <v>0.8</v>
      </c>
      <c r="H100" s="57">
        <f t="shared" si="19"/>
        <v>-0.19999999999999996</v>
      </c>
      <c r="I100" s="57">
        <f t="shared" si="20"/>
        <v>0.19999999999999996</v>
      </c>
      <c r="J100" s="559">
        <f t="shared" si="14"/>
        <v>-59.999999999999979</v>
      </c>
      <c r="K100" s="128">
        <f t="shared" ref="K100:K131" si="23">IF(H100&lt;0,H100/$I$186*-100,H100/$H$185*100)</f>
        <v>59.999999999999979</v>
      </c>
      <c r="L100" s="41">
        <f>'MASTER CHART'!$AJ$7</f>
        <v>0.35</v>
      </c>
      <c r="M100" s="38">
        <f t="shared" si="21"/>
        <v>-20.999999999999993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100000000000001" x14ac:dyDescent="0.35">
      <c r="A101" s="249" t="s">
        <v>177</v>
      </c>
      <c r="B101" s="656"/>
      <c r="C101" s="657" t="s">
        <v>294</v>
      </c>
      <c r="D101" s="657" t="s">
        <v>294</v>
      </c>
      <c r="E101" s="372" t="str">
        <f t="shared" si="17"/>
        <v>D</v>
      </c>
      <c r="F101" s="39">
        <f t="shared" si="16"/>
        <v>60</v>
      </c>
      <c r="G101" s="55">
        <f t="shared" si="22"/>
        <v>0.8</v>
      </c>
      <c r="H101" s="57">
        <f t="shared" si="19"/>
        <v>-0.19999999999999996</v>
      </c>
      <c r="I101" s="57">
        <f t="shared" si="20"/>
        <v>0.19999999999999996</v>
      </c>
      <c r="J101" s="559">
        <f t="shared" si="14"/>
        <v>-59.999999999999979</v>
      </c>
      <c r="K101" s="128">
        <f t="shared" si="23"/>
        <v>59.999999999999979</v>
      </c>
      <c r="L101" s="41">
        <f>'MASTER CHART'!$AJ$7</f>
        <v>0.35</v>
      </c>
      <c r="M101" s="38">
        <f t="shared" si="21"/>
        <v>-20.999999999999993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100000000000001" x14ac:dyDescent="0.35">
      <c r="A102" s="248" t="s">
        <v>77</v>
      </c>
      <c r="B102" s="656"/>
      <c r="C102" s="657" t="s">
        <v>291</v>
      </c>
      <c r="D102" s="657" t="s">
        <v>290</v>
      </c>
      <c r="E102" s="372" t="str">
        <f t="shared" si="17"/>
        <v>A4</v>
      </c>
      <c r="F102" s="39">
        <f t="shared" si="16"/>
        <v>85</v>
      </c>
      <c r="G102" s="55">
        <f t="shared" si="22"/>
        <v>1.1333333333333333</v>
      </c>
      <c r="H102" s="57">
        <f t="shared" si="19"/>
        <v>0.1333333333333333</v>
      </c>
      <c r="I102" s="57">
        <f t="shared" si="20"/>
        <v>-0.1333333333333333</v>
      </c>
      <c r="J102" s="559">
        <f t="shared" si="14"/>
        <v>40</v>
      </c>
      <c r="K102" s="128">
        <f t="shared" si="23"/>
        <v>40</v>
      </c>
      <c r="L102" s="41">
        <f>'MASTER CHART'!$AJ$7</f>
        <v>0.35</v>
      </c>
      <c r="M102" s="38">
        <f t="shared" si="21"/>
        <v>14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100000000000001" x14ac:dyDescent="0.35">
      <c r="A103" s="248" t="s">
        <v>178</v>
      </c>
      <c r="B103" s="656"/>
      <c r="C103" s="657" t="s">
        <v>294</v>
      </c>
      <c r="D103" s="657" t="s">
        <v>294</v>
      </c>
      <c r="E103" s="372" t="str">
        <f t="shared" si="17"/>
        <v>D</v>
      </c>
      <c r="F103" s="39">
        <f t="shared" si="16"/>
        <v>60</v>
      </c>
      <c r="G103" s="55">
        <f t="shared" si="22"/>
        <v>0.8</v>
      </c>
      <c r="H103" s="57">
        <f t="shared" si="19"/>
        <v>-0.19999999999999996</v>
      </c>
      <c r="I103" s="57">
        <f t="shared" si="20"/>
        <v>0.19999999999999996</v>
      </c>
      <c r="J103" s="559">
        <f t="shared" si="14"/>
        <v>-59.999999999999979</v>
      </c>
      <c r="K103" s="128">
        <f t="shared" si="23"/>
        <v>59.999999999999979</v>
      </c>
      <c r="L103" s="41">
        <f>'MASTER CHART'!$AJ$7</f>
        <v>0.35</v>
      </c>
      <c r="M103" s="38">
        <f t="shared" si="21"/>
        <v>-20.999999999999993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100000000000001" x14ac:dyDescent="0.35">
      <c r="A104" s="249" t="s">
        <v>179</v>
      </c>
      <c r="B104" s="656"/>
      <c r="C104" s="657" t="s">
        <v>289</v>
      </c>
      <c r="D104" s="657" t="s">
        <v>289</v>
      </c>
      <c r="E104" s="372" t="str">
        <f t="shared" si="17"/>
        <v>A2</v>
      </c>
      <c r="F104" s="39">
        <f t="shared" si="16"/>
        <v>95</v>
      </c>
      <c r="G104" s="55">
        <f t="shared" si="22"/>
        <v>1.2666666666666666</v>
      </c>
      <c r="H104" s="57">
        <f t="shared" si="19"/>
        <v>0.26666666666666661</v>
      </c>
      <c r="I104" s="57">
        <f t="shared" si="20"/>
        <v>-0.26666666666666661</v>
      </c>
      <c r="J104" s="559">
        <f t="shared" si="14"/>
        <v>80</v>
      </c>
      <c r="K104" s="128">
        <f t="shared" si="23"/>
        <v>80</v>
      </c>
      <c r="L104" s="41">
        <f>'MASTER CHART'!$AJ$7</f>
        <v>0.35</v>
      </c>
      <c r="M104" s="38">
        <f t="shared" si="21"/>
        <v>28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100000000000001" x14ac:dyDescent="0.35">
      <c r="A105" s="248" t="s">
        <v>180</v>
      </c>
      <c r="B105" s="656"/>
      <c r="C105" s="657"/>
      <c r="D105" s="657"/>
      <c r="E105" s="372" t="str">
        <f t="shared" si="17"/>
        <v>na</v>
      </c>
      <c r="F105" s="39">
        <f t="shared" si="16"/>
        <v>75</v>
      </c>
      <c r="G105" s="55">
        <f t="shared" si="22"/>
        <v>1</v>
      </c>
      <c r="H105" s="57">
        <f t="shared" si="19"/>
        <v>0</v>
      </c>
      <c r="I105" s="57">
        <f t="shared" si="20"/>
        <v>0</v>
      </c>
      <c r="J105" s="559">
        <f t="shared" si="14"/>
        <v>0</v>
      </c>
      <c r="K105" s="128">
        <f t="shared" si="23"/>
        <v>0</v>
      </c>
      <c r="L105" s="41">
        <f>'MASTER CHART'!$AJ$7</f>
        <v>0.35</v>
      </c>
      <c r="M105" s="38">
        <f t="shared" si="21"/>
        <v>0</v>
      </c>
    </row>
    <row r="106" spans="1:26" ht="16.100000000000001" x14ac:dyDescent="0.35">
      <c r="A106" s="249" t="s">
        <v>181</v>
      </c>
      <c r="B106" s="656"/>
      <c r="C106" s="657" t="s">
        <v>294</v>
      </c>
      <c r="D106" s="657" t="s">
        <v>294</v>
      </c>
      <c r="E106" s="372" t="str">
        <f t="shared" si="17"/>
        <v>D</v>
      </c>
      <c r="F106" s="39">
        <f t="shared" si="16"/>
        <v>60</v>
      </c>
      <c r="G106" s="55">
        <f t="shared" si="22"/>
        <v>0.8</v>
      </c>
      <c r="H106" s="57">
        <f t="shared" si="19"/>
        <v>-0.19999999999999996</v>
      </c>
      <c r="I106" s="57">
        <f t="shared" si="20"/>
        <v>0.19999999999999996</v>
      </c>
      <c r="J106" s="559">
        <f t="shared" si="14"/>
        <v>-59.999999999999979</v>
      </c>
      <c r="K106" s="128">
        <f t="shared" si="23"/>
        <v>59.999999999999979</v>
      </c>
      <c r="L106" s="41">
        <f>'MASTER CHART'!$AJ$7</f>
        <v>0.35</v>
      </c>
      <c r="M106" s="38">
        <f t="shared" si="21"/>
        <v>-20.999999999999993</v>
      </c>
    </row>
    <row r="107" spans="1:26" ht="16.100000000000001" x14ac:dyDescent="0.35">
      <c r="A107" s="248" t="s">
        <v>121</v>
      </c>
      <c r="B107" s="656"/>
      <c r="C107" s="657" t="s">
        <v>290</v>
      </c>
      <c r="D107" s="657" t="s">
        <v>290</v>
      </c>
      <c r="E107" s="372" t="str">
        <f t="shared" si="17"/>
        <v>A3</v>
      </c>
      <c r="F107" s="39">
        <f t="shared" si="16"/>
        <v>90</v>
      </c>
      <c r="G107" s="55">
        <f t="shared" si="22"/>
        <v>1.2</v>
      </c>
      <c r="H107" s="57">
        <f t="shared" si="19"/>
        <v>0.19999999999999996</v>
      </c>
      <c r="I107" s="57">
        <f t="shared" si="20"/>
        <v>-0.19999999999999996</v>
      </c>
      <c r="J107" s="559">
        <f t="shared" si="14"/>
        <v>60</v>
      </c>
      <c r="K107" s="128">
        <f t="shared" si="23"/>
        <v>60</v>
      </c>
      <c r="L107" s="41">
        <f>'MASTER CHART'!$AJ$7</f>
        <v>0.35</v>
      </c>
      <c r="M107" s="38">
        <f t="shared" si="21"/>
        <v>21</v>
      </c>
    </row>
    <row r="108" spans="1:26" ht="16.100000000000001" x14ac:dyDescent="0.35">
      <c r="A108" s="248" t="s">
        <v>78</v>
      </c>
      <c r="B108" s="656"/>
      <c r="C108" s="657" t="s">
        <v>292</v>
      </c>
      <c r="D108" s="657" t="s">
        <v>291</v>
      </c>
      <c r="E108" s="372" t="str">
        <f t="shared" si="17"/>
        <v>B</v>
      </c>
      <c r="F108" s="39">
        <f t="shared" si="16"/>
        <v>80</v>
      </c>
      <c r="G108" s="55">
        <f t="shared" si="22"/>
        <v>1.0666666666666667</v>
      </c>
      <c r="H108" s="57">
        <f t="shared" si="19"/>
        <v>6.6666666666666652E-2</v>
      </c>
      <c r="I108" s="57">
        <f t="shared" si="20"/>
        <v>-6.6666666666666652E-2</v>
      </c>
      <c r="J108" s="559">
        <f t="shared" si="14"/>
        <v>20</v>
      </c>
      <c r="K108" s="128">
        <f t="shared" si="23"/>
        <v>20</v>
      </c>
      <c r="L108" s="41">
        <f>'MASTER CHART'!$AJ$7</f>
        <v>0.35</v>
      </c>
      <c r="M108" s="38">
        <f t="shared" si="21"/>
        <v>7</v>
      </c>
    </row>
    <row r="109" spans="1:26" ht="16.100000000000001" x14ac:dyDescent="0.35">
      <c r="A109" s="248" t="s">
        <v>182</v>
      </c>
      <c r="B109" s="656"/>
      <c r="C109" s="657" t="s">
        <v>294</v>
      </c>
      <c r="D109" s="657" t="s">
        <v>293</v>
      </c>
      <c r="E109" s="372" t="str">
        <f t="shared" si="17"/>
        <v>D</v>
      </c>
      <c r="F109" s="39">
        <f t="shared" si="16"/>
        <v>60</v>
      </c>
      <c r="G109" s="55">
        <f t="shared" si="22"/>
        <v>0.8</v>
      </c>
      <c r="H109" s="57">
        <f t="shared" si="19"/>
        <v>-0.19999999999999996</v>
      </c>
      <c r="I109" s="57">
        <f t="shared" si="20"/>
        <v>0.19999999999999996</v>
      </c>
      <c r="J109" s="559">
        <f t="shared" si="14"/>
        <v>-59.999999999999979</v>
      </c>
      <c r="K109" s="128">
        <f t="shared" si="23"/>
        <v>59.999999999999979</v>
      </c>
      <c r="L109" s="41">
        <f>'MASTER CHART'!$AJ$7</f>
        <v>0.35</v>
      </c>
      <c r="M109" s="38">
        <f t="shared" si="21"/>
        <v>-20.999999999999993</v>
      </c>
    </row>
    <row r="110" spans="1:26" ht="16.100000000000001" x14ac:dyDescent="0.35">
      <c r="A110" s="249" t="s">
        <v>183</v>
      </c>
      <c r="B110" s="656"/>
      <c r="C110" s="657" t="s">
        <v>293</v>
      </c>
      <c r="D110" s="657" t="s">
        <v>292</v>
      </c>
      <c r="E110" s="372" t="str">
        <f t="shared" si="17"/>
        <v>C</v>
      </c>
      <c r="F110" s="39">
        <f t="shared" si="16"/>
        <v>70</v>
      </c>
      <c r="G110" s="55">
        <f t="shared" si="22"/>
        <v>0.93333333333333335</v>
      </c>
      <c r="H110" s="57">
        <f t="shared" si="19"/>
        <v>-6.6666666666666652E-2</v>
      </c>
      <c r="I110" s="57">
        <f t="shared" si="20"/>
        <v>6.6666666666666652E-2</v>
      </c>
      <c r="J110" s="559">
        <f t="shared" si="14"/>
        <v>-19.999999999999993</v>
      </c>
      <c r="K110" s="128">
        <f t="shared" si="23"/>
        <v>19.999999999999993</v>
      </c>
      <c r="L110" s="41">
        <f>'MASTER CHART'!$AJ$7</f>
        <v>0.35</v>
      </c>
      <c r="M110" s="38">
        <f t="shared" si="21"/>
        <v>-6.9999999999999973</v>
      </c>
    </row>
    <row r="111" spans="1:26" ht="16.100000000000001" x14ac:dyDescent="0.35">
      <c r="A111" s="249" t="s">
        <v>79</v>
      </c>
      <c r="B111" s="656"/>
      <c r="C111" s="657" t="s">
        <v>291</v>
      </c>
      <c r="D111" s="657" t="s">
        <v>291</v>
      </c>
      <c r="E111" s="372" t="str">
        <f t="shared" si="17"/>
        <v>A4</v>
      </c>
      <c r="F111" s="39">
        <f t="shared" si="16"/>
        <v>85</v>
      </c>
      <c r="G111" s="55">
        <f t="shared" si="22"/>
        <v>1.1333333333333333</v>
      </c>
      <c r="H111" s="57">
        <f t="shared" si="19"/>
        <v>0.1333333333333333</v>
      </c>
      <c r="I111" s="57">
        <f t="shared" si="20"/>
        <v>-0.1333333333333333</v>
      </c>
      <c r="J111" s="559">
        <f t="shared" si="14"/>
        <v>40</v>
      </c>
      <c r="K111" s="128">
        <f t="shared" si="23"/>
        <v>40</v>
      </c>
      <c r="L111" s="41">
        <f>'MASTER CHART'!$AJ$7</f>
        <v>0.35</v>
      </c>
      <c r="M111" s="38">
        <f t="shared" si="21"/>
        <v>14</v>
      </c>
    </row>
    <row r="112" spans="1:26" ht="16.100000000000001" x14ac:dyDescent="0.35">
      <c r="A112" s="248" t="s">
        <v>184</v>
      </c>
      <c r="B112" s="656"/>
      <c r="C112" s="657" t="s">
        <v>680</v>
      </c>
      <c r="D112" s="657" t="s">
        <v>294</v>
      </c>
      <c r="E112" s="372" t="str">
        <f t="shared" si="17"/>
        <v>E</v>
      </c>
      <c r="F112" s="39">
        <f t="shared" si="16"/>
        <v>50</v>
      </c>
      <c r="G112" s="55">
        <f t="shared" si="22"/>
        <v>0.66666666666666663</v>
      </c>
      <c r="H112" s="57">
        <f t="shared" si="19"/>
        <v>-0.33333333333333337</v>
      </c>
      <c r="I112" s="57">
        <f t="shared" si="20"/>
        <v>0.33333333333333337</v>
      </c>
      <c r="J112" s="559">
        <f t="shared" si="14"/>
        <v>-100</v>
      </c>
      <c r="K112" s="128">
        <f t="shared" si="23"/>
        <v>100</v>
      </c>
      <c r="L112" s="41">
        <f>'MASTER CHART'!$AJ$7</f>
        <v>0.35</v>
      </c>
      <c r="M112" s="38">
        <f t="shared" si="21"/>
        <v>-35</v>
      </c>
    </row>
    <row r="113" spans="1:13" ht="16.100000000000001" x14ac:dyDescent="0.35">
      <c r="A113" s="249" t="s">
        <v>185</v>
      </c>
      <c r="B113" s="656"/>
      <c r="C113" s="657" t="s">
        <v>294</v>
      </c>
      <c r="D113" s="657" t="s">
        <v>680</v>
      </c>
      <c r="E113" s="372" t="str">
        <f t="shared" si="17"/>
        <v>D</v>
      </c>
      <c r="F113" s="39">
        <f t="shared" si="16"/>
        <v>60</v>
      </c>
      <c r="G113" s="55">
        <f t="shared" si="22"/>
        <v>0.8</v>
      </c>
      <c r="H113" s="57">
        <f t="shared" si="19"/>
        <v>-0.19999999999999996</v>
      </c>
      <c r="I113" s="57">
        <f t="shared" si="20"/>
        <v>0.19999999999999996</v>
      </c>
      <c r="J113" s="559">
        <f t="shared" si="14"/>
        <v>-59.999999999999979</v>
      </c>
      <c r="K113" s="128">
        <f t="shared" si="23"/>
        <v>59.999999999999979</v>
      </c>
      <c r="L113" s="41">
        <f>'MASTER CHART'!$AJ$7</f>
        <v>0.35</v>
      </c>
      <c r="M113" s="38">
        <f t="shared" si="21"/>
        <v>-20.999999999999993</v>
      </c>
    </row>
    <row r="114" spans="1:13" ht="16.100000000000001" x14ac:dyDescent="0.35">
      <c r="A114" s="248" t="s">
        <v>186</v>
      </c>
      <c r="B114" s="656"/>
      <c r="C114" s="657" t="s">
        <v>291</v>
      </c>
      <c r="D114" s="657" t="s">
        <v>291</v>
      </c>
      <c r="E114" s="372" t="str">
        <f t="shared" si="17"/>
        <v>A4</v>
      </c>
      <c r="F114" s="39">
        <f t="shared" si="16"/>
        <v>85</v>
      </c>
      <c r="G114" s="55">
        <f t="shared" si="22"/>
        <v>1.1333333333333333</v>
      </c>
      <c r="H114" s="57">
        <f t="shared" si="19"/>
        <v>0.1333333333333333</v>
      </c>
      <c r="I114" s="57">
        <f t="shared" si="20"/>
        <v>-0.1333333333333333</v>
      </c>
      <c r="J114" s="559">
        <f t="shared" si="14"/>
        <v>40</v>
      </c>
      <c r="K114" s="128">
        <f t="shared" si="23"/>
        <v>40</v>
      </c>
      <c r="L114" s="41">
        <f>'MASTER CHART'!$AJ$7</f>
        <v>0.35</v>
      </c>
      <c r="M114" s="38">
        <f t="shared" si="21"/>
        <v>14</v>
      </c>
    </row>
    <row r="115" spans="1:13" ht="16.100000000000001" x14ac:dyDescent="0.35">
      <c r="A115" s="248" t="s">
        <v>187</v>
      </c>
      <c r="B115" s="656"/>
      <c r="C115" s="657" t="s">
        <v>294</v>
      </c>
      <c r="D115" s="657" t="s">
        <v>294</v>
      </c>
      <c r="E115" s="372" t="str">
        <f t="shared" si="17"/>
        <v>D</v>
      </c>
      <c r="F115" s="39">
        <f t="shared" si="16"/>
        <v>60</v>
      </c>
      <c r="G115" s="55">
        <f t="shared" si="22"/>
        <v>0.8</v>
      </c>
      <c r="H115" s="57">
        <f t="shared" si="19"/>
        <v>-0.19999999999999996</v>
      </c>
      <c r="I115" s="57">
        <f t="shared" si="20"/>
        <v>0.19999999999999996</v>
      </c>
      <c r="J115" s="559">
        <f t="shared" si="14"/>
        <v>-59.999999999999979</v>
      </c>
      <c r="K115" s="128">
        <f t="shared" si="23"/>
        <v>59.999999999999979</v>
      </c>
      <c r="L115" s="41">
        <f>'MASTER CHART'!$AJ$7</f>
        <v>0.35</v>
      </c>
      <c r="M115" s="38">
        <f t="shared" si="21"/>
        <v>-20.999999999999993</v>
      </c>
    </row>
    <row r="116" spans="1:13" ht="16.100000000000001" x14ac:dyDescent="0.35">
      <c r="A116" s="250" t="s">
        <v>188</v>
      </c>
      <c r="B116" s="656"/>
      <c r="C116" s="657"/>
      <c r="D116" s="657"/>
      <c r="E116" s="372" t="str">
        <f t="shared" si="17"/>
        <v>na</v>
      </c>
      <c r="F116" s="39">
        <f t="shared" si="16"/>
        <v>75</v>
      </c>
      <c r="G116" s="55">
        <f t="shared" si="22"/>
        <v>1</v>
      </c>
      <c r="H116" s="57">
        <f t="shared" si="19"/>
        <v>0</v>
      </c>
      <c r="I116" s="57">
        <f t="shared" si="20"/>
        <v>0</v>
      </c>
      <c r="J116" s="559">
        <f t="shared" si="14"/>
        <v>0</v>
      </c>
      <c r="K116" s="128">
        <f t="shared" si="23"/>
        <v>0</v>
      </c>
      <c r="L116" s="41">
        <f>'MASTER CHART'!$AJ$7</f>
        <v>0.35</v>
      </c>
      <c r="M116" s="38">
        <f t="shared" si="21"/>
        <v>0</v>
      </c>
    </row>
    <row r="117" spans="1:13" ht="16.100000000000001" x14ac:dyDescent="0.35">
      <c r="A117" s="248" t="s">
        <v>80</v>
      </c>
      <c r="B117" s="656"/>
      <c r="C117" s="657" t="s">
        <v>289</v>
      </c>
      <c r="D117" s="657" t="s">
        <v>288</v>
      </c>
      <c r="E117" s="372" t="str">
        <f t="shared" si="17"/>
        <v>A2</v>
      </c>
      <c r="F117" s="39">
        <f t="shared" si="16"/>
        <v>95</v>
      </c>
      <c r="G117" s="55">
        <f t="shared" si="22"/>
        <v>1.2666666666666666</v>
      </c>
      <c r="H117" s="57">
        <f t="shared" si="19"/>
        <v>0.26666666666666661</v>
      </c>
      <c r="I117" s="57">
        <f t="shared" si="20"/>
        <v>-0.26666666666666661</v>
      </c>
      <c r="J117" s="559">
        <f t="shared" si="14"/>
        <v>80</v>
      </c>
      <c r="K117" s="128">
        <f t="shared" si="23"/>
        <v>80</v>
      </c>
      <c r="L117" s="41">
        <f>'MASTER CHART'!$AJ$7</f>
        <v>0.35</v>
      </c>
      <c r="M117" s="38">
        <f t="shared" si="21"/>
        <v>28</v>
      </c>
    </row>
    <row r="118" spans="1:13" ht="16.100000000000001" x14ac:dyDescent="0.35">
      <c r="A118" s="248" t="s">
        <v>189</v>
      </c>
      <c r="B118" s="656"/>
      <c r="C118" s="657"/>
      <c r="D118" s="657"/>
      <c r="E118" s="372" t="str">
        <f t="shared" si="17"/>
        <v>na</v>
      </c>
      <c r="F118" s="39">
        <f t="shared" si="16"/>
        <v>75</v>
      </c>
      <c r="G118" s="55">
        <f t="shared" si="22"/>
        <v>1</v>
      </c>
      <c r="H118" s="57">
        <f t="shared" si="19"/>
        <v>0</v>
      </c>
      <c r="I118" s="57">
        <f t="shared" si="20"/>
        <v>0</v>
      </c>
      <c r="J118" s="559">
        <f t="shared" si="14"/>
        <v>0</v>
      </c>
      <c r="K118" s="128">
        <f t="shared" si="23"/>
        <v>0</v>
      </c>
      <c r="L118" s="41">
        <f>'MASTER CHART'!$AJ$7</f>
        <v>0.35</v>
      </c>
      <c r="M118" s="38">
        <f t="shared" si="21"/>
        <v>0</v>
      </c>
    </row>
    <row r="119" spans="1:13" ht="16.100000000000001" x14ac:dyDescent="0.35">
      <c r="A119" s="249" t="s">
        <v>81</v>
      </c>
      <c r="B119" s="656"/>
      <c r="C119" s="657" t="s">
        <v>289</v>
      </c>
      <c r="D119" s="657" t="s">
        <v>288</v>
      </c>
      <c r="E119" s="372" t="str">
        <f t="shared" si="17"/>
        <v>A2</v>
      </c>
      <c r="F119" s="39">
        <f t="shared" si="16"/>
        <v>95</v>
      </c>
      <c r="G119" s="55">
        <f t="shared" si="22"/>
        <v>1.2666666666666666</v>
      </c>
      <c r="H119" s="57">
        <f t="shared" si="19"/>
        <v>0.26666666666666661</v>
      </c>
      <c r="I119" s="57">
        <f t="shared" si="20"/>
        <v>-0.26666666666666661</v>
      </c>
      <c r="J119" s="559">
        <f t="shared" si="14"/>
        <v>80</v>
      </c>
      <c r="K119" s="128">
        <f t="shared" si="23"/>
        <v>80</v>
      </c>
      <c r="L119" s="41">
        <f>'MASTER CHART'!$AJ$7</f>
        <v>0.35</v>
      </c>
      <c r="M119" s="38">
        <f t="shared" si="21"/>
        <v>28</v>
      </c>
    </row>
    <row r="120" spans="1:13" ht="16.100000000000001" x14ac:dyDescent="0.35">
      <c r="A120" s="248" t="s">
        <v>36</v>
      </c>
      <c r="B120" s="656"/>
      <c r="C120" s="657" t="s">
        <v>293</v>
      </c>
      <c r="D120" s="657" t="s">
        <v>293</v>
      </c>
      <c r="E120" s="372" t="str">
        <f t="shared" si="17"/>
        <v>C</v>
      </c>
      <c r="F120" s="39">
        <f t="shared" si="16"/>
        <v>70</v>
      </c>
      <c r="G120" s="55">
        <f t="shared" si="22"/>
        <v>0.93333333333333335</v>
      </c>
      <c r="H120" s="57">
        <f t="shared" si="19"/>
        <v>-6.6666666666666652E-2</v>
      </c>
      <c r="I120" s="57">
        <f t="shared" si="20"/>
        <v>6.6666666666666652E-2</v>
      </c>
      <c r="J120" s="559">
        <f t="shared" si="14"/>
        <v>-19.999999999999993</v>
      </c>
      <c r="K120" s="128">
        <f t="shared" si="23"/>
        <v>19.999999999999993</v>
      </c>
      <c r="L120" s="41">
        <f>'MASTER CHART'!$AJ$7</f>
        <v>0.35</v>
      </c>
      <c r="M120" s="38">
        <f t="shared" si="21"/>
        <v>-6.9999999999999973</v>
      </c>
    </row>
    <row r="121" spans="1:13" ht="16.100000000000001" x14ac:dyDescent="0.35">
      <c r="A121" s="249" t="s">
        <v>190</v>
      </c>
      <c r="B121" s="656"/>
      <c r="C121" s="657" t="s">
        <v>293</v>
      </c>
      <c r="D121" s="657" t="s">
        <v>293</v>
      </c>
      <c r="E121" s="372" t="str">
        <f t="shared" si="17"/>
        <v>C</v>
      </c>
      <c r="F121" s="39">
        <f t="shared" si="16"/>
        <v>70</v>
      </c>
      <c r="G121" s="55">
        <f t="shared" si="22"/>
        <v>0.93333333333333335</v>
      </c>
      <c r="H121" s="57">
        <f t="shared" si="19"/>
        <v>-6.6666666666666652E-2</v>
      </c>
      <c r="I121" s="57">
        <f t="shared" si="20"/>
        <v>6.6666666666666652E-2</v>
      </c>
      <c r="J121" s="559">
        <f t="shared" si="14"/>
        <v>-19.999999999999993</v>
      </c>
      <c r="K121" s="128">
        <f t="shared" si="23"/>
        <v>19.999999999999993</v>
      </c>
      <c r="L121" s="41">
        <f>'MASTER CHART'!$AJ$7</f>
        <v>0.35</v>
      </c>
      <c r="M121" s="38">
        <f t="shared" si="21"/>
        <v>-6.9999999999999973</v>
      </c>
    </row>
    <row r="122" spans="1:13" ht="16.100000000000001" x14ac:dyDescent="0.35">
      <c r="A122" s="248" t="s">
        <v>191</v>
      </c>
      <c r="B122" s="656"/>
      <c r="C122" s="657" t="s">
        <v>294</v>
      </c>
      <c r="D122" s="657" t="s">
        <v>294</v>
      </c>
      <c r="E122" s="372" t="str">
        <f t="shared" si="17"/>
        <v>D</v>
      </c>
      <c r="F122" s="39">
        <f t="shared" si="16"/>
        <v>60</v>
      </c>
      <c r="G122" s="55">
        <f t="shared" si="22"/>
        <v>0.8</v>
      </c>
      <c r="H122" s="57">
        <f t="shared" si="19"/>
        <v>-0.19999999999999996</v>
      </c>
      <c r="I122" s="57">
        <f t="shared" si="20"/>
        <v>0.19999999999999996</v>
      </c>
      <c r="J122" s="559">
        <f t="shared" si="14"/>
        <v>-59.999999999999979</v>
      </c>
      <c r="K122" s="128">
        <f t="shared" si="23"/>
        <v>59.999999999999979</v>
      </c>
      <c r="L122" s="41">
        <f>'MASTER CHART'!$AJ$7</f>
        <v>0.35</v>
      </c>
      <c r="M122" s="38">
        <f t="shared" si="21"/>
        <v>-20.999999999999993</v>
      </c>
    </row>
    <row r="123" spans="1:13" ht="16.100000000000001" x14ac:dyDescent="0.35">
      <c r="A123" s="248" t="s">
        <v>192</v>
      </c>
      <c r="B123" s="656"/>
      <c r="C123" s="657" t="s">
        <v>288</v>
      </c>
      <c r="D123" s="657" t="s">
        <v>288</v>
      </c>
      <c r="E123" s="372" t="str">
        <f t="shared" si="17"/>
        <v>A1</v>
      </c>
      <c r="F123" s="39">
        <f t="shared" si="16"/>
        <v>100</v>
      </c>
      <c r="G123" s="55">
        <f t="shared" si="22"/>
        <v>1.3333333333333333</v>
      </c>
      <c r="H123" s="57">
        <f t="shared" si="19"/>
        <v>0.33333333333333326</v>
      </c>
      <c r="I123" s="57">
        <f t="shared" si="20"/>
        <v>-0.33333333333333326</v>
      </c>
      <c r="J123" s="559">
        <f t="shared" si="14"/>
        <v>100</v>
      </c>
      <c r="K123" s="128">
        <f t="shared" si="23"/>
        <v>100</v>
      </c>
      <c r="L123" s="41">
        <f>'MASTER CHART'!$AJ$7</f>
        <v>0.35</v>
      </c>
      <c r="M123" s="38">
        <f t="shared" si="21"/>
        <v>35</v>
      </c>
    </row>
    <row r="124" spans="1:13" ht="16.100000000000001" x14ac:dyDescent="0.35">
      <c r="A124" s="248" t="s">
        <v>38</v>
      </c>
      <c r="B124" s="656"/>
      <c r="C124" s="657" t="s">
        <v>292</v>
      </c>
      <c r="D124" s="657" t="s">
        <v>291</v>
      </c>
      <c r="E124" s="372" t="str">
        <f t="shared" si="17"/>
        <v>B</v>
      </c>
      <c r="F124" s="39">
        <f t="shared" si="16"/>
        <v>80</v>
      </c>
      <c r="G124" s="55">
        <f t="shared" si="22"/>
        <v>1.0666666666666667</v>
      </c>
      <c r="H124" s="57">
        <f t="shared" si="19"/>
        <v>6.6666666666666652E-2</v>
      </c>
      <c r="I124" s="57">
        <f t="shared" si="20"/>
        <v>-6.6666666666666652E-2</v>
      </c>
      <c r="J124" s="559">
        <f t="shared" si="14"/>
        <v>20</v>
      </c>
      <c r="K124" s="128">
        <f t="shared" si="23"/>
        <v>20</v>
      </c>
      <c r="L124" s="41">
        <f>'MASTER CHART'!$AJ$7</f>
        <v>0.35</v>
      </c>
      <c r="M124" s="38">
        <f t="shared" si="21"/>
        <v>7</v>
      </c>
    </row>
    <row r="125" spans="1:13" ht="16.100000000000001" x14ac:dyDescent="0.35">
      <c r="A125" s="249" t="s">
        <v>82</v>
      </c>
      <c r="B125" s="656"/>
      <c r="C125" s="657" t="s">
        <v>293</v>
      </c>
      <c r="D125" s="657" t="s">
        <v>293</v>
      </c>
      <c r="E125" s="372" t="str">
        <f t="shared" si="17"/>
        <v>C</v>
      </c>
      <c r="F125" s="39">
        <f t="shared" si="16"/>
        <v>70</v>
      </c>
      <c r="G125" s="55">
        <f t="shared" si="22"/>
        <v>0.93333333333333335</v>
      </c>
      <c r="H125" s="57">
        <f t="shared" si="19"/>
        <v>-6.6666666666666652E-2</v>
      </c>
      <c r="I125" s="57">
        <f t="shared" si="20"/>
        <v>6.6666666666666652E-2</v>
      </c>
      <c r="J125" s="559">
        <f t="shared" si="14"/>
        <v>-19.999999999999993</v>
      </c>
      <c r="K125" s="128">
        <f t="shared" si="23"/>
        <v>19.999999999999993</v>
      </c>
      <c r="L125" s="41">
        <f>'MASTER CHART'!$AJ$7</f>
        <v>0.35</v>
      </c>
      <c r="M125" s="38">
        <f t="shared" si="21"/>
        <v>-6.9999999999999973</v>
      </c>
    </row>
    <row r="126" spans="1:13" ht="16.100000000000001" x14ac:dyDescent="0.35">
      <c r="A126" s="248" t="s">
        <v>83</v>
      </c>
      <c r="B126" s="656"/>
      <c r="C126" s="657" t="s">
        <v>291</v>
      </c>
      <c r="D126" s="657" t="s">
        <v>291</v>
      </c>
      <c r="E126" s="372" t="str">
        <f t="shared" si="17"/>
        <v>A4</v>
      </c>
      <c r="F126" s="39">
        <f t="shared" si="16"/>
        <v>85</v>
      </c>
      <c r="G126" s="55">
        <f t="shared" si="22"/>
        <v>1.1333333333333333</v>
      </c>
      <c r="H126" s="57">
        <f t="shared" si="19"/>
        <v>0.1333333333333333</v>
      </c>
      <c r="I126" s="57">
        <f t="shared" si="20"/>
        <v>-0.1333333333333333</v>
      </c>
      <c r="J126" s="559">
        <f t="shared" si="14"/>
        <v>40</v>
      </c>
      <c r="K126" s="128">
        <f t="shared" si="23"/>
        <v>40</v>
      </c>
      <c r="L126" s="41">
        <f>'MASTER CHART'!$AJ$7</f>
        <v>0.35</v>
      </c>
      <c r="M126" s="38">
        <f t="shared" si="21"/>
        <v>14</v>
      </c>
    </row>
    <row r="127" spans="1:13" ht="16.100000000000001" x14ac:dyDescent="0.35">
      <c r="A127" s="249" t="s">
        <v>193</v>
      </c>
      <c r="B127" s="656"/>
      <c r="C127" s="657" t="s">
        <v>292</v>
      </c>
      <c r="D127" s="657" t="s">
        <v>294</v>
      </c>
      <c r="E127" s="372" t="str">
        <f t="shared" si="17"/>
        <v>B</v>
      </c>
      <c r="F127" s="39">
        <f t="shared" si="16"/>
        <v>80</v>
      </c>
      <c r="G127" s="55">
        <f t="shared" si="22"/>
        <v>1.0666666666666667</v>
      </c>
      <c r="H127" s="57">
        <f t="shared" si="19"/>
        <v>6.6666666666666652E-2</v>
      </c>
      <c r="I127" s="57">
        <f t="shared" si="20"/>
        <v>-6.6666666666666652E-2</v>
      </c>
      <c r="J127" s="559">
        <f t="shared" si="14"/>
        <v>20</v>
      </c>
      <c r="K127" s="128">
        <f t="shared" si="23"/>
        <v>20</v>
      </c>
      <c r="L127" s="41">
        <f>'MASTER CHART'!$AJ$7</f>
        <v>0.35</v>
      </c>
      <c r="M127" s="38">
        <f t="shared" si="21"/>
        <v>7</v>
      </c>
    </row>
    <row r="128" spans="1:13" ht="16.100000000000001" x14ac:dyDescent="0.35">
      <c r="A128" s="248" t="s">
        <v>84</v>
      </c>
      <c r="B128" s="656"/>
      <c r="C128" s="657" t="s">
        <v>293</v>
      </c>
      <c r="D128" s="657" t="s">
        <v>293</v>
      </c>
      <c r="E128" s="372" t="str">
        <f t="shared" si="17"/>
        <v>C</v>
      </c>
      <c r="F128" s="39">
        <f t="shared" si="16"/>
        <v>70</v>
      </c>
      <c r="G128" s="55">
        <f t="shared" si="22"/>
        <v>0.93333333333333335</v>
      </c>
      <c r="H128" s="57">
        <f t="shared" si="19"/>
        <v>-6.6666666666666652E-2</v>
      </c>
      <c r="I128" s="57">
        <f t="shared" si="20"/>
        <v>6.6666666666666652E-2</v>
      </c>
      <c r="J128" s="559">
        <f t="shared" si="14"/>
        <v>-19.999999999999993</v>
      </c>
      <c r="K128" s="128">
        <f t="shared" si="23"/>
        <v>19.999999999999993</v>
      </c>
      <c r="L128" s="41">
        <f>'MASTER CHART'!$AJ$7</f>
        <v>0.35</v>
      </c>
      <c r="M128" s="38">
        <f t="shared" si="21"/>
        <v>-6.9999999999999973</v>
      </c>
    </row>
    <row r="129" spans="1:13" ht="16.100000000000001" x14ac:dyDescent="0.35">
      <c r="A129" s="249" t="s">
        <v>85</v>
      </c>
      <c r="B129" s="656"/>
      <c r="C129" s="657" t="s">
        <v>291</v>
      </c>
      <c r="D129" s="657" t="s">
        <v>292</v>
      </c>
      <c r="E129" s="372" t="str">
        <f t="shared" si="17"/>
        <v>A4</v>
      </c>
      <c r="F129" s="39">
        <f t="shared" si="16"/>
        <v>85</v>
      </c>
      <c r="G129" s="55">
        <f t="shared" si="22"/>
        <v>1.1333333333333333</v>
      </c>
      <c r="H129" s="57">
        <f t="shared" si="19"/>
        <v>0.1333333333333333</v>
      </c>
      <c r="I129" s="57">
        <f t="shared" si="20"/>
        <v>-0.1333333333333333</v>
      </c>
      <c r="J129" s="559">
        <f t="shared" si="14"/>
        <v>40</v>
      </c>
      <c r="K129" s="128">
        <f t="shared" si="23"/>
        <v>40</v>
      </c>
      <c r="L129" s="41">
        <f>'MASTER CHART'!$AJ$7</f>
        <v>0.35</v>
      </c>
      <c r="M129" s="38">
        <f t="shared" si="21"/>
        <v>14</v>
      </c>
    </row>
    <row r="130" spans="1:13" ht="16.100000000000001" x14ac:dyDescent="0.35">
      <c r="A130" s="248" t="s">
        <v>86</v>
      </c>
      <c r="B130" s="656"/>
      <c r="C130" s="657" t="s">
        <v>291</v>
      </c>
      <c r="D130" s="657" t="s">
        <v>292</v>
      </c>
      <c r="E130" s="372" t="str">
        <f t="shared" si="17"/>
        <v>A4</v>
      </c>
      <c r="F130" s="39">
        <f t="shared" si="16"/>
        <v>85</v>
      </c>
      <c r="G130" s="55">
        <f t="shared" si="22"/>
        <v>1.1333333333333333</v>
      </c>
      <c r="H130" s="57">
        <f t="shared" si="19"/>
        <v>0.1333333333333333</v>
      </c>
      <c r="I130" s="57">
        <f t="shared" si="20"/>
        <v>-0.1333333333333333</v>
      </c>
      <c r="J130" s="559">
        <f t="shared" si="14"/>
        <v>40</v>
      </c>
      <c r="K130" s="128">
        <f t="shared" si="23"/>
        <v>40</v>
      </c>
      <c r="L130" s="41">
        <f>'MASTER CHART'!$AJ$7</f>
        <v>0.35</v>
      </c>
      <c r="M130" s="38">
        <f t="shared" si="21"/>
        <v>14</v>
      </c>
    </row>
    <row r="131" spans="1:13" ht="16.100000000000001" x14ac:dyDescent="0.35">
      <c r="A131" s="248" t="s">
        <v>87</v>
      </c>
      <c r="B131" s="656"/>
      <c r="C131" s="657" t="s">
        <v>290</v>
      </c>
      <c r="D131" s="657" t="s">
        <v>289</v>
      </c>
      <c r="E131" s="372" t="str">
        <f t="shared" si="17"/>
        <v>A3</v>
      </c>
      <c r="F131" s="39">
        <f t="shared" si="16"/>
        <v>90</v>
      </c>
      <c r="G131" s="55">
        <f t="shared" si="22"/>
        <v>1.2</v>
      </c>
      <c r="H131" s="57">
        <f t="shared" si="19"/>
        <v>0.19999999999999996</v>
      </c>
      <c r="I131" s="57">
        <f t="shared" si="20"/>
        <v>-0.19999999999999996</v>
      </c>
      <c r="J131" s="559">
        <f t="shared" si="14"/>
        <v>60</v>
      </c>
      <c r="K131" s="128">
        <f t="shared" si="23"/>
        <v>60</v>
      </c>
      <c r="L131" s="41">
        <f>'MASTER CHART'!$AJ$7</f>
        <v>0.35</v>
      </c>
      <c r="M131" s="38">
        <f t="shared" si="21"/>
        <v>21</v>
      </c>
    </row>
    <row r="132" spans="1:13" ht="16.100000000000001" x14ac:dyDescent="0.35">
      <c r="A132" s="249" t="s">
        <v>88</v>
      </c>
      <c r="B132" s="656"/>
      <c r="C132" s="657" t="s">
        <v>289</v>
      </c>
      <c r="D132" s="657" t="s">
        <v>291</v>
      </c>
      <c r="E132" s="372" t="str">
        <f t="shared" si="17"/>
        <v>A2</v>
      </c>
      <c r="F132" s="39">
        <f t="shared" si="16"/>
        <v>95</v>
      </c>
      <c r="G132" s="55">
        <f t="shared" ref="G132:G163" si="24">IF(F132=0,"use mean",F132/$F$184)</f>
        <v>1.2666666666666666</v>
      </c>
      <c r="H132" s="57">
        <f t="shared" si="19"/>
        <v>0.26666666666666661</v>
      </c>
      <c r="I132" s="57">
        <f t="shared" si="20"/>
        <v>-0.26666666666666661</v>
      </c>
      <c r="J132" s="559">
        <f t="shared" ref="J132:J175" si="25">(IF(H132&lt;0,H132/$H$186*-100,H132/$H$185*100))</f>
        <v>80</v>
      </c>
      <c r="K132" s="128">
        <f t="shared" ref="K132:K162" si="26">IF(H132&lt;0,H132/$I$186*-100,H132/$H$185*100)</f>
        <v>80</v>
      </c>
      <c r="L132" s="41">
        <f>'MASTER CHART'!$AJ$7</f>
        <v>0.35</v>
      </c>
      <c r="M132" s="38">
        <f t="shared" si="21"/>
        <v>28</v>
      </c>
    </row>
    <row r="133" spans="1:13" ht="16.100000000000001" x14ac:dyDescent="0.35">
      <c r="A133" s="248" t="s">
        <v>228</v>
      </c>
      <c r="B133" s="656"/>
      <c r="C133" s="657"/>
      <c r="D133" s="657"/>
      <c r="E133" s="372" t="str">
        <f t="shared" si="17"/>
        <v>na</v>
      </c>
      <c r="F133" s="39">
        <f t="shared" ref="F133:F177" si="27">VLOOKUP(E133,$O$4:$P$12,2,FALSE)</f>
        <v>75</v>
      </c>
      <c r="G133" s="55">
        <f t="shared" si="24"/>
        <v>1</v>
      </c>
      <c r="H133" s="57">
        <f t="shared" si="19"/>
        <v>0</v>
      </c>
      <c r="I133" s="57">
        <f t="shared" si="20"/>
        <v>0</v>
      </c>
      <c r="J133" s="559">
        <f t="shared" si="25"/>
        <v>0</v>
      </c>
      <c r="K133" s="128">
        <f t="shared" si="26"/>
        <v>0</v>
      </c>
      <c r="L133" s="41">
        <f>'MASTER CHART'!$AJ$7</f>
        <v>0.35</v>
      </c>
      <c r="M133" s="38">
        <f t="shared" si="21"/>
        <v>0</v>
      </c>
    </row>
    <row r="134" spans="1:13" ht="16.100000000000001" x14ac:dyDescent="0.35">
      <c r="A134" s="248" t="s">
        <v>89</v>
      </c>
      <c r="B134" s="656"/>
      <c r="C134" s="657" t="s">
        <v>290</v>
      </c>
      <c r="D134" s="657" t="s">
        <v>290</v>
      </c>
      <c r="E134" s="372" t="str">
        <f t="shared" ref="E134:E177" si="28">IF(C134=0,"na",C134)</f>
        <v>A3</v>
      </c>
      <c r="F134" s="39">
        <f t="shared" si="27"/>
        <v>90</v>
      </c>
      <c r="G134" s="55">
        <f t="shared" si="24"/>
        <v>1.2</v>
      </c>
      <c r="H134" s="57">
        <f t="shared" si="19"/>
        <v>0.19999999999999996</v>
      </c>
      <c r="I134" s="57">
        <f t="shared" si="20"/>
        <v>-0.19999999999999996</v>
      </c>
      <c r="J134" s="559">
        <f t="shared" si="25"/>
        <v>60</v>
      </c>
      <c r="K134" s="128">
        <f t="shared" si="26"/>
        <v>60</v>
      </c>
      <c r="L134" s="41">
        <f>'MASTER CHART'!$AJ$7</f>
        <v>0.35</v>
      </c>
      <c r="M134" s="38">
        <f t="shared" si="21"/>
        <v>21</v>
      </c>
    </row>
    <row r="135" spans="1:13" ht="16.100000000000001" x14ac:dyDescent="0.35">
      <c r="A135" s="249" t="s">
        <v>194</v>
      </c>
      <c r="B135" s="656"/>
      <c r="C135" s="657" t="s">
        <v>290</v>
      </c>
      <c r="D135" s="657" t="s">
        <v>289</v>
      </c>
      <c r="E135" s="372" t="str">
        <f t="shared" si="28"/>
        <v>A3</v>
      </c>
      <c r="F135" s="39">
        <f t="shared" si="27"/>
        <v>90</v>
      </c>
      <c r="G135" s="55">
        <f t="shared" si="24"/>
        <v>1.2</v>
      </c>
      <c r="H135" s="57">
        <f t="shared" si="19"/>
        <v>0.19999999999999996</v>
      </c>
      <c r="I135" s="57">
        <f t="shared" si="20"/>
        <v>-0.19999999999999996</v>
      </c>
      <c r="J135" s="559">
        <f t="shared" si="25"/>
        <v>60</v>
      </c>
      <c r="K135" s="128">
        <f t="shared" si="26"/>
        <v>60</v>
      </c>
      <c r="L135" s="41">
        <f>'MASTER CHART'!$AJ$7</f>
        <v>0.35</v>
      </c>
      <c r="M135" s="38">
        <f t="shared" si="21"/>
        <v>21</v>
      </c>
    </row>
    <row r="136" spans="1:13" ht="16.100000000000001" x14ac:dyDescent="0.35">
      <c r="A136" s="250" t="s">
        <v>195</v>
      </c>
      <c r="B136" s="656"/>
      <c r="C136" s="657"/>
      <c r="D136" s="657"/>
      <c r="E136" s="372" t="str">
        <f t="shared" si="28"/>
        <v>na</v>
      </c>
      <c r="F136" s="39">
        <f t="shared" si="27"/>
        <v>75</v>
      </c>
      <c r="G136" s="55">
        <f t="shared" si="24"/>
        <v>1</v>
      </c>
      <c r="H136" s="57">
        <f t="shared" si="19"/>
        <v>0</v>
      </c>
      <c r="I136" s="57">
        <f t="shared" si="20"/>
        <v>0</v>
      </c>
      <c r="J136" s="559">
        <f t="shared" si="25"/>
        <v>0</v>
      </c>
      <c r="K136" s="128">
        <f t="shared" si="26"/>
        <v>0</v>
      </c>
      <c r="L136" s="41">
        <f>'MASTER CHART'!$AJ$7</f>
        <v>0.35</v>
      </c>
      <c r="M136" s="38">
        <f t="shared" si="21"/>
        <v>0</v>
      </c>
    </row>
    <row r="137" spans="1:13" ht="16.100000000000001" x14ac:dyDescent="0.35">
      <c r="A137" s="249" t="s">
        <v>90</v>
      </c>
      <c r="B137" s="656"/>
      <c r="C137" s="657" t="s">
        <v>291</v>
      </c>
      <c r="D137" s="657" t="s">
        <v>290</v>
      </c>
      <c r="E137" s="372" t="str">
        <f t="shared" si="28"/>
        <v>A4</v>
      </c>
      <c r="F137" s="39">
        <f t="shared" si="27"/>
        <v>85</v>
      </c>
      <c r="G137" s="55">
        <f t="shared" si="24"/>
        <v>1.1333333333333333</v>
      </c>
      <c r="H137" s="57">
        <f t="shared" si="19"/>
        <v>0.1333333333333333</v>
      </c>
      <c r="I137" s="57">
        <f t="shared" si="20"/>
        <v>-0.1333333333333333</v>
      </c>
      <c r="J137" s="559">
        <f t="shared" si="25"/>
        <v>40</v>
      </c>
      <c r="K137" s="128">
        <f t="shared" si="26"/>
        <v>40</v>
      </c>
      <c r="L137" s="41">
        <f>'MASTER CHART'!$AJ$7</f>
        <v>0.35</v>
      </c>
      <c r="M137" s="38">
        <f t="shared" si="21"/>
        <v>14</v>
      </c>
    </row>
    <row r="138" spans="1:13" ht="16.100000000000001" x14ac:dyDescent="0.35">
      <c r="A138" s="248" t="s">
        <v>196</v>
      </c>
      <c r="B138" s="656"/>
      <c r="C138" s="657" t="s">
        <v>293</v>
      </c>
      <c r="D138" s="657" t="s">
        <v>293</v>
      </c>
      <c r="E138" s="372" t="str">
        <f t="shared" si="28"/>
        <v>C</v>
      </c>
      <c r="F138" s="39">
        <f t="shared" si="27"/>
        <v>70</v>
      </c>
      <c r="G138" s="55">
        <f t="shared" si="24"/>
        <v>0.93333333333333335</v>
      </c>
      <c r="H138" s="57">
        <f t="shared" si="19"/>
        <v>-6.6666666666666652E-2</v>
      </c>
      <c r="I138" s="57">
        <f t="shared" si="20"/>
        <v>6.6666666666666652E-2</v>
      </c>
      <c r="J138" s="559">
        <f t="shared" si="25"/>
        <v>-19.999999999999993</v>
      </c>
      <c r="K138" s="128">
        <f t="shared" si="26"/>
        <v>19.999999999999993</v>
      </c>
      <c r="L138" s="41">
        <f>'MASTER CHART'!$AJ$7</f>
        <v>0.35</v>
      </c>
      <c r="M138" s="38">
        <f t="shared" si="21"/>
        <v>-6.9999999999999973</v>
      </c>
    </row>
    <row r="139" spans="1:13" ht="16.100000000000001" x14ac:dyDescent="0.35">
      <c r="A139" s="249" t="s">
        <v>197</v>
      </c>
      <c r="B139" s="656"/>
      <c r="C139" s="657" t="s">
        <v>293</v>
      </c>
      <c r="D139" s="657" t="s">
        <v>293</v>
      </c>
      <c r="E139" s="372" t="str">
        <f t="shared" si="28"/>
        <v>C</v>
      </c>
      <c r="F139" s="39">
        <f t="shared" si="27"/>
        <v>70</v>
      </c>
      <c r="G139" s="55">
        <f t="shared" si="24"/>
        <v>0.93333333333333335</v>
      </c>
      <c r="H139" s="57">
        <f t="shared" si="19"/>
        <v>-6.6666666666666652E-2</v>
      </c>
      <c r="I139" s="57">
        <f t="shared" si="20"/>
        <v>6.6666666666666652E-2</v>
      </c>
      <c r="J139" s="559">
        <f t="shared" si="25"/>
        <v>-19.999999999999993</v>
      </c>
      <c r="K139" s="128">
        <f t="shared" si="26"/>
        <v>19.999999999999993</v>
      </c>
      <c r="L139" s="41">
        <f>'MASTER CHART'!$AJ$7</f>
        <v>0.35</v>
      </c>
      <c r="M139" s="38">
        <f t="shared" si="21"/>
        <v>-6.9999999999999973</v>
      </c>
    </row>
    <row r="140" spans="1:13" ht="16.100000000000001" x14ac:dyDescent="0.35">
      <c r="A140" s="249" t="s">
        <v>198</v>
      </c>
      <c r="B140" s="656"/>
      <c r="C140" s="657"/>
      <c r="D140" s="657"/>
      <c r="E140" s="372" t="str">
        <f t="shared" si="28"/>
        <v>na</v>
      </c>
      <c r="F140" s="39">
        <f t="shared" si="27"/>
        <v>75</v>
      </c>
      <c r="G140" s="55">
        <f t="shared" si="24"/>
        <v>1</v>
      </c>
      <c r="H140" s="57">
        <f t="shared" si="19"/>
        <v>0</v>
      </c>
      <c r="I140" s="57">
        <f t="shared" si="20"/>
        <v>0</v>
      </c>
      <c r="J140" s="559">
        <f t="shared" si="25"/>
        <v>0</v>
      </c>
      <c r="K140" s="128">
        <f t="shared" si="26"/>
        <v>0</v>
      </c>
      <c r="L140" s="41">
        <f>'MASTER CHART'!$AJ$7</f>
        <v>0.35</v>
      </c>
      <c r="M140" s="38">
        <f t="shared" si="21"/>
        <v>0</v>
      </c>
    </row>
    <row r="141" spans="1:13" ht="16.100000000000001" x14ac:dyDescent="0.35">
      <c r="A141" s="248" t="s">
        <v>199</v>
      </c>
      <c r="B141" s="656"/>
      <c r="C141" s="657"/>
      <c r="D141" s="657"/>
      <c r="E141" s="372" t="str">
        <f t="shared" si="28"/>
        <v>na</v>
      </c>
      <c r="F141" s="39">
        <f t="shared" si="27"/>
        <v>75</v>
      </c>
      <c r="G141" s="55">
        <f t="shared" si="24"/>
        <v>1</v>
      </c>
      <c r="H141" s="57">
        <f t="shared" si="19"/>
        <v>0</v>
      </c>
      <c r="I141" s="57">
        <f t="shared" si="20"/>
        <v>0</v>
      </c>
      <c r="J141" s="559">
        <f t="shared" si="25"/>
        <v>0</v>
      </c>
      <c r="K141" s="128">
        <f t="shared" si="26"/>
        <v>0</v>
      </c>
      <c r="L141" s="41">
        <f>'MASTER CHART'!$AJ$7</f>
        <v>0.35</v>
      </c>
      <c r="M141" s="38">
        <f t="shared" si="21"/>
        <v>0</v>
      </c>
    </row>
    <row r="142" spans="1:13" ht="16.100000000000001" x14ac:dyDescent="0.35">
      <c r="A142" s="249" t="s">
        <v>235</v>
      </c>
      <c r="B142" s="656"/>
      <c r="C142" s="657"/>
      <c r="D142" s="657"/>
      <c r="E142" s="372" t="str">
        <f t="shared" si="28"/>
        <v>na</v>
      </c>
      <c r="F142" s="39">
        <f t="shared" si="27"/>
        <v>75</v>
      </c>
      <c r="G142" s="55">
        <f t="shared" si="24"/>
        <v>1</v>
      </c>
      <c r="H142" s="57">
        <f t="shared" si="19"/>
        <v>0</v>
      </c>
      <c r="I142" s="57">
        <f t="shared" si="20"/>
        <v>0</v>
      </c>
      <c r="J142" s="559">
        <f t="shared" si="25"/>
        <v>0</v>
      </c>
      <c r="K142" s="128">
        <f t="shared" si="26"/>
        <v>0</v>
      </c>
      <c r="L142" s="41">
        <f>'MASTER CHART'!$AJ$7</f>
        <v>0.35</v>
      </c>
      <c r="M142" s="38">
        <f t="shared" si="21"/>
        <v>0</v>
      </c>
    </row>
    <row r="143" spans="1:13" ht="16.100000000000001" x14ac:dyDescent="0.35">
      <c r="A143" s="248" t="s">
        <v>92</v>
      </c>
      <c r="B143" s="656"/>
      <c r="C143" s="657" t="s">
        <v>292</v>
      </c>
      <c r="D143" s="657" t="s">
        <v>292</v>
      </c>
      <c r="E143" s="372" t="str">
        <f t="shared" si="28"/>
        <v>B</v>
      </c>
      <c r="F143" s="39">
        <f t="shared" si="27"/>
        <v>80</v>
      </c>
      <c r="G143" s="55">
        <f t="shared" si="24"/>
        <v>1.0666666666666667</v>
      </c>
      <c r="H143" s="57">
        <f t="shared" si="19"/>
        <v>6.6666666666666652E-2</v>
      </c>
      <c r="I143" s="57">
        <f t="shared" si="20"/>
        <v>-6.6666666666666652E-2</v>
      </c>
      <c r="J143" s="559">
        <f t="shared" si="25"/>
        <v>20</v>
      </c>
      <c r="K143" s="128">
        <f t="shared" si="26"/>
        <v>20</v>
      </c>
      <c r="L143" s="41">
        <f>'MASTER CHART'!$AJ$7</f>
        <v>0.35</v>
      </c>
      <c r="M143" s="38">
        <f t="shared" si="21"/>
        <v>7</v>
      </c>
    </row>
    <row r="144" spans="1:13" ht="16.100000000000001" x14ac:dyDescent="0.35">
      <c r="A144" s="249" t="s">
        <v>201</v>
      </c>
      <c r="B144" s="656"/>
      <c r="C144" s="657" t="s">
        <v>292</v>
      </c>
      <c r="D144" s="657" t="s">
        <v>292</v>
      </c>
      <c r="E144" s="372" t="str">
        <f t="shared" si="28"/>
        <v>B</v>
      </c>
      <c r="F144" s="39">
        <f t="shared" si="27"/>
        <v>80</v>
      </c>
      <c r="G144" s="55">
        <f t="shared" si="24"/>
        <v>1.0666666666666667</v>
      </c>
      <c r="H144" s="57">
        <f t="shared" si="19"/>
        <v>6.6666666666666652E-2</v>
      </c>
      <c r="I144" s="57">
        <f t="shared" si="20"/>
        <v>-6.6666666666666652E-2</v>
      </c>
      <c r="J144" s="559">
        <f t="shared" si="25"/>
        <v>20</v>
      </c>
      <c r="K144" s="128">
        <f t="shared" si="26"/>
        <v>20</v>
      </c>
      <c r="L144" s="41">
        <f>'MASTER CHART'!$AJ$7</f>
        <v>0.35</v>
      </c>
      <c r="M144" s="38">
        <f t="shared" si="21"/>
        <v>7</v>
      </c>
    </row>
    <row r="145" spans="1:13" ht="16.100000000000001" x14ac:dyDescent="0.35">
      <c r="A145" s="248" t="s">
        <v>202</v>
      </c>
      <c r="B145" s="656"/>
      <c r="C145" s="657" t="s">
        <v>292</v>
      </c>
      <c r="D145" s="657" t="s">
        <v>292</v>
      </c>
      <c r="E145" s="372" t="str">
        <f t="shared" si="28"/>
        <v>B</v>
      </c>
      <c r="F145" s="39">
        <f t="shared" si="27"/>
        <v>80</v>
      </c>
      <c r="G145" s="55">
        <f t="shared" si="24"/>
        <v>1.0666666666666667</v>
      </c>
      <c r="H145" s="57">
        <f t="shared" si="19"/>
        <v>6.6666666666666652E-2</v>
      </c>
      <c r="I145" s="57">
        <f t="shared" si="20"/>
        <v>-6.6666666666666652E-2</v>
      </c>
      <c r="J145" s="559">
        <f t="shared" si="25"/>
        <v>20</v>
      </c>
      <c r="K145" s="128">
        <f t="shared" si="26"/>
        <v>20</v>
      </c>
      <c r="L145" s="41">
        <f>'MASTER CHART'!$AJ$7</f>
        <v>0.35</v>
      </c>
      <c r="M145" s="38">
        <f t="shared" si="21"/>
        <v>7</v>
      </c>
    </row>
    <row r="146" spans="1:13" ht="16.100000000000001" x14ac:dyDescent="0.35">
      <c r="A146" s="249" t="s">
        <v>93</v>
      </c>
      <c r="B146" s="656"/>
      <c r="C146" s="657" t="s">
        <v>290</v>
      </c>
      <c r="D146" s="657" t="s">
        <v>289</v>
      </c>
      <c r="E146" s="372" t="str">
        <f t="shared" si="28"/>
        <v>A3</v>
      </c>
      <c r="F146" s="39">
        <f t="shared" si="27"/>
        <v>90</v>
      </c>
      <c r="G146" s="55">
        <f t="shared" si="24"/>
        <v>1.2</v>
      </c>
      <c r="H146" s="57">
        <f t="shared" si="19"/>
        <v>0.19999999999999996</v>
      </c>
      <c r="I146" s="57">
        <f t="shared" si="20"/>
        <v>-0.19999999999999996</v>
      </c>
      <c r="J146" s="559">
        <f t="shared" si="25"/>
        <v>60</v>
      </c>
      <c r="K146" s="128">
        <f t="shared" si="26"/>
        <v>60</v>
      </c>
      <c r="L146" s="41">
        <f>'MASTER CHART'!$AJ$7</f>
        <v>0.35</v>
      </c>
      <c r="M146" s="38">
        <f t="shared" si="21"/>
        <v>21</v>
      </c>
    </row>
    <row r="147" spans="1:13" ht="16.100000000000001" x14ac:dyDescent="0.35">
      <c r="A147" s="248" t="s">
        <v>94</v>
      </c>
      <c r="B147" s="656"/>
      <c r="C147" s="657" t="s">
        <v>290</v>
      </c>
      <c r="D147" s="657" t="s">
        <v>290</v>
      </c>
      <c r="E147" s="372" t="str">
        <f t="shared" si="28"/>
        <v>A3</v>
      </c>
      <c r="F147" s="39">
        <f t="shared" si="27"/>
        <v>90</v>
      </c>
      <c r="G147" s="55">
        <f t="shared" si="24"/>
        <v>1.2</v>
      </c>
      <c r="H147" s="57">
        <f t="shared" si="19"/>
        <v>0.19999999999999996</v>
      </c>
      <c r="I147" s="57">
        <f t="shared" si="20"/>
        <v>-0.19999999999999996</v>
      </c>
      <c r="J147" s="559">
        <f t="shared" si="25"/>
        <v>60</v>
      </c>
      <c r="K147" s="128">
        <f t="shared" si="26"/>
        <v>60</v>
      </c>
      <c r="L147" s="41">
        <f>'MASTER CHART'!$AJ$7</f>
        <v>0.35</v>
      </c>
      <c r="M147" s="38">
        <f t="shared" si="21"/>
        <v>21</v>
      </c>
    </row>
    <row r="148" spans="1:13" ht="16.100000000000001" x14ac:dyDescent="0.35">
      <c r="A148" s="249" t="s">
        <v>95</v>
      </c>
      <c r="B148" s="656"/>
      <c r="C148" s="657" t="s">
        <v>290</v>
      </c>
      <c r="D148" s="657" t="s">
        <v>290</v>
      </c>
      <c r="E148" s="372" t="str">
        <f t="shared" si="28"/>
        <v>A3</v>
      </c>
      <c r="F148" s="39">
        <f t="shared" si="27"/>
        <v>90</v>
      </c>
      <c r="G148" s="55">
        <f t="shared" si="24"/>
        <v>1.2</v>
      </c>
      <c r="H148" s="57">
        <f t="shared" si="19"/>
        <v>0.19999999999999996</v>
      </c>
      <c r="I148" s="57">
        <f t="shared" si="20"/>
        <v>-0.19999999999999996</v>
      </c>
      <c r="J148" s="559">
        <f t="shared" si="25"/>
        <v>60</v>
      </c>
      <c r="K148" s="128">
        <f t="shared" si="26"/>
        <v>60</v>
      </c>
      <c r="L148" s="41">
        <f>'MASTER CHART'!$AJ$7</f>
        <v>0.35</v>
      </c>
      <c r="M148" s="38">
        <f t="shared" si="21"/>
        <v>21</v>
      </c>
    </row>
    <row r="149" spans="1:13" ht="16.100000000000001" x14ac:dyDescent="0.35">
      <c r="A149" s="248" t="s">
        <v>96</v>
      </c>
      <c r="B149" s="656"/>
      <c r="C149" s="657" t="s">
        <v>293</v>
      </c>
      <c r="D149" s="657" t="s">
        <v>291</v>
      </c>
      <c r="E149" s="372" t="str">
        <f t="shared" si="28"/>
        <v>C</v>
      </c>
      <c r="F149" s="39">
        <f t="shared" si="27"/>
        <v>70</v>
      </c>
      <c r="G149" s="55">
        <f t="shared" si="24"/>
        <v>0.93333333333333335</v>
      </c>
      <c r="H149" s="57">
        <f t="shared" ref="H149:H177" si="29">IF(F149=0,0,G149-1)</f>
        <v>-6.6666666666666652E-2</v>
      </c>
      <c r="I149" s="57">
        <f t="shared" ref="I149:I177" si="30">(H149*-1)</f>
        <v>6.6666666666666652E-2</v>
      </c>
      <c r="J149" s="559">
        <f t="shared" si="25"/>
        <v>-19.999999999999993</v>
      </c>
      <c r="K149" s="128">
        <f t="shared" si="26"/>
        <v>19.999999999999993</v>
      </c>
      <c r="L149" s="41">
        <f>'MASTER CHART'!$AJ$7</f>
        <v>0.35</v>
      </c>
      <c r="M149" s="38">
        <f t="shared" ref="M149:M177" si="31">(J149*L149)</f>
        <v>-6.9999999999999973</v>
      </c>
    </row>
    <row r="150" spans="1:13" ht="16.100000000000001" x14ac:dyDescent="0.35">
      <c r="A150" s="249" t="s">
        <v>97</v>
      </c>
      <c r="B150" s="656"/>
      <c r="C150" s="657" t="s">
        <v>290</v>
      </c>
      <c r="D150" s="657" t="s">
        <v>288</v>
      </c>
      <c r="E150" s="372" t="str">
        <f t="shared" si="28"/>
        <v>A3</v>
      </c>
      <c r="F150" s="39">
        <f t="shared" si="27"/>
        <v>90</v>
      </c>
      <c r="G150" s="55">
        <f t="shared" si="24"/>
        <v>1.2</v>
      </c>
      <c r="H150" s="57">
        <f t="shared" si="29"/>
        <v>0.19999999999999996</v>
      </c>
      <c r="I150" s="57">
        <f t="shared" si="30"/>
        <v>-0.19999999999999996</v>
      </c>
      <c r="J150" s="559">
        <f t="shared" si="25"/>
        <v>60</v>
      </c>
      <c r="K150" s="128">
        <f t="shared" si="26"/>
        <v>60</v>
      </c>
      <c r="L150" s="41">
        <f>'MASTER CHART'!$AJ$7</f>
        <v>0.35</v>
      </c>
      <c r="M150" s="38">
        <f t="shared" si="31"/>
        <v>21</v>
      </c>
    </row>
    <row r="151" spans="1:13" ht="16.100000000000001" x14ac:dyDescent="0.35">
      <c r="A151" s="248" t="s">
        <v>203</v>
      </c>
      <c r="B151" s="656"/>
      <c r="C151" s="657" t="s">
        <v>292</v>
      </c>
      <c r="D151" s="657" t="s">
        <v>292</v>
      </c>
      <c r="E151" s="372" t="str">
        <f t="shared" si="28"/>
        <v>B</v>
      </c>
      <c r="F151" s="39">
        <f t="shared" si="27"/>
        <v>80</v>
      </c>
      <c r="G151" s="55">
        <f t="shared" si="24"/>
        <v>1.0666666666666667</v>
      </c>
      <c r="H151" s="57">
        <f t="shared" si="29"/>
        <v>6.6666666666666652E-2</v>
      </c>
      <c r="I151" s="57">
        <f t="shared" si="30"/>
        <v>-6.6666666666666652E-2</v>
      </c>
      <c r="J151" s="559">
        <f t="shared" si="25"/>
        <v>20</v>
      </c>
      <c r="K151" s="128">
        <f t="shared" si="26"/>
        <v>20</v>
      </c>
      <c r="L151" s="41">
        <f>'MASTER CHART'!$AJ$7</f>
        <v>0.35</v>
      </c>
      <c r="M151" s="38">
        <f t="shared" si="31"/>
        <v>7</v>
      </c>
    </row>
    <row r="152" spans="1:13" ht="16.100000000000001" x14ac:dyDescent="0.35">
      <c r="A152" s="248" t="s">
        <v>204</v>
      </c>
      <c r="B152" s="656"/>
      <c r="C152" s="657" t="s">
        <v>680</v>
      </c>
      <c r="D152" s="657" t="s">
        <v>680</v>
      </c>
      <c r="E152" s="372" t="str">
        <f t="shared" si="28"/>
        <v>E</v>
      </c>
      <c r="F152" s="39">
        <f t="shared" si="27"/>
        <v>50</v>
      </c>
      <c r="G152" s="55">
        <f t="shared" si="24"/>
        <v>0.66666666666666663</v>
      </c>
      <c r="H152" s="57">
        <f t="shared" si="29"/>
        <v>-0.33333333333333337</v>
      </c>
      <c r="I152" s="57">
        <f t="shared" si="30"/>
        <v>0.33333333333333337</v>
      </c>
      <c r="J152" s="559">
        <f t="shared" si="25"/>
        <v>-100</v>
      </c>
      <c r="K152" s="128">
        <f t="shared" si="26"/>
        <v>100</v>
      </c>
      <c r="L152" s="41">
        <f>'MASTER CHART'!$AJ$7</f>
        <v>0.35</v>
      </c>
      <c r="M152" s="38">
        <f t="shared" si="31"/>
        <v>-35</v>
      </c>
    </row>
    <row r="153" spans="1:13" ht="16.100000000000001" x14ac:dyDescent="0.35">
      <c r="A153" s="249" t="s">
        <v>205</v>
      </c>
      <c r="B153" s="656"/>
      <c r="C153" s="657" t="s">
        <v>293</v>
      </c>
      <c r="D153" s="657" t="s">
        <v>293</v>
      </c>
      <c r="E153" s="372" t="str">
        <f t="shared" si="28"/>
        <v>C</v>
      </c>
      <c r="F153" s="39">
        <f t="shared" si="27"/>
        <v>70</v>
      </c>
      <c r="G153" s="55">
        <f t="shared" si="24"/>
        <v>0.93333333333333335</v>
      </c>
      <c r="H153" s="57">
        <f t="shared" si="29"/>
        <v>-6.6666666666666652E-2</v>
      </c>
      <c r="I153" s="57">
        <f t="shared" si="30"/>
        <v>6.6666666666666652E-2</v>
      </c>
      <c r="J153" s="559">
        <f t="shared" si="25"/>
        <v>-19.999999999999993</v>
      </c>
      <c r="K153" s="128">
        <f t="shared" si="26"/>
        <v>19.999999999999993</v>
      </c>
      <c r="L153" s="41">
        <f>'MASTER CHART'!$AJ$7</f>
        <v>0.35</v>
      </c>
      <c r="M153" s="38">
        <f t="shared" si="31"/>
        <v>-6.9999999999999973</v>
      </c>
    </row>
    <row r="154" spans="1:13" ht="16.100000000000001" x14ac:dyDescent="0.35">
      <c r="A154" s="249" t="s">
        <v>206</v>
      </c>
      <c r="B154" s="656"/>
      <c r="C154" s="657" t="s">
        <v>288</v>
      </c>
      <c r="D154" s="657" t="s">
        <v>288</v>
      </c>
      <c r="E154" s="372" t="str">
        <f t="shared" si="28"/>
        <v>A1</v>
      </c>
      <c r="F154" s="39">
        <f t="shared" si="27"/>
        <v>100</v>
      </c>
      <c r="G154" s="55">
        <f t="shared" si="24"/>
        <v>1.3333333333333333</v>
      </c>
      <c r="H154" s="57">
        <f t="shared" si="29"/>
        <v>0.33333333333333326</v>
      </c>
      <c r="I154" s="57">
        <f t="shared" si="30"/>
        <v>-0.33333333333333326</v>
      </c>
      <c r="J154" s="559">
        <f t="shared" si="25"/>
        <v>100</v>
      </c>
      <c r="K154" s="128">
        <f t="shared" si="26"/>
        <v>100</v>
      </c>
      <c r="L154" s="41">
        <f>'MASTER CHART'!$AJ$7</f>
        <v>0.35</v>
      </c>
      <c r="M154" s="38">
        <f t="shared" si="31"/>
        <v>35</v>
      </c>
    </row>
    <row r="155" spans="1:13" ht="16.100000000000001" x14ac:dyDescent="0.35">
      <c r="A155" s="248" t="s">
        <v>98</v>
      </c>
      <c r="B155" s="656"/>
      <c r="C155" s="657" t="s">
        <v>288</v>
      </c>
      <c r="D155" s="657" t="s">
        <v>288</v>
      </c>
      <c r="E155" s="372" t="str">
        <f t="shared" si="28"/>
        <v>A1</v>
      </c>
      <c r="F155" s="39">
        <f t="shared" si="27"/>
        <v>100</v>
      </c>
      <c r="G155" s="55">
        <f t="shared" si="24"/>
        <v>1.3333333333333333</v>
      </c>
      <c r="H155" s="57">
        <f t="shared" si="29"/>
        <v>0.33333333333333326</v>
      </c>
      <c r="I155" s="57">
        <f t="shared" si="30"/>
        <v>-0.33333333333333326</v>
      </c>
      <c r="J155" s="559">
        <f t="shared" si="25"/>
        <v>100</v>
      </c>
      <c r="K155" s="128">
        <f t="shared" si="26"/>
        <v>100</v>
      </c>
      <c r="L155" s="41">
        <f>'MASTER CHART'!$AJ$7</f>
        <v>0.35</v>
      </c>
      <c r="M155" s="38">
        <f t="shared" si="31"/>
        <v>35</v>
      </c>
    </row>
    <row r="156" spans="1:13" ht="16.100000000000001" x14ac:dyDescent="0.35">
      <c r="A156" s="249" t="s">
        <v>123</v>
      </c>
      <c r="B156" s="656"/>
      <c r="C156" s="657" t="s">
        <v>680</v>
      </c>
      <c r="D156" s="657" t="s">
        <v>680</v>
      </c>
      <c r="E156" s="372" t="str">
        <f t="shared" si="28"/>
        <v>E</v>
      </c>
      <c r="F156" s="39">
        <f t="shared" si="27"/>
        <v>50</v>
      </c>
      <c r="G156" s="55">
        <f t="shared" si="24"/>
        <v>0.66666666666666663</v>
      </c>
      <c r="H156" s="57">
        <f t="shared" si="29"/>
        <v>-0.33333333333333337</v>
      </c>
      <c r="I156" s="57">
        <f t="shared" si="30"/>
        <v>0.33333333333333337</v>
      </c>
      <c r="J156" s="559">
        <f t="shared" si="25"/>
        <v>-100</v>
      </c>
      <c r="K156" s="128">
        <f t="shared" si="26"/>
        <v>100</v>
      </c>
      <c r="L156" s="41">
        <f>'MASTER CHART'!$AJ$7</f>
        <v>0.35</v>
      </c>
      <c r="M156" s="38">
        <f t="shared" si="31"/>
        <v>-35</v>
      </c>
    </row>
    <row r="157" spans="1:13" ht="16.100000000000001" x14ac:dyDescent="0.35">
      <c r="A157" s="248" t="s">
        <v>207</v>
      </c>
      <c r="B157" s="656"/>
      <c r="C157" s="657" t="s">
        <v>294</v>
      </c>
      <c r="D157" s="657" t="s">
        <v>294</v>
      </c>
      <c r="E157" s="372" t="str">
        <f t="shared" si="28"/>
        <v>D</v>
      </c>
      <c r="F157" s="39">
        <f t="shared" si="27"/>
        <v>60</v>
      </c>
      <c r="G157" s="55">
        <f t="shared" si="24"/>
        <v>0.8</v>
      </c>
      <c r="H157" s="57">
        <f t="shared" si="29"/>
        <v>-0.19999999999999996</v>
      </c>
      <c r="I157" s="57">
        <f t="shared" si="30"/>
        <v>0.19999999999999996</v>
      </c>
      <c r="J157" s="559">
        <f t="shared" si="25"/>
        <v>-59.999999999999979</v>
      </c>
      <c r="K157" s="128">
        <f t="shared" si="26"/>
        <v>59.999999999999979</v>
      </c>
      <c r="L157" s="41">
        <f>'MASTER CHART'!$AJ$7</f>
        <v>0.35</v>
      </c>
      <c r="M157" s="38">
        <f t="shared" si="31"/>
        <v>-20.999999999999993</v>
      </c>
    </row>
    <row r="158" spans="1:13" ht="16.100000000000001" x14ac:dyDescent="0.35">
      <c r="A158" s="249" t="s">
        <v>100</v>
      </c>
      <c r="B158" s="656"/>
      <c r="C158" s="657" t="s">
        <v>291</v>
      </c>
      <c r="D158" s="657" t="s">
        <v>291</v>
      </c>
      <c r="E158" s="372" t="str">
        <f t="shared" si="28"/>
        <v>A4</v>
      </c>
      <c r="F158" s="39">
        <f t="shared" si="27"/>
        <v>85</v>
      </c>
      <c r="G158" s="55">
        <f t="shared" si="24"/>
        <v>1.1333333333333333</v>
      </c>
      <c r="H158" s="57">
        <f t="shared" si="29"/>
        <v>0.1333333333333333</v>
      </c>
      <c r="I158" s="57">
        <f t="shared" si="30"/>
        <v>-0.1333333333333333</v>
      </c>
      <c r="J158" s="559">
        <f t="shared" si="25"/>
        <v>40</v>
      </c>
      <c r="K158" s="128">
        <f t="shared" si="26"/>
        <v>40</v>
      </c>
      <c r="L158" s="41">
        <f>'MASTER CHART'!$AJ$7</f>
        <v>0.35</v>
      </c>
      <c r="M158" s="38">
        <f t="shared" si="31"/>
        <v>14</v>
      </c>
    </row>
    <row r="159" spans="1:13" ht="16.100000000000001" x14ac:dyDescent="0.35">
      <c r="A159" s="248" t="s">
        <v>208</v>
      </c>
      <c r="B159" s="656"/>
      <c r="C159" s="657" t="s">
        <v>293</v>
      </c>
      <c r="D159" s="657" t="s">
        <v>293</v>
      </c>
      <c r="E159" s="372" t="str">
        <f t="shared" si="28"/>
        <v>C</v>
      </c>
      <c r="F159" s="39">
        <f t="shared" si="27"/>
        <v>70</v>
      </c>
      <c r="G159" s="55">
        <f t="shared" si="24"/>
        <v>0.93333333333333335</v>
      </c>
      <c r="H159" s="57">
        <f t="shared" si="29"/>
        <v>-6.6666666666666652E-2</v>
      </c>
      <c r="I159" s="57">
        <f t="shared" si="30"/>
        <v>6.6666666666666652E-2</v>
      </c>
      <c r="J159" s="559">
        <f t="shared" si="25"/>
        <v>-19.999999999999993</v>
      </c>
      <c r="K159" s="128">
        <f t="shared" si="26"/>
        <v>19.999999999999993</v>
      </c>
      <c r="L159" s="41">
        <f>'MASTER CHART'!$AJ$7</f>
        <v>0.35</v>
      </c>
      <c r="M159" s="38">
        <f t="shared" si="31"/>
        <v>-6.9999999999999973</v>
      </c>
    </row>
    <row r="160" spans="1:13" ht="16.100000000000001" x14ac:dyDescent="0.35">
      <c r="A160" s="249" t="s">
        <v>124</v>
      </c>
      <c r="B160" s="656"/>
      <c r="C160" s="657" t="s">
        <v>292</v>
      </c>
      <c r="D160" s="657" t="s">
        <v>292</v>
      </c>
      <c r="E160" s="372" t="str">
        <f t="shared" si="28"/>
        <v>B</v>
      </c>
      <c r="F160" s="39">
        <f t="shared" si="27"/>
        <v>80</v>
      </c>
      <c r="G160" s="55">
        <f t="shared" si="24"/>
        <v>1.0666666666666667</v>
      </c>
      <c r="H160" s="57">
        <f t="shared" si="29"/>
        <v>6.6666666666666652E-2</v>
      </c>
      <c r="I160" s="57">
        <f t="shared" si="30"/>
        <v>-6.6666666666666652E-2</v>
      </c>
      <c r="J160" s="559">
        <f t="shared" si="25"/>
        <v>20</v>
      </c>
      <c r="K160" s="128">
        <f t="shared" si="26"/>
        <v>20</v>
      </c>
      <c r="L160" s="41">
        <f>'MASTER CHART'!$AJ$7</f>
        <v>0.35</v>
      </c>
      <c r="M160" s="38">
        <f t="shared" si="31"/>
        <v>7</v>
      </c>
    </row>
    <row r="161" spans="1:13" ht="16.100000000000001" x14ac:dyDescent="0.35">
      <c r="A161" s="248" t="s">
        <v>101</v>
      </c>
      <c r="B161" s="656"/>
      <c r="C161" s="657" t="s">
        <v>292</v>
      </c>
      <c r="D161" s="657" t="s">
        <v>292</v>
      </c>
      <c r="E161" s="372" t="str">
        <f t="shared" si="28"/>
        <v>B</v>
      </c>
      <c r="F161" s="39">
        <f t="shared" si="27"/>
        <v>80</v>
      </c>
      <c r="G161" s="55">
        <f t="shared" si="24"/>
        <v>1.0666666666666667</v>
      </c>
      <c r="H161" s="57">
        <f t="shared" si="29"/>
        <v>6.6666666666666652E-2</v>
      </c>
      <c r="I161" s="57">
        <f t="shared" si="30"/>
        <v>-6.6666666666666652E-2</v>
      </c>
      <c r="J161" s="559">
        <f t="shared" si="25"/>
        <v>20</v>
      </c>
      <c r="K161" s="128">
        <f t="shared" si="26"/>
        <v>20</v>
      </c>
      <c r="L161" s="41">
        <f>'MASTER CHART'!$AJ$7</f>
        <v>0.35</v>
      </c>
      <c r="M161" s="38">
        <f t="shared" si="31"/>
        <v>7</v>
      </c>
    </row>
    <row r="162" spans="1:13" ht="16.100000000000001" x14ac:dyDescent="0.35">
      <c r="A162" s="249" t="s">
        <v>102</v>
      </c>
      <c r="B162" s="656"/>
      <c r="C162" s="657" t="s">
        <v>292</v>
      </c>
      <c r="D162" s="657" t="s">
        <v>291</v>
      </c>
      <c r="E162" s="372" t="str">
        <f t="shared" si="28"/>
        <v>B</v>
      </c>
      <c r="F162" s="39">
        <f t="shared" si="27"/>
        <v>80</v>
      </c>
      <c r="G162" s="55">
        <f t="shared" si="24"/>
        <v>1.0666666666666667</v>
      </c>
      <c r="H162" s="57">
        <f t="shared" si="29"/>
        <v>6.6666666666666652E-2</v>
      </c>
      <c r="I162" s="57">
        <f t="shared" si="30"/>
        <v>-6.6666666666666652E-2</v>
      </c>
      <c r="J162" s="559">
        <f t="shared" si="25"/>
        <v>20</v>
      </c>
      <c r="K162" s="128">
        <f t="shared" si="26"/>
        <v>20</v>
      </c>
      <c r="L162" s="41">
        <f>'MASTER CHART'!$AJ$7</f>
        <v>0.35</v>
      </c>
      <c r="M162" s="38">
        <f t="shared" si="31"/>
        <v>7</v>
      </c>
    </row>
    <row r="163" spans="1:13" ht="16.100000000000001" x14ac:dyDescent="0.35">
      <c r="A163" s="248" t="s">
        <v>209</v>
      </c>
      <c r="B163" s="656"/>
      <c r="C163" s="657" t="s">
        <v>294</v>
      </c>
      <c r="D163" s="657" t="s">
        <v>294</v>
      </c>
      <c r="E163" s="372" t="str">
        <f t="shared" si="28"/>
        <v>D</v>
      </c>
      <c r="F163" s="39">
        <f t="shared" si="27"/>
        <v>60</v>
      </c>
      <c r="G163" s="55">
        <f t="shared" si="24"/>
        <v>0.8</v>
      </c>
      <c r="H163" s="57">
        <f t="shared" si="29"/>
        <v>-0.19999999999999996</v>
      </c>
      <c r="I163" s="57">
        <f t="shared" si="30"/>
        <v>0.19999999999999996</v>
      </c>
      <c r="J163" s="559">
        <f t="shared" si="25"/>
        <v>-59.999999999999979</v>
      </c>
      <c r="K163" s="128">
        <f t="shared" ref="K163:K177" si="32">IF(H163&lt;0,H163/$I$186*-100,H163/$H$185*100)</f>
        <v>59.999999999999979</v>
      </c>
      <c r="L163" s="41">
        <f>'MASTER CHART'!$AJ$7</f>
        <v>0.35</v>
      </c>
      <c r="M163" s="38">
        <f t="shared" si="31"/>
        <v>-20.999999999999993</v>
      </c>
    </row>
    <row r="164" spans="1:13" ht="16.100000000000001" x14ac:dyDescent="0.35">
      <c r="A164" s="249" t="s">
        <v>210</v>
      </c>
      <c r="B164" s="656"/>
      <c r="C164" s="657"/>
      <c r="D164" s="657"/>
      <c r="E164" s="372" t="str">
        <f t="shared" si="28"/>
        <v>na</v>
      </c>
      <c r="F164" s="39">
        <f t="shared" si="27"/>
        <v>75</v>
      </c>
      <c r="G164" s="55">
        <f t="shared" ref="G164:G177" si="33">IF(F164=0,"use mean",F164/$F$184)</f>
        <v>1</v>
      </c>
      <c r="H164" s="57">
        <f t="shared" si="29"/>
        <v>0</v>
      </c>
      <c r="I164" s="57">
        <f t="shared" si="30"/>
        <v>0</v>
      </c>
      <c r="J164" s="559">
        <f t="shared" si="25"/>
        <v>0</v>
      </c>
      <c r="K164" s="128">
        <f t="shared" si="32"/>
        <v>0</v>
      </c>
      <c r="L164" s="41">
        <f>'MASTER CHART'!$AJ$7</f>
        <v>0.35</v>
      </c>
      <c r="M164" s="38">
        <f t="shared" si="31"/>
        <v>0</v>
      </c>
    </row>
    <row r="165" spans="1:13" ht="16.100000000000001" x14ac:dyDescent="0.35">
      <c r="A165" s="249" t="s">
        <v>211</v>
      </c>
      <c r="B165" s="656"/>
      <c r="C165" s="657" t="s">
        <v>293</v>
      </c>
      <c r="D165" s="657" t="s">
        <v>294</v>
      </c>
      <c r="E165" s="372" t="str">
        <f t="shared" si="28"/>
        <v>C</v>
      </c>
      <c r="F165" s="39">
        <f t="shared" si="27"/>
        <v>70</v>
      </c>
      <c r="G165" s="55">
        <f t="shared" si="33"/>
        <v>0.93333333333333335</v>
      </c>
      <c r="H165" s="57">
        <f t="shared" si="29"/>
        <v>-6.6666666666666652E-2</v>
      </c>
      <c r="I165" s="57">
        <f t="shared" si="30"/>
        <v>6.6666666666666652E-2</v>
      </c>
      <c r="J165" s="559">
        <f t="shared" si="25"/>
        <v>-19.999999999999993</v>
      </c>
      <c r="K165" s="128">
        <f t="shared" si="32"/>
        <v>19.999999999999993</v>
      </c>
      <c r="L165" s="41">
        <f>'MASTER CHART'!$AJ$7</f>
        <v>0.35</v>
      </c>
      <c r="M165" s="38">
        <f t="shared" si="31"/>
        <v>-6.9999999999999973</v>
      </c>
    </row>
    <row r="166" spans="1:13" ht="16.100000000000001" x14ac:dyDescent="0.35">
      <c r="A166" s="248" t="s">
        <v>103</v>
      </c>
      <c r="B166" s="656"/>
      <c r="C166" s="657" t="s">
        <v>294</v>
      </c>
      <c r="D166" s="657" t="s">
        <v>294</v>
      </c>
      <c r="E166" s="372" t="str">
        <f t="shared" si="28"/>
        <v>D</v>
      </c>
      <c r="F166" s="39">
        <f t="shared" si="27"/>
        <v>60</v>
      </c>
      <c r="G166" s="55">
        <f t="shared" si="33"/>
        <v>0.8</v>
      </c>
      <c r="H166" s="57">
        <f t="shared" si="29"/>
        <v>-0.19999999999999996</v>
      </c>
      <c r="I166" s="57">
        <f t="shared" si="30"/>
        <v>0.19999999999999996</v>
      </c>
      <c r="J166" s="559">
        <f t="shared" si="25"/>
        <v>-59.999999999999979</v>
      </c>
      <c r="K166" s="128">
        <f t="shared" si="32"/>
        <v>59.999999999999979</v>
      </c>
      <c r="L166" s="41">
        <f>'MASTER CHART'!$AJ$7</f>
        <v>0.35</v>
      </c>
      <c r="M166" s="38">
        <f t="shared" si="31"/>
        <v>-20.999999999999993</v>
      </c>
    </row>
    <row r="167" spans="1:13" ht="16.100000000000001" x14ac:dyDescent="0.35">
      <c r="A167" s="249" t="s">
        <v>125</v>
      </c>
      <c r="B167" s="656"/>
      <c r="C167" s="657" t="s">
        <v>291</v>
      </c>
      <c r="D167" s="657" t="s">
        <v>289</v>
      </c>
      <c r="E167" s="372" t="str">
        <f t="shared" si="28"/>
        <v>A4</v>
      </c>
      <c r="F167" s="39">
        <f t="shared" si="27"/>
        <v>85</v>
      </c>
      <c r="G167" s="55">
        <f t="shared" si="33"/>
        <v>1.1333333333333333</v>
      </c>
      <c r="H167" s="57">
        <f t="shared" si="29"/>
        <v>0.1333333333333333</v>
      </c>
      <c r="I167" s="57">
        <f t="shared" si="30"/>
        <v>-0.1333333333333333</v>
      </c>
      <c r="J167" s="559">
        <f t="shared" si="25"/>
        <v>40</v>
      </c>
      <c r="K167" s="128">
        <f t="shared" si="32"/>
        <v>40</v>
      </c>
      <c r="L167" s="41">
        <f>'MASTER CHART'!$AJ$7</f>
        <v>0.35</v>
      </c>
      <c r="M167" s="38">
        <f t="shared" si="31"/>
        <v>14</v>
      </c>
    </row>
    <row r="168" spans="1:13" ht="16.100000000000001" x14ac:dyDescent="0.35">
      <c r="A168" s="248" t="s">
        <v>104</v>
      </c>
      <c r="B168" s="656"/>
      <c r="C168" s="657" t="s">
        <v>290</v>
      </c>
      <c r="D168" s="657" t="s">
        <v>288</v>
      </c>
      <c r="E168" s="372" t="str">
        <f t="shared" si="28"/>
        <v>A3</v>
      </c>
      <c r="F168" s="39">
        <f t="shared" si="27"/>
        <v>90</v>
      </c>
      <c r="G168" s="55">
        <f t="shared" si="33"/>
        <v>1.2</v>
      </c>
      <c r="H168" s="57">
        <f t="shared" si="29"/>
        <v>0.19999999999999996</v>
      </c>
      <c r="I168" s="57">
        <f t="shared" si="30"/>
        <v>-0.19999999999999996</v>
      </c>
      <c r="J168" s="559">
        <f t="shared" si="25"/>
        <v>60</v>
      </c>
      <c r="K168" s="128">
        <f t="shared" si="32"/>
        <v>60</v>
      </c>
      <c r="L168" s="41">
        <f>'MASTER CHART'!$AJ$7</f>
        <v>0.35</v>
      </c>
      <c r="M168" s="38">
        <f t="shared" si="31"/>
        <v>21</v>
      </c>
    </row>
    <row r="169" spans="1:13" ht="16.100000000000001" x14ac:dyDescent="0.35">
      <c r="A169" s="249" t="s">
        <v>236</v>
      </c>
      <c r="B169" s="656"/>
      <c r="C169" s="657" t="s">
        <v>293</v>
      </c>
      <c r="D169" s="657" t="s">
        <v>293</v>
      </c>
      <c r="E169" s="372" t="str">
        <f t="shared" si="28"/>
        <v>C</v>
      </c>
      <c r="F169" s="39">
        <f t="shared" si="27"/>
        <v>70</v>
      </c>
      <c r="G169" s="55">
        <f t="shared" si="33"/>
        <v>0.93333333333333335</v>
      </c>
      <c r="H169" s="57">
        <f t="shared" si="29"/>
        <v>-6.6666666666666652E-2</v>
      </c>
      <c r="I169" s="57">
        <f t="shared" si="30"/>
        <v>6.6666666666666652E-2</v>
      </c>
      <c r="J169" s="559">
        <f t="shared" si="25"/>
        <v>-19.999999999999993</v>
      </c>
      <c r="K169" s="128">
        <f t="shared" si="32"/>
        <v>19.999999999999993</v>
      </c>
      <c r="L169" s="41">
        <f>'MASTER CHART'!$AJ$7</f>
        <v>0.35</v>
      </c>
      <c r="M169" s="38">
        <f t="shared" si="31"/>
        <v>-6.9999999999999973</v>
      </c>
    </row>
    <row r="170" spans="1:13" ht="16.100000000000001" x14ac:dyDescent="0.35">
      <c r="A170" s="249" t="s">
        <v>106</v>
      </c>
      <c r="B170" s="656"/>
      <c r="C170" s="657" t="s">
        <v>289</v>
      </c>
      <c r="D170" s="657" t="s">
        <v>288</v>
      </c>
      <c r="E170" s="372" t="str">
        <f t="shared" si="28"/>
        <v>A2</v>
      </c>
      <c r="F170" s="39">
        <f t="shared" si="27"/>
        <v>95</v>
      </c>
      <c r="G170" s="55">
        <f t="shared" si="33"/>
        <v>1.2666666666666666</v>
      </c>
      <c r="H170" s="57">
        <f t="shared" si="29"/>
        <v>0.26666666666666661</v>
      </c>
      <c r="I170" s="57">
        <f t="shared" si="30"/>
        <v>-0.26666666666666661</v>
      </c>
      <c r="J170" s="559">
        <f t="shared" si="25"/>
        <v>80</v>
      </c>
      <c r="K170" s="128">
        <f t="shared" si="32"/>
        <v>80</v>
      </c>
      <c r="L170" s="41">
        <f>'MASTER CHART'!$AJ$7</f>
        <v>0.35</v>
      </c>
      <c r="M170" s="38">
        <f t="shared" si="31"/>
        <v>28</v>
      </c>
    </row>
    <row r="171" spans="1:13" ht="16.100000000000001" x14ac:dyDescent="0.35">
      <c r="A171" s="248" t="s">
        <v>105</v>
      </c>
      <c r="B171" s="656"/>
      <c r="C171" s="657" t="s">
        <v>291</v>
      </c>
      <c r="D171" s="657" t="s">
        <v>291</v>
      </c>
      <c r="E171" s="372" t="str">
        <f t="shared" si="28"/>
        <v>A4</v>
      </c>
      <c r="F171" s="39">
        <f t="shared" si="27"/>
        <v>85</v>
      </c>
      <c r="G171" s="55">
        <f t="shared" si="33"/>
        <v>1.1333333333333333</v>
      </c>
      <c r="H171" s="57">
        <f t="shared" si="29"/>
        <v>0.1333333333333333</v>
      </c>
      <c r="I171" s="57">
        <f t="shared" si="30"/>
        <v>-0.1333333333333333</v>
      </c>
      <c r="J171" s="559">
        <f t="shared" si="25"/>
        <v>40</v>
      </c>
      <c r="K171" s="128">
        <f t="shared" si="32"/>
        <v>40</v>
      </c>
      <c r="L171" s="41">
        <f>'MASTER CHART'!$AJ$7</f>
        <v>0.35</v>
      </c>
      <c r="M171" s="38">
        <f t="shared" si="31"/>
        <v>14</v>
      </c>
    </row>
    <row r="172" spans="1:13" ht="16.100000000000001" x14ac:dyDescent="0.35">
      <c r="A172" s="249" t="s">
        <v>212</v>
      </c>
      <c r="B172" s="656"/>
      <c r="C172" s="657" t="s">
        <v>294</v>
      </c>
      <c r="D172" s="657" t="s">
        <v>294</v>
      </c>
      <c r="E172" s="372" t="str">
        <f t="shared" si="28"/>
        <v>D</v>
      </c>
      <c r="F172" s="39">
        <f t="shared" si="27"/>
        <v>60</v>
      </c>
      <c r="G172" s="55">
        <f t="shared" si="33"/>
        <v>0.8</v>
      </c>
      <c r="H172" s="57">
        <f t="shared" si="29"/>
        <v>-0.19999999999999996</v>
      </c>
      <c r="I172" s="57">
        <f t="shared" si="30"/>
        <v>0.19999999999999996</v>
      </c>
      <c r="J172" s="559">
        <f t="shared" si="25"/>
        <v>-59.999999999999979</v>
      </c>
      <c r="K172" s="128">
        <f t="shared" si="32"/>
        <v>59.999999999999979</v>
      </c>
      <c r="L172" s="41">
        <f>'MASTER CHART'!$AJ$7</f>
        <v>0.35</v>
      </c>
      <c r="M172" s="38">
        <f t="shared" si="31"/>
        <v>-20.999999999999993</v>
      </c>
    </row>
    <row r="173" spans="1:13" ht="16.100000000000001" x14ac:dyDescent="0.35">
      <c r="A173" s="249" t="s">
        <v>107</v>
      </c>
      <c r="B173" s="656"/>
      <c r="C173" s="657" t="s">
        <v>680</v>
      </c>
      <c r="D173" s="657" t="s">
        <v>680</v>
      </c>
      <c r="E173" s="372" t="str">
        <f t="shared" si="28"/>
        <v>E</v>
      </c>
      <c r="F173" s="39">
        <f t="shared" si="27"/>
        <v>50</v>
      </c>
      <c r="G173" s="55">
        <f t="shared" si="33"/>
        <v>0.66666666666666663</v>
      </c>
      <c r="H173" s="57">
        <f t="shared" si="29"/>
        <v>-0.33333333333333337</v>
      </c>
      <c r="I173" s="57">
        <f t="shared" si="30"/>
        <v>0.33333333333333337</v>
      </c>
      <c r="J173" s="559">
        <f t="shared" si="25"/>
        <v>-100</v>
      </c>
      <c r="K173" s="128">
        <f t="shared" si="32"/>
        <v>100</v>
      </c>
      <c r="L173" s="41">
        <f>'MASTER CHART'!$AJ$7</f>
        <v>0.35</v>
      </c>
      <c r="M173" s="38">
        <f t="shared" si="31"/>
        <v>-35</v>
      </c>
    </row>
    <row r="174" spans="1:13" ht="16.100000000000001" x14ac:dyDescent="0.35">
      <c r="A174" s="248" t="s">
        <v>213</v>
      </c>
      <c r="B174" s="656"/>
      <c r="C174" s="657" t="s">
        <v>292</v>
      </c>
      <c r="D174" s="657" t="s">
        <v>293</v>
      </c>
      <c r="E174" s="372" t="str">
        <f t="shared" si="28"/>
        <v>B</v>
      </c>
      <c r="F174" s="39">
        <f t="shared" si="27"/>
        <v>80</v>
      </c>
      <c r="G174" s="55">
        <f t="shared" si="33"/>
        <v>1.0666666666666667</v>
      </c>
      <c r="H174" s="57">
        <f t="shared" si="29"/>
        <v>6.6666666666666652E-2</v>
      </c>
      <c r="I174" s="57">
        <f t="shared" si="30"/>
        <v>-6.6666666666666652E-2</v>
      </c>
      <c r="J174" s="559">
        <f t="shared" si="25"/>
        <v>20</v>
      </c>
      <c r="K174" s="128">
        <f t="shared" si="32"/>
        <v>20</v>
      </c>
      <c r="L174" s="41">
        <f>'MASTER CHART'!$AJ$7</f>
        <v>0.35</v>
      </c>
      <c r="M174" s="38">
        <f t="shared" si="31"/>
        <v>7</v>
      </c>
    </row>
    <row r="175" spans="1:13" ht="16.100000000000001" x14ac:dyDescent="0.35">
      <c r="A175" s="249" t="s">
        <v>109</v>
      </c>
      <c r="B175" s="656"/>
      <c r="C175" s="657" t="s">
        <v>680</v>
      </c>
      <c r="D175" s="657" t="s">
        <v>680</v>
      </c>
      <c r="E175" s="372" t="str">
        <f t="shared" si="28"/>
        <v>E</v>
      </c>
      <c r="F175" s="39">
        <f t="shared" si="27"/>
        <v>50</v>
      </c>
      <c r="G175" s="55">
        <f t="shared" si="33"/>
        <v>0.66666666666666663</v>
      </c>
      <c r="H175" s="57">
        <f t="shared" si="29"/>
        <v>-0.33333333333333337</v>
      </c>
      <c r="I175" s="57">
        <f t="shared" si="30"/>
        <v>0.33333333333333337</v>
      </c>
      <c r="J175" s="559">
        <f t="shared" si="25"/>
        <v>-100</v>
      </c>
      <c r="K175" s="128">
        <f t="shared" si="32"/>
        <v>100</v>
      </c>
      <c r="L175" s="41">
        <f>'MASTER CHART'!$AJ$7</f>
        <v>0.35</v>
      </c>
      <c r="M175" s="38">
        <f t="shared" si="31"/>
        <v>-35</v>
      </c>
    </row>
    <row r="176" spans="1:13" ht="16.100000000000001" x14ac:dyDescent="0.35">
      <c r="A176" s="248" t="s">
        <v>214</v>
      </c>
      <c r="B176" s="656"/>
      <c r="C176" s="657" t="s">
        <v>294</v>
      </c>
      <c r="D176" s="657" t="s">
        <v>293</v>
      </c>
      <c r="E176" s="372" t="str">
        <f t="shared" si="28"/>
        <v>D</v>
      </c>
      <c r="F176" s="39">
        <f t="shared" si="27"/>
        <v>60</v>
      </c>
      <c r="G176" s="55">
        <f t="shared" si="33"/>
        <v>0.8</v>
      </c>
      <c r="H176" s="57">
        <f t="shared" si="29"/>
        <v>-0.19999999999999996</v>
      </c>
      <c r="I176" s="57">
        <f t="shared" si="30"/>
        <v>0.19999999999999996</v>
      </c>
      <c r="J176" s="559">
        <f>(IF(H176&lt;0,H176/$H$186*-100,H176/$H$185*100))</f>
        <v>-59.999999999999979</v>
      </c>
      <c r="K176" s="128">
        <f t="shared" si="32"/>
        <v>59.999999999999979</v>
      </c>
      <c r="L176" s="41">
        <f>'MASTER CHART'!$AJ$7</f>
        <v>0.35</v>
      </c>
      <c r="M176" s="38">
        <f t="shared" si="31"/>
        <v>-20.999999999999993</v>
      </c>
    </row>
    <row r="177" spans="1:14" ht="16.649999999999999" thickBot="1" x14ac:dyDescent="0.4">
      <c r="A177" s="370" t="s">
        <v>215</v>
      </c>
      <c r="B177" s="1330"/>
      <c r="C177" s="1331" t="s">
        <v>680</v>
      </c>
      <c r="D177" s="1332" t="s">
        <v>680</v>
      </c>
      <c r="E177" s="373" t="str">
        <f t="shared" si="28"/>
        <v>E</v>
      </c>
      <c r="F177" s="1333">
        <f t="shared" si="27"/>
        <v>50</v>
      </c>
      <c r="G177" s="405">
        <f t="shared" si="33"/>
        <v>0.66666666666666663</v>
      </c>
      <c r="H177" s="58">
        <f t="shared" si="29"/>
        <v>-0.33333333333333337</v>
      </c>
      <c r="I177" s="58">
        <f t="shared" si="30"/>
        <v>0.33333333333333337</v>
      </c>
      <c r="J177" s="1334">
        <f>(IF(H177&lt;0,H177/$H$186*-100,H177/$H$185*100))</f>
        <v>-100</v>
      </c>
      <c r="K177" s="129">
        <f t="shared" si="32"/>
        <v>100</v>
      </c>
      <c r="L177" s="211">
        <f>'MASTER CHART'!$AJ$7</f>
        <v>0.35</v>
      </c>
      <c r="M177" s="77">
        <f t="shared" si="31"/>
        <v>-35</v>
      </c>
    </row>
    <row r="178" spans="1:14" ht="16.649999999999999" thickTop="1" x14ac:dyDescent="0.35">
      <c r="A178" s="251"/>
      <c r="B178" s="658"/>
      <c r="C178" s="482"/>
      <c r="D178" s="482"/>
      <c r="J178" s="560"/>
    </row>
    <row r="179" spans="1:14" ht="16.100000000000001" x14ac:dyDescent="0.35">
      <c r="A179" s="251"/>
      <c r="B179" s="658"/>
      <c r="C179" s="482"/>
      <c r="D179" s="482"/>
      <c r="E179" s="375"/>
      <c r="J179" s="560"/>
    </row>
    <row r="180" spans="1:14" x14ac:dyDescent="0.3">
      <c r="A180" s="374"/>
      <c r="B180" s="659"/>
      <c r="C180" s="482"/>
      <c r="D180" s="482"/>
      <c r="J180" s="560"/>
    </row>
    <row r="181" spans="1:14" x14ac:dyDescent="0.3">
      <c r="A181" s="376" t="s">
        <v>285</v>
      </c>
      <c r="B181" s="660"/>
      <c r="C181" s="482"/>
      <c r="D181" s="482"/>
      <c r="J181" s="560"/>
    </row>
    <row r="182" spans="1:14" x14ac:dyDescent="0.3">
      <c r="C182" s="482"/>
      <c r="D182" s="482"/>
      <c r="J182" s="560"/>
    </row>
    <row r="183" spans="1:14" ht="16.100000000000001" thickBot="1" x14ac:dyDescent="0.35">
      <c r="C183" s="482"/>
      <c r="D183" s="482"/>
      <c r="G183" s="37"/>
      <c r="H183" s="33"/>
      <c r="I183" s="33"/>
      <c r="J183" s="560"/>
      <c r="K183" s="49"/>
      <c r="L183" s="33"/>
      <c r="M183" s="33"/>
      <c r="N183" s="3"/>
    </row>
    <row r="184" spans="1:14" ht="19.399999999999999" thickTop="1" thickBot="1" x14ac:dyDescent="0.45">
      <c r="A184" s="548" t="s">
        <v>341</v>
      </c>
      <c r="B184" s="661"/>
      <c r="C184" s="662"/>
      <c r="D184" s="662"/>
      <c r="E184" s="549"/>
      <c r="F184" s="378">
        <f>MEDIAN(F4:F177)</f>
        <v>75</v>
      </c>
      <c r="G184" s="37"/>
      <c r="H184" s="33"/>
      <c r="I184" s="33"/>
      <c r="J184" s="560"/>
      <c r="K184" s="49"/>
      <c r="L184" s="33"/>
      <c r="M184" s="33"/>
      <c r="N184" s="3"/>
    </row>
    <row r="185" spans="1:14" ht="16.649999999999999" thickTop="1" thickBot="1" x14ac:dyDescent="0.35">
      <c r="C185" s="482"/>
      <c r="D185" s="482"/>
      <c r="E185" s="550"/>
      <c r="F185" s="551"/>
      <c r="G185" s="552" t="s">
        <v>350</v>
      </c>
      <c r="H185" s="553">
        <f>MAX(H4:H177)</f>
        <v>0.33333333333333326</v>
      </c>
      <c r="I185" s="33"/>
      <c r="J185" s="560"/>
      <c r="K185" s="49"/>
      <c r="L185" s="33"/>
      <c r="M185" s="33"/>
      <c r="N185" s="3"/>
    </row>
    <row r="186" spans="1:14" ht="18.850000000000001" thickBot="1" x14ac:dyDescent="0.45">
      <c r="C186" s="482"/>
      <c r="D186" s="482"/>
      <c r="E186" s="554"/>
      <c r="F186" s="556"/>
      <c r="G186" s="555" t="s">
        <v>354</v>
      </c>
      <c r="H186" s="557">
        <f>MIN(H4:H177)</f>
        <v>-0.33333333333333337</v>
      </c>
      <c r="I186" s="59">
        <f>(MAX(I4:I85))</f>
        <v>0.33333333333333337</v>
      </c>
      <c r="J186" s="560" t="s">
        <v>30</v>
      </c>
      <c r="K186" s="48"/>
      <c r="L186" s="35"/>
      <c r="M186" s="33"/>
      <c r="N186" s="3"/>
    </row>
    <row r="187" spans="1:14" x14ac:dyDescent="0.3">
      <c r="C187" s="482"/>
      <c r="D187" s="482"/>
      <c r="E187" s="377"/>
      <c r="F187" s="35"/>
      <c r="G187" s="46"/>
      <c r="H187" s="34"/>
      <c r="I187" s="47"/>
      <c r="J187" s="560"/>
      <c r="K187" s="48"/>
      <c r="L187" s="35"/>
      <c r="M187" s="33"/>
      <c r="N187" s="3"/>
    </row>
    <row r="188" spans="1:14" x14ac:dyDescent="0.3">
      <c r="C188" s="482"/>
      <c r="D188" s="482"/>
      <c r="E188" s="46"/>
      <c r="F188" s="35"/>
      <c r="G188" s="46"/>
      <c r="H188" s="35"/>
      <c r="I188" s="35"/>
      <c r="J188" s="560"/>
      <c r="K188" s="48"/>
      <c r="L188" s="35"/>
      <c r="M188" s="33"/>
      <c r="N188" s="33"/>
    </row>
    <row r="189" spans="1:14" x14ac:dyDescent="0.3">
      <c r="C189" s="482"/>
      <c r="D189" s="482"/>
      <c r="J189" s="560"/>
    </row>
    <row r="190" spans="1:14" x14ac:dyDescent="0.3">
      <c r="C190" s="482"/>
      <c r="D190" s="482"/>
      <c r="J190" s="560"/>
    </row>
    <row r="191" spans="1:14" x14ac:dyDescent="0.3">
      <c r="C191" s="482"/>
      <c r="D191" s="482"/>
      <c r="J191" s="560"/>
    </row>
    <row r="192" spans="1:14" x14ac:dyDescent="0.3">
      <c r="C192" s="482"/>
      <c r="D192" s="482"/>
      <c r="J192" s="560"/>
    </row>
    <row r="193" spans="3:10" x14ac:dyDescent="0.3">
      <c r="C193" s="482"/>
      <c r="D193" s="482"/>
      <c r="J193" s="560"/>
    </row>
    <row r="194" spans="3:10" x14ac:dyDescent="0.3">
      <c r="C194" s="482"/>
      <c r="D194" s="482"/>
      <c r="J194" s="560"/>
    </row>
    <row r="195" spans="3:10" x14ac:dyDescent="0.3">
      <c r="C195" s="482"/>
      <c r="D195" s="482"/>
      <c r="J195" s="560"/>
    </row>
    <row r="196" spans="3:10" x14ac:dyDescent="0.3">
      <c r="C196" s="482"/>
      <c r="D196" s="482"/>
      <c r="J196" s="560"/>
    </row>
    <row r="197" spans="3:10" x14ac:dyDescent="0.3">
      <c r="C197" s="482"/>
      <c r="D197" s="482"/>
      <c r="J197" s="560"/>
    </row>
    <row r="198" spans="3:10" x14ac:dyDescent="0.3">
      <c r="C198" s="482"/>
      <c r="D198" s="482"/>
      <c r="J198" s="560"/>
    </row>
    <row r="199" spans="3:10" x14ac:dyDescent="0.3">
      <c r="C199" s="482"/>
      <c r="D199" s="482"/>
      <c r="J199" s="560"/>
    </row>
    <row r="200" spans="3:10" x14ac:dyDescent="0.3">
      <c r="C200" s="482"/>
      <c r="D200" s="482"/>
      <c r="J200" s="560"/>
    </row>
    <row r="201" spans="3:10" x14ac:dyDescent="0.3">
      <c r="C201" s="482"/>
      <c r="D201" s="482"/>
      <c r="J201" s="560"/>
    </row>
    <row r="202" spans="3:10" x14ac:dyDescent="0.3">
      <c r="C202" s="482"/>
      <c r="D202" s="482"/>
      <c r="J202" s="560"/>
    </row>
  </sheetData>
  <mergeCells count="7">
    <mergeCell ref="A1:A3"/>
    <mergeCell ref="O3:P3"/>
    <mergeCell ref="G2:L2"/>
    <mergeCell ref="M2:M3"/>
    <mergeCell ref="E1:M1"/>
    <mergeCell ref="E2:F2"/>
    <mergeCell ref="B1:D2"/>
  </mergeCells>
  <hyperlinks>
    <hyperlink ref="E179" r:id="rId1" display="SOURCE: Coface North America: http://www.coface-usa.com/CofacePortal/US_en_EN/pages/home/wwd/inform/Country_risk/Country%20Risk%20Ratings" xr:uid="{00000000-0004-0000-1000-000000000000}"/>
    <hyperlink ref="A181" r:id="rId2" xr:uid="{00000000-0004-0000-1000-000001000000}"/>
  </hyperlinks>
  <pageMargins left="0.7" right="0.7" top="0.75" bottom="0.75" header="0.3" footer="0.3"/>
  <pageSetup orientation="portrait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AR19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21" sqref="N21"/>
    </sheetView>
  </sheetViews>
  <sheetFormatPr defaultColWidth="9.19921875" defaultRowHeight="15.55" x14ac:dyDescent="0.3"/>
  <cols>
    <col min="1" max="1" width="27.59765625" style="285" customWidth="1"/>
    <col min="2" max="2" width="19" style="663" hidden="1" customWidth="1"/>
    <col min="3" max="3" width="11.19921875" style="374" customWidth="1"/>
    <col min="4" max="4" width="13" style="3" customWidth="1"/>
    <col min="5" max="5" width="13.19921875" style="567" customWidth="1"/>
    <col min="6" max="6" width="13" style="537" customWidth="1"/>
    <col min="7" max="7" width="11.796875" style="285" hidden="1" customWidth="1"/>
    <col min="8" max="8" width="11.59765625" style="564" customWidth="1"/>
    <col min="9" max="9" width="12.796875" style="50" hidden="1" customWidth="1"/>
    <col min="10" max="10" width="12.3984375" style="285" customWidth="1"/>
    <col min="11" max="11" width="14" style="285" customWidth="1"/>
    <col min="12" max="12" width="14.19921875" style="285" customWidth="1"/>
    <col min="13" max="13" width="11.19921875" style="285" customWidth="1"/>
    <col min="14" max="14" width="9.19921875" style="285"/>
    <col min="15" max="15" width="4.796875" style="285" customWidth="1"/>
    <col min="16" max="16384" width="9.19921875" style="285"/>
  </cols>
  <sheetData>
    <row r="1" spans="1:24" ht="32.299999999999997" customHeight="1" thickBot="1" x14ac:dyDescent="0.35">
      <c r="A1" s="1586" t="s">
        <v>0</v>
      </c>
      <c r="B1" s="1557" t="s">
        <v>418</v>
      </c>
      <c r="C1" s="1594" t="s">
        <v>276</v>
      </c>
      <c r="D1" s="1594"/>
      <c r="E1" s="1594"/>
      <c r="F1" s="1594"/>
      <c r="G1" s="1594"/>
      <c r="H1" s="1594"/>
      <c r="I1" s="1594"/>
      <c r="J1" s="1594"/>
      <c r="K1" s="1595"/>
    </row>
    <row r="2" spans="1:24" ht="23.3" customHeight="1" thickTop="1" thickBot="1" x14ac:dyDescent="0.35">
      <c r="A2" s="1586"/>
      <c r="B2" s="1604"/>
      <c r="C2" s="1603" t="s">
        <v>18</v>
      </c>
      <c r="D2" s="1597"/>
      <c r="E2" s="1590" t="s">
        <v>8</v>
      </c>
      <c r="F2" s="1591"/>
      <c r="G2" s="1591"/>
      <c r="H2" s="1591"/>
      <c r="I2" s="1592"/>
      <c r="J2" s="1593"/>
      <c r="K2" s="1488" t="s">
        <v>1</v>
      </c>
    </row>
    <row r="3" spans="1:24" ht="54.7" customHeight="1" thickTop="1" thickBot="1" x14ac:dyDescent="0.35">
      <c r="A3" s="1601"/>
      <c r="B3" s="765" t="s">
        <v>358</v>
      </c>
      <c r="C3" s="371" t="s">
        <v>275</v>
      </c>
      <c r="D3" s="208" t="s">
        <v>284</v>
      </c>
      <c r="E3" s="565" t="s">
        <v>343</v>
      </c>
      <c r="F3" s="52" t="s">
        <v>348</v>
      </c>
      <c r="G3" s="53" t="s">
        <v>10</v>
      </c>
      <c r="H3" s="562" t="s">
        <v>353</v>
      </c>
      <c r="I3" s="126" t="s">
        <v>16</v>
      </c>
      <c r="J3" s="40" t="s">
        <v>11</v>
      </c>
      <c r="K3" s="1497"/>
      <c r="M3" s="1602" t="s">
        <v>13</v>
      </c>
      <c r="N3" s="1602"/>
    </row>
    <row r="4" spans="1:24" ht="16.649999999999999" thickTop="1" x14ac:dyDescent="0.35">
      <c r="A4" s="247" t="s">
        <v>128</v>
      </c>
      <c r="B4" s="657" t="str">
        <f>'Risk - Country'!D4</f>
        <v>E</v>
      </c>
      <c r="C4" s="372" t="str">
        <f>'Risk - Country'!D4</f>
        <v>E</v>
      </c>
      <c r="D4" s="39">
        <f>VLOOKUP(C4,$M$4:$N$12,2,FALSE)</f>
        <v>50</v>
      </c>
      <c r="E4" s="566">
        <f>IF(D4=0,"use median",D4/$D$184)</f>
        <v>0.64516129032258063</v>
      </c>
      <c r="F4" s="54">
        <f>IF(D4=0,0,E4-1)</f>
        <v>-0.35483870967741937</v>
      </c>
      <c r="G4" s="54">
        <f>(F4*-1)</f>
        <v>0.35483870967741937</v>
      </c>
      <c r="H4" s="563">
        <f t="shared" ref="H4:H67" si="0">(IF(F4&lt;0,F4/$F$186*-100,F4/$F$185*100))</f>
        <v>-100</v>
      </c>
      <c r="I4" s="127">
        <f t="shared" ref="I4:I35" si="1">IF(F4&lt;0,F4/$G$186*-100,F4/$F$185*100)</f>
        <v>100</v>
      </c>
      <c r="J4" s="41">
        <f>'MASTER CHART'!$AL$7</f>
        <v>0.4</v>
      </c>
      <c r="K4" s="38">
        <f>(H4*J4)</f>
        <v>-40</v>
      </c>
      <c r="M4" s="1325" t="s">
        <v>288</v>
      </c>
      <c r="N4" s="1326">
        <v>100</v>
      </c>
    </row>
    <row r="5" spans="1:24" ht="16.100000000000001" x14ac:dyDescent="0.35">
      <c r="A5" s="248" t="s">
        <v>129</v>
      </c>
      <c r="B5" s="657" t="str">
        <f>'Risk - Country'!D5</f>
        <v>B</v>
      </c>
      <c r="C5" s="372" t="str">
        <f>IF(B5=0,"na",B5)</f>
        <v>B</v>
      </c>
      <c r="D5" s="39">
        <f t="shared" ref="D5:D68" si="2">VLOOKUP(C5,$M$4:$N$12,2,FALSE)</f>
        <v>80</v>
      </c>
      <c r="E5" s="566">
        <f>IF(D5=0,"use median",D5/$D$184)</f>
        <v>1.032258064516129</v>
      </c>
      <c r="F5" s="56">
        <f t="shared" ref="F5:F67" si="3">IF(D5=0,0,E5-1)</f>
        <v>3.2258064516129004E-2</v>
      </c>
      <c r="G5" s="56">
        <f t="shared" ref="G5:G68" si="4">(F5*-1)</f>
        <v>-3.2258064516129004E-2</v>
      </c>
      <c r="H5" s="563">
        <f t="shared" si="0"/>
        <v>11.111111111111102</v>
      </c>
      <c r="I5" s="128">
        <f t="shared" si="1"/>
        <v>11.111111111111102</v>
      </c>
      <c r="J5" s="41">
        <f>'MASTER CHART'!$AL$7</f>
        <v>0.4</v>
      </c>
      <c r="K5" s="38">
        <f>(H5*J5)</f>
        <v>4.4444444444444411</v>
      </c>
      <c r="M5" s="1325" t="s">
        <v>289</v>
      </c>
      <c r="N5" s="1326">
        <v>95</v>
      </c>
    </row>
    <row r="6" spans="1:24" ht="16.100000000000001" x14ac:dyDescent="0.35">
      <c r="A6" s="249" t="s">
        <v>31</v>
      </c>
      <c r="B6" s="657" t="str">
        <f>'Risk - Country'!D6</f>
        <v>B</v>
      </c>
      <c r="C6" s="372" t="str">
        <f t="shared" ref="C6:C69" si="5">IF(B6=0,"na",B6)</f>
        <v>B</v>
      </c>
      <c r="D6" s="39">
        <f t="shared" si="2"/>
        <v>80</v>
      </c>
      <c r="E6" s="566">
        <f>IF(D6=0,"use median",D6/$D$184)</f>
        <v>1.032258064516129</v>
      </c>
      <c r="F6" s="56">
        <f t="shared" si="3"/>
        <v>3.2258064516129004E-2</v>
      </c>
      <c r="G6" s="56">
        <f t="shared" si="4"/>
        <v>-3.2258064516129004E-2</v>
      </c>
      <c r="H6" s="563">
        <f t="shared" si="0"/>
        <v>11.111111111111102</v>
      </c>
      <c r="I6" s="128">
        <f t="shared" si="1"/>
        <v>11.111111111111102</v>
      </c>
      <c r="J6" s="41">
        <f>'MASTER CHART'!$AL$7</f>
        <v>0.4</v>
      </c>
      <c r="K6" s="38">
        <f t="shared" ref="K6:K69" si="6">(H6*J6)</f>
        <v>4.4444444444444411</v>
      </c>
      <c r="L6" s="31"/>
      <c r="M6" s="1325" t="s">
        <v>290</v>
      </c>
      <c r="N6" s="1326">
        <v>90</v>
      </c>
    </row>
    <row r="7" spans="1:24" ht="16.100000000000001" x14ac:dyDescent="0.35">
      <c r="A7" s="249" t="s">
        <v>130</v>
      </c>
      <c r="B7" s="657">
        <f>'Risk - Country'!D7</f>
        <v>0</v>
      </c>
      <c r="C7" s="372" t="str">
        <f t="shared" si="5"/>
        <v>na</v>
      </c>
      <c r="D7" s="39">
        <f t="shared" si="2"/>
        <v>75</v>
      </c>
      <c r="E7" s="566">
        <f>IF(D7=0,"use median",D7/$D$184)</f>
        <v>0.967741935483871</v>
      </c>
      <c r="F7" s="56">
        <f t="shared" si="3"/>
        <v>-3.2258064516129004E-2</v>
      </c>
      <c r="G7" s="56">
        <f t="shared" si="4"/>
        <v>3.2258064516129004E-2</v>
      </c>
      <c r="H7" s="563">
        <f t="shared" si="0"/>
        <v>-9.0909090909090828</v>
      </c>
      <c r="I7" s="128">
        <f t="shared" si="1"/>
        <v>9.0909090909090828</v>
      </c>
      <c r="J7" s="41">
        <f>'MASTER CHART'!$AL$7</f>
        <v>0.4</v>
      </c>
      <c r="K7" s="38">
        <f t="shared" si="6"/>
        <v>-3.6363636363636331</v>
      </c>
      <c r="L7" s="283"/>
      <c r="M7" s="1325" t="s">
        <v>291</v>
      </c>
      <c r="N7" s="1326">
        <v>85</v>
      </c>
    </row>
    <row r="8" spans="1:24" ht="16.100000000000001" x14ac:dyDescent="0.35">
      <c r="A8" s="248" t="s">
        <v>131</v>
      </c>
      <c r="B8" s="657" t="str">
        <f>'Risk - Country'!D8</f>
        <v>D</v>
      </c>
      <c r="C8" s="372" t="str">
        <f t="shared" si="5"/>
        <v>D</v>
      </c>
      <c r="D8" s="39">
        <f t="shared" si="2"/>
        <v>60</v>
      </c>
      <c r="E8" s="566">
        <f t="shared" ref="E8:E71" si="7">IF(D8=0,"use median",D8/$D$184)</f>
        <v>0.77419354838709675</v>
      </c>
      <c r="F8" s="56">
        <f t="shared" si="3"/>
        <v>-0.22580645161290325</v>
      </c>
      <c r="G8" s="56">
        <f t="shared" si="4"/>
        <v>0.22580645161290325</v>
      </c>
      <c r="H8" s="563">
        <f t="shared" si="0"/>
        <v>-63.636363636363633</v>
      </c>
      <c r="I8" s="128">
        <f t="shared" si="1"/>
        <v>63.636363636363633</v>
      </c>
      <c r="J8" s="41">
        <f>'MASTER CHART'!$AL$7</f>
        <v>0.4</v>
      </c>
      <c r="K8" s="38">
        <f>(H8*J8)</f>
        <v>-25.454545454545453</v>
      </c>
      <c r="L8" s="8"/>
      <c r="M8" s="1327" t="s">
        <v>292</v>
      </c>
      <c r="N8" s="1326">
        <v>80</v>
      </c>
    </row>
    <row r="9" spans="1:24" s="3" customFormat="1" ht="16.100000000000001" x14ac:dyDescent="0.35">
      <c r="A9" s="248" t="s">
        <v>112</v>
      </c>
      <c r="B9" s="657">
        <f>'Risk - Country'!D9</f>
        <v>0</v>
      </c>
      <c r="C9" s="372" t="str">
        <f t="shared" si="5"/>
        <v>na</v>
      </c>
      <c r="D9" s="39">
        <f t="shared" si="2"/>
        <v>75</v>
      </c>
      <c r="E9" s="566">
        <f t="shared" si="7"/>
        <v>0.967741935483871</v>
      </c>
      <c r="F9" s="56">
        <f t="shared" si="3"/>
        <v>-3.2258064516129004E-2</v>
      </c>
      <c r="G9" s="56">
        <f t="shared" si="4"/>
        <v>3.2258064516129004E-2</v>
      </c>
      <c r="H9" s="563">
        <f t="shared" si="0"/>
        <v>-9.0909090909090828</v>
      </c>
      <c r="I9" s="128">
        <f t="shared" si="1"/>
        <v>9.0909090909090828</v>
      </c>
      <c r="J9" s="41">
        <f>'MASTER CHART'!$AL$7</f>
        <v>0.4</v>
      </c>
      <c r="K9" s="38">
        <f t="shared" si="6"/>
        <v>-3.6363636363636331</v>
      </c>
      <c r="L9" s="9"/>
      <c r="M9" s="1327" t="s">
        <v>293</v>
      </c>
      <c r="N9" s="1326">
        <v>70</v>
      </c>
    </row>
    <row r="10" spans="1:24" ht="16.100000000000001" x14ac:dyDescent="0.35">
      <c r="A10" s="249" t="s">
        <v>40</v>
      </c>
      <c r="B10" s="657" t="str">
        <f>'Risk - Country'!D10</f>
        <v>B</v>
      </c>
      <c r="C10" s="372" t="str">
        <f t="shared" si="5"/>
        <v>B</v>
      </c>
      <c r="D10" s="39">
        <f t="shared" si="2"/>
        <v>80</v>
      </c>
      <c r="E10" s="566">
        <f t="shared" si="7"/>
        <v>1.032258064516129</v>
      </c>
      <c r="F10" s="56">
        <f t="shared" si="3"/>
        <v>3.2258064516129004E-2</v>
      </c>
      <c r="G10" s="56">
        <f t="shared" si="4"/>
        <v>-3.2258064516129004E-2</v>
      </c>
      <c r="H10" s="563">
        <f t="shared" si="0"/>
        <v>11.111111111111102</v>
      </c>
      <c r="I10" s="128">
        <f t="shared" si="1"/>
        <v>11.111111111111102</v>
      </c>
      <c r="J10" s="41">
        <f>'MASTER CHART'!$AL$7</f>
        <v>0.4</v>
      </c>
      <c r="K10" s="38">
        <f t="shared" si="6"/>
        <v>4.4444444444444411</v>
      </c>
      <c r="L10" s="5"/>
      <c r="M10" s="1328" t="s">
        <v>294</v>
      </c>
      <c r="N10" s="1326">
        <v>60</v>
      </c>
      <c r="O10" s="3"/>
    </row>
    <row r="11" spans="1:24" s="3" customFormat="1" ht="18.7" customHeight="1" x14ac:dyDescent="0.35">
      <c r="A11" s="248" t="s">
        <v>132</v>
      </c>
      <c r="B11" s="657" t="str">
        <f>'Risk - Country'!D11</f>
        <v>C</v>
      </c>
      <c r="C11" s="372" t="str">
        <f t="shared" si="5"/>
        <v>C</v>
      </c>
      <c r="D11" s="39">
        <f t="shared" si="2"/>
        <v>70</v>
      </c>
      <c r="E11" s="566">
        <f t="shared" si="7"/>
        <v>0.90322580645161288</v>
      </c>
      <c r="F11" s="56">
        <f t="shared" si="3"/>
        <v>-9.6774193548387122E-2</v>
      </c>
      <c r="G11" s="56">
        <f t="shared" si="4"/>
        <v>9.6774193548387122E-2</v>
      </c>
      <c r="H11" s="563">
        <f t="shared" si="0"/>
        <v>-27.272727272727277</v>
      </c>
      <c r="I11" s="128">
        <f t="shared" si="1"/>
        <v>27.272727272727277</v>
      </c>
      <c r="J11" s="41">
        <f>'MASTER CHART'!$AL$7</f>
        <v>0.4</v>
      </c>
      <c r="K11" s="38">
        <f t="shared" si="6"/>
        <v>-10.909090909090912</v>
      </c>
      <c r="M11" s="1329" t="s">
        <v>295</v>
      </c>
      <c r="N11" s="1326">
        <v>75</v>
      </c>
    </row>
    <row r="12" spans="1:24" s="144" customFormat="1" ht="16.100000000000001" x14ac:dyDescent="0.35">
      <c r="A12" s="249" t="s">
        <v>133</v>
      </c>
      <c r="B12" s="657">
        <f>'Risk - Country'!D12</f>
        <v>0</v>
      </c>
      <c r="C12" s="372" t="str">
        <f t="shared" si="5"/>
        <v>na</v>
      </c>
      <c r="D12" s="39">
        <f t="shared" si="2"/>
        <v>75</v>
      </c>
      <c r="E12" s="566">
        <f t="shared" si="7"/>
        <v>0.967741935483871</v>
      </c>
      <c r="F12" s="56">
        <f t="shared" si="3"/>
        <v>-3.2258064516129004E-2</v>
      </c>
      <c r="G12" s="56">
        <f>(F12*-1)</f>
        <v>3.2258064516129004E-2</v>
      </c>
      <c r="H12" s="563">
        <f t="shared" si="0"/>
        <v>-9.0909090909090828</v>
      </c>
      <c r="I12" s="128">
        <f t="shared" si="1"/>
        <v>9.0909090909090828</v>
      </c>
      <c r="J12" s="41">
        <f>'MASTER CHART'!$AL$7</f>
        <v>0.4</v>
      </c>
      <c r="K12" s="38">
        <f>(H12*J12)</f>
        <v>-3.6363636363636331</v>
      </c>
      <c r="L12" s="355"/>
      <c r="M12" s="1316" t="s">
        <v>680</v>
      </c>
      <c r="N12" s="1317">
        <v>50</v>
      </c>
      <c r="O12" s="355"/>
      <c r="P12" s="355"/>
      <c r="Q12" s="355"/>
      <c r="R12" s="355"/>
      <c r="S12" s="355"/>
      <c r="T12" s="355"/>
    </row>
    <row r="13" spans="1:24" ht="16.100000000000001" x14ac:dyDescent="0.35">
      <c r="A13" s="248" t="s">
        <v>41</v>
      </c>
      <c r="B13" s="657" t="str">
        <f>'Risk - Country'!D13</f>
        <v>A1</v>
      </c>
      <c r="C13" s="372" t="str">
        <f t="shared" si="5"/>
        <v>A1</v>
      </c>
      <c r="D13" s="39">
        <f t="shared" si="2"/>
        <v>100</v>
      </c>
      <c r="E13" s="566">
        <f t="shared" si="7"/>
        <v>1.2903225806451613</v>
      </c>
      <c r="F13" s="56">
        <f t="shared" si="3"/>
        <v>0.29032258064516125</v>
      </c>
      <c r="G13" s="56">
        <f t="shared" si="4"/>
        <v>-0.29032258064516125</v>
      </c>
      <c r="H13" s="563">
        <f t="shared" si="0"/>
        <v>100</v>
      </c>
      <c r="I13" s="128">
        <f t="shared" si="1"/>
        <v>100</v>
      </c>
      <c r="J13" s="41">
        <f>'MASTER CHART'!$AL$7</f>
        <v>0.4</v>
      </c>
      <c r="K13" s="38">
        <f t="shared" si="6"/>
        <v>40</v>
      </c>
      <c r="L13" s="355"/>
      <c r="M13" s="355"/>
      <c r="N13" s="355"/>
      <c r="O13" s="355"/>
      <c r="P13" s="355"/>
      <c r="Q13" s="355"/>
      <c r="R13" s="355"/>
      <c r="S13" s="355"/>
      <c r="T13" s="355"/>
    </row>
    <row r="14" spans="1:24" s="3" customFormat="1" ht="16.100000000000001" x14ac:dyDescent="0.35">
      <c r="A14" s="249" t="s">
        <v>42</v>
      </c>
      <c r="B14" s="657" t="str">
        <f>'Risk - Country'!D14</f>
        <v>A1</v>
      </c>
      <c r="C14" s="372" t="str">
        <f t="shared" si="5"/>
        <v>A1</v>
      </c>
      <c r="D14" s="39">
        <f t="shared" si="2"/>
        <v>100</v>
      </c>
      <c r="E14" s="566">
        <f t="shared" si="7"/>
        <v>1.2903225806451613</v>
      </c>
      <c r="F14" s="56">
        <f t="shared" si="3"/>
        <v>0.29032258064516125</v>
      </c>
      <c r="G14" s="56">
        <f t="shared" si="4"/>
        <v>-0.29032258064516125</v>
      </c>
      <c r="H14" s="563">
        <f t="shared" si="0"/>
        <v>100</v>
      </c>
      <c r="I14" s="128">
        <f t="shared" si="1"/>
        <v>100</v>
      </c>
      <c r="J14" s="41">
        <f>'MASTER CHART'!$AL$7</f>
        <v>0.4</v>
      </c>
      <c r="K14" s="38">
        <f t="shared" si="6"/>
        <v>40</v>
      </c>
    </row>
    <row r="15" spans="1:24" ht="15.8" customHeight="1" x14ac:dyDescent="0.35">
      <c r="A15" s="248" t="s">
        <v>43</v>
      </c>
      <c r="B15" s="657" t="str">
        <f>'Risk - Country'!D15</f>
        <v>C</v>
      </c>
      <c r="C15" s="372" t="str">
        <f t="shared" si="5"/>
        <v>C</v>
      </c>
      <c r="D15" s="39">
        <f t="shared" si="2"/>
        <v>70</v>
      </c>
      <c r="E15" s="566">
        <f t="shared" si="7"/>
        <v>0.90322580645161288</v>
      </c>
      <c r="F15" s="56">
        <f t="shared" si="3"/>
        <v>-9.6774193548387122E-2</v>
      </c>
      <c r="G15" s="56">
        <f t="shared" si="4"/>
        <v>9.6774193548387122E-2</v>
      </c>
      <c r="H15" s="563">
        <f t="shared" si="0"/>
        <v>-27.272727272727277</v>
      </c>
      <c r="I15" s="128">
        <f t="shared" si="1"/>
        <v>27.272727272727277</v>
      </c>
      <c r="J15" s="41">
        <f>'MASTER CHART'!$AL$7</f>
        <v>0.4</v>
      </c>
      <c r="K15" s="38">
        <f t="shared" si="6"/>
        <v>-10.909090909090912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6.100000000000001" x14ac:dyDescent="0.35">
      <c r="A16" s="249" t="s">
        <v>134</v>
      </c>
      <c r="B16" s="657">
        <f>'Risk - Country'!D16</f>
        <v>0</v>
      </c>
      <c r="C16" s="372" t="str">
        <f t="shared" si="5"/>
        <v>na</v>
      </c>
      <c r="D16" s="39">
        <f t="shared" si="2"/>
        <v>75</v>
      </c>
      <c r="E16" s="566">
        <f t="shared" si="7"/>
        <v>0.967741935483871</v>
      </c>
      <c r="F16" s="56">
        <f t="shared" si="3"/>
        <v>-3.2258064516129004E-2</v>
      </c>
      <c r="G16" s="56">
        <f t="shared" si="4"/>
        <v>3.2258064516129004E-2</v>
      </c>
      <c r="H16" s="563">
        <f t="shared" si="0"/>
        <v>-9.0909090909090828</v>
      </c>
      <c r="I16" s="128">
        <f t="shared" si="1"/>
        <v>9.0909090909090828</v>
      </c>
      <c r="J16" s="41">
        <f>'MASTER CHART'!$AL$7</f>
        <v>0.4</v>
      </c>
      <c r="K16" s="38">
        <f t="shared" si="6"/>
        <v>-3.6363636363636331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s="2" customFormat="1" ht="16.100000000000001" x14ac:dyDescent="0.35">
      <c r="A17" s="248" t="s">
        <v>44</v>
      </c>
      <c r="B17" s="657" t="str">
        <f>'Risk - Country'!D17</f>
        <v>A4</v>
      </c>
      <c r="C17" s="372" t="str">
        <f t="shared" si="5"/>
        <v>A4</v>
      </c>
      <c r="D17" s="39">
        <f t="shared" si="2"/>
        <v>85</v>
      </c>
      <c r="E17" s="566">
        <f t="shared" si="7"/>
        <v>1.096774193548387</v>
      </c>
      <c r="F17" s="56">
        <f t="shared" si="3"/>
        <v>9.6774193548387011E-2</v>
      </c>
      <c r="G17" s="56">
        <f t="shared" si="4"/>
        <v>-9.6774193548387011E-2</v>
      </c>
      <c r="H17" s="563">
        <f t="shared" si="0"/>
        <v>33.333333333333307</v>
      </c>
      <c r="I17" s="128">
        <f t="shared" si="1"/>
        <v>33.333333333333307</v>
      </c>
      <c r="J17" s="41">
        <f>'MASTER CHART'!$AL$7</f>
        <v>0.4</v>
      </c>
      <c r="K17" s="38">
        <f t="shared" si="6"/>
        <v>13.333333333333323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6.100000000000001" x14ac:dyDescent="0.35">
      <c r="A18" s="249" t="s">
        <v>45</v>
      </c>
      <c r="B18" s="657" t="str">
        <f>'Risk - Country'!D18</f>
        <v>C</v>
      </c>
      <c r="C18" s="372" t="str">
        <f t="shared" si="5"/>
        <v>C</v>
      </c>
      <c r="D18" s="39">
        <f t="shared" si="2"/>
        <v>70</v>
      </c>
      <c r="E18" s="566">
        <f t="shared" si="7"/>
        <v>0.90322580645161288</v>
      </c>
      <c r="F18" s="56">
        <f t="shared" si="3"/>
        <v>-9.6774193548387122E-2</v>
      </c>
      <c r="G18" s="56">
        <f t="shared" si="4"/>
        <v>9.6774193548387122E-2</v>
      </c>
      <c r="H18" s="563">
        <f t="shared" si="0"/>
        <v>-27.272727272727277</v>
      </c>
      <c r="I18" s="128">
        <f t="shared" si="1"/>
        <v>27.272727272727277</v>
      </c>
      <c r="J18" s="41">
        <f>'MASTER CHART'!$AL$7</f>
        <v>0.4</v>
      </c>
      <c r="K18" s="38">
        <f t="shared" si="6"/>
        <v>-10.909090909090912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6.100000000000001" x14ac:dyDescent="0.35">
      <c r="A19" s="248" t="s">
        <v>114</v>
      </c>
      <c r="B19" s="657">
        <f>'Risk - Country'!D19</f>
        <v>0</v>
      </c>
      <c r="C19" s="372" t="str">
        <f t="shared" si="5"/>
        <v>na</v>
      </c>
      <c r="D19" s="39">
        <f t="shared" si="2"/>
        <v>75</v>
      </c>
      <c r="E19" s="566">
        <f t="shared" si="7"/>
        <v>0.967741935483871</v>
      </c>
      <c r="F19" s="56">
        <f t="shared" si="3"/>
        <v>-3.2258064516129004E-2</v>
      </c>
      <c r="G19" s="56">
        <f t="shared" si="4"/>
        <v>3.2258064516129004E-2</v>
      </c>
      <c r="H19" s="563">
        <f t="shared" si="0"/>
        <v>-9.0909090909090828</v>
      </c>
      <c r="I19" s="128">
        <f t="shared" si="1"/>
        <v>9.0909090909090828</v>
      </c>
      <c r="J19" s="41">
        <f>'MASTER CHART'!$AL$7</f>
        <v>0.4</v>
      </c>
      <c r="K19" s="38">
        <f t="shared" si="6"/>
        <v>-3.6363636363636331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6.100000000000001" x14ac:dyDescent="0.35">
      <c r="A20" s="249" t="s">
        <v>135</v>
      </c>
      <c r="B20" s="657" t="str">
        <f>'Risk - Country'!D20</f>
        <v>D</v>
      </c>
      <c r="C20" s="372" t="str">
        <f t="shared" si="5"/>
        <v>D</v>
      </c>
      <c r="D20" s="39">
        <f t="shared" si="2"/>
        <v>60</v>
      </c>
      <c r="E20" s="566">
        <f t="shared" si="7"/>
        <v>0.77419354838709675</v>
      </c>
      <c r="F20" s="56">
        <f t="shared" si="3"/>
        <v>-0.22580645161290325</v>
      </c>
      <c r="G20" s="56">
        <f t="shared" si="4"/>
        <v>0.22580645161290325</v>
      </c>
      <c r="H20" s="563">
        <f t="shared" si="0"/>
        <v>-63.636363636363633</v>
      </c>
      <c r="I20" s="128">
        <f t="shared" si="1"/>
        <v>63.636363636363633</v>
      </c>
      <c r="J20" s="41">
        <f>'MASTER CHART'!$AL$7</f>
        <v>0.4</v>
      </c>
      <c r="K20" s="38">
        <f t="shared" si="6"/>
        <v>-25.454545454545453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6.100000000000001" x14ac:dyDescent="0.35">
      <c r="A21" s="248" t="s">
        <v>136</v>
      </c>
      <c r="B21" s="657" t="str">
        <f>'Risk - Country'!D21</f>
        <v>A1</v>
      </c>
      <c r="C21" s="372" t="str">
        <f t="shared" si="5"/>
        <v>A1</v>
      </c>
      <c r="D21" s="39">
        <f t="shared" si="2"/>
        <v>100</v>
      </c>
      <c r="E21" s="566">
        <f t="shared" si="7"/>
        <v>1.2903225806451613</v>
      </c>
      <c r="F21" s="56">
        <f t="shared" si="3"/>
        <v>0.29032258064516125</v>
      </c>
      <c r="G21" s="56">
        <f t="shared" si="4"/>
        <v>-0.29032258064516125</v>
      </c>
      <c r="H21" s="563">
        <f t="shared" si="0"/>
        <v>100</v>
      </c>
      <c r="I21" s="128">
        <f t="shared" si="1"/>
        <v>100</v>
      </c>
      <c r="J21" s="41">
        <f>'MASTER CHART'!$AL$7</f>
        <v>0.4</v>
      </c>
      <c r="K21" s="38">
        <f t="shared" si="6"/>
        <v>40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6.100000000000001" x14ac:dyDescent="0.35">
      <c r="A22" s="249" t="s">
        <v>137</v>
      </c>
      <c r="B22" s="657">
        <f>'Risk - Country'!D22</f>
        <v>0</v>
      </c>
      <c r="C22" s="372" t="str">
        <f t="shared" si="5"/>
        <v>na</v>
      </c>
      <c r="D22" s="39">
        <f t="shared" si="2"/>
        <v>75</v>
      </c>
      <c r="E22" s="566">
        <f t="shared" si="7"/>
        <v>0.967741935483871</v>
      </c>
      <c r="F22" s="56">
        <f t="shared" si="3"/>
        <v>-3.2258064516129004E-2</v>
      </c>
      <c r="G22" s="56">
        <f t="shared" si="4"/>
        <v>3.2258064516129004E-2</v>
      </c>
      <c r="H22" s="563">
        <f t="shared" si="0"/>
        <v>-9.0909090909090828</v>
      </c>
      <c r="I22" s="128">
        <f t="shared" si="1"/>
        <v>9.0909090909090828</v>
      </c>
      <c r="J22" s="41">
        <f>'MASTER CHART'!$AL$7</f>
        <v>0.4</v>
      </c>
      <c r="K22" s="38">
        <f t="shared" si="6"/>
        <v>-3.6363636363636331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6.100000000000001" x14ac:dyDescent="0.35">
      <c r="A23" s="248" t="s">
        <v>138</v>
      </c>
      <c r="B23" s="657" t="str">
        <f>'Risk - Country'!D23</f>
        <v>C</v>
      </c>
      <c r="C23" s="372" t="str">
        <f t="shared" si="5"/>
        <v>C</v>
      </c>
      <c r="D23" s="39">
        <f t="shared" si="2"/>
        <v>70</v>
      </c>
      <c r="E23" s="566">
        <f t="shared" si="7"/>
        <v>0.90322580645161288</v>
      </c>
      <c r="F23" s="56">
        <f t="shared" si="3"/>
        <v>-9.6774193548387122E-2</v>
      </c>
      <c r="G23" s="56">
        <f t="shared" si="4"/>
        <v>9.6774193548387122E-2</v>
      </c>
      <c r="H23" s="563">
        <f t="shared" si="0"/>
        <v>-27.272727272727277</v>
      </c>
      <c r="I23" s="128">
        <f t="shared" si="1"/>
        <v>27.272727272727277</v>
      </c>
      <c r="J23" s="41">
        <f>'MASTER CHART'!$AL$7</f>
        <v>0.4</v>
      </c>
      <c r="K23" s="38">
        <f t="shared" si="6"/>
        <v>-10.909090909090912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6.100000000000001" x14ac:dyDescent="0.35">
      <c r="A24" s="249" t="s">
        <v>139</v>
      </c>
      <c r="B24" s="657">
        <f>'Risk - Country'!D24</f>
        <v>0</v>
      </c>
      <c r="C24" s="372" t="str">
        <f t="shared" si="5"/>
        <v>na</v>
      </c>
      <c r="D24" s="39">
        <f t="shared" si="2"/>
        <v>75</v>
      </c>
      <c r="E24" s="566">
        <f t="shared" si="7"/>
        <v>0.967741935483871</v>
      </c>
      <c r="F24" s="56">
        <f t="shared" si="3"/>
        <v>-3.2258064516129004E-2</v>
      </c>
      <c r="G24" s="56">
        <f t="shared" si="4"/>
        <v>3.2258064516129004E-2</v>
      </c>
      <c r="H24" s="563">
        <f t="shared" si="0"/>
        <v>-9.0909090909090828</v>
      </c>
      <c r="I24" s="128">
        <f t="shared" si="1"/>
        <v>9.0909090909090828</v>
      </c>
      <c r="J24" s="41">
        <f>'MASTER CHART'!$AL$7</f>
        <v>0.4</v>
      </c>
      <c r="K24" s="38">
        <f t="shared" si="6"/>
        <v>-3.6363636363636331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8" customHeight="1" x14ac:dyDescent="0.35">
      <c r="A25" s="249" t="s">
        <v>35</v>
      </c>
      <c r="B25" s="657" t="str">
        <f>'Risk - Country'!D25</f>
        <v>C</v>
      </c>
      <c r="C25" s="372" t="str">
        <f t="shared" si="5"/>
        <v>C</v>
      </c>
      <c r="D25" s="39">
        <f t="shared" si="2"/>
        <v>70</v>
      </c>
      <c r="E25" s="566">
        <f t="shared" si="7"/>
        <v>0.90322580645161288</v>
      </c>
      <c r="F25" s="56">
        <f t="shared" si="3"/>
        <v>-9.6774193548387122E-2</v>
      </c>
      <c r="G25" s="56">
        <f t="shared" si="4"/>
        <v>9.6774193548387122E-2</v>
      </c>
      <c r="H25" s="563">
        <f t="shared" si="0"/>
        <v>-27.272727272727277</v>
      </c>
      <c r="I25" s="128">
        <f t="shared" si="1"/>
        <v>27.272727272727277</v>
      </c>
      <c r="J25" s="41">
        <f>'MASTER CHART'!$AL$7</f>
        <v>0.4</v>
      </c>
      <c r="K25" s="38">
        <f t="shared" si="6"/>
        <v>-10.909090909090912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6.100000000000001" x14ac:dyDescent="0.35">
      <c r="A26" s="248" t="s">
        <v>231</v>
      </c>
      <c r="B26" s="657" t="str">
        <f>'Risk - Country'!D26</f>
        <v>B</v>
      </c>
      <c r="C26" s="372" t="str">
        <f t="shared" si="5"/>
        <v>B</v>
      </c>
      <c r="D26" s="39">
        <f t="shared" si="2"/>
        <v>80</v>
      </c>
      <c r="E26" s="566">
        <f t="shared" si="7"/>
        <v>1.032258064516129</v>
      </c>
      <c r="F26" s="56">
        <f t="shared" si="3"/>
        <v>3.2258064516129004E-2</v>
      </c>
      <c r="G26" s="56">
        <f t="shared" si="4"/>
        <v>-3.2258064516129004E-2</v>
      </c>
      <c r="H26" s="563">
        <f t="shared" si="0"/>
        <v>11.111111111111102</v>
      </c>
      <c r="I26" s="128">
        <f t="shared" si="1"/>
        <v>11.111111111111102</v>
      </c>
      <c r="J26" s="41">
        <f>'MASTER CHART'!$AL$7</f>
        <v>0.4</v>
      </c>
      <c r="K26" s="38">
        <f t="shared" si="6"/>
        <v>4.4444444444444411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6.100000000000001" x14ac:dyDescent="0.35">
      <c r="A27" s="249" t="s">
        <v>141</v>
      </c>
      <c r="B27" s="657" t="str">
        <f>'Risk - Country'!D27</f>
        <v>A4</v>
      </c>
      <c r="C27" s="372" t="str">
        <f t="shared" si="5"/>
        <v>A4</v>
      </c>
      <c r="D27" s="39">
        <f t="shared" si="2"/>
        <v>85</v>
      </c>
      <c r="E27" s="566">
        <f t="shared" si="7"/>
        <v>1.096774193548387</v>
      </c>
      <c r="F27" s="56">
        <f t="shared" si="3"/>
        <v>9.6774193548387011E-2</v>
      </c>
      <c r="G27" s="56">
        <f t="shared" si="4"/>
        <v>-9.6774193548387011E-2</v>
      </c>
      <c r="H27" s="563">
        <f t="shared" si="0"/>
        <v>33.333333333333307</v>
      </c>
      <c r="I27" s="128">
        <f t="shared" si="1"/>
        <v>33.333333333333307</v>
      </c>
      <c r="J27" s="41">
        <f>'MASTER CHART'!$AL$7</f>
        <v>0.4</v>
      </c>
      <c r="K27" s="38">
        <f t="shared" si="6"/>
        <v>13.333333333333323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s="4" customFormat="1" ht="17.350000000000001" customHeight="1" x14ac:dyDescent="0.35">
      <c r="A28" s="248" t="s">
        <v>46</v>
      </c>
      <c r="B28" s="657" t="str">
        <f>'Risk - Country'!D28</f>
        <v>A4</v>
      </c>
      <c r="C28" s="372" t="str">
        <f t="shared" si="5"/>
        <v>A4</v>
      </c>
      <c r="D28" s="39">
        <f t="shared" si="2"/>
        <v>85</v>
      </c>
      <c r="E28" s="566">
        <f t="shared" si="7"/>
        <v>1.096774193548387</v>
      </c>
      <c r="F28" s="56">
        <f t="shared" si="3"/>
        <v>9.6774193548387011E-2</v>
      </c>
      <c r="G28" s="56">
        <f t="shared" si="4"/>
        <v>-9.6774193548387011E-2</v>
      </c>
      <c r="H28" s="563">
        <f t="shared" si="0"/>
        <v>33.333333333333307</v>
      </c>
      <c r="I28" s="128">
        <f t="shared" si="1"/>
        <v>33.333333333333307</v>
      </c>
      <c r="J28" s="41">
        <f>'MASTER CHART'!$AL$7</f>
        <v>0.4</v>
      </c>
      <c r="K28" s="38">
        <f t="shared" si="6"/>
        <v>13.333333333333323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6.100000000000001" x14ac:dyDescent="0.35">
      <c r="A29" s="248" t="s">
        <v>142</v>
      </c>
      <c r="B29" s="657" t="str">
        <f>'Risk - Country'!D29</f>
        <v>A1</v>
      </c>
      <c r="C29" s="372" t="str">
        <f t="shared" si="5"/>
        <v>A1</v>
      </c>
      <c r="D29" s="39">
        <f t="shared" si="2"/>
        <v>100</v>
      </c>
      <c r="E29" s="566">
        <f t="shared" si="7"/>
        <v>1.2903225806451613</v>
      </c>
      <c r="F29" s="56">
        <f t="shared" si="3"/>
        <v>0.29032258064516125</v>
      </c>
      <c r="G29" s="56">
        <f t="shared" si="4"/>
        <v>-0.29032258064516125</v>
      </c>
      <c r="H29" s="563">
        <f t="shared" si="0"/>
        <v>100</v>
      </c>
      <c r="I29" s="128">
        <f t="shared" si="1"/>
        <v>100</v>
      </c>
      <c r="J29" s="41">
        <f>'MASTER CHART'!$AL$7</f>
        <v>0.4</v>
      </c>
      <c r="K29" s="38">
        <f t="shared" si="6"/>
        <v>40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6.100000000000001" x14ac:dyDescent="0.35">
      <c r="A30" s="249" t="s">
        <v>143</v>
      </c>
      <c r="B30" s="657">
        <f>'Risk - Country'!D30</f>
        <v>0</v>
      </c>
      <c r="C30" s="372" t="str">
        <f t="shared" si="5"/>
        <v>na</v>
      </c>
      <c r="D30" s="39">
        <f t="shared" si="2"/>
        <v>75</v>
      </c>
      <c r="E30" s="566">
        <f t="shared" si="7"/>
        <v>0.967741935483871</v>
      </c>
      <c r="F30" s="56">
        <f t="shared" si="3"/>
        <v>-3.2258064516129004E-2</v>
      </c>
      <c r="G30" s="56">
        <f t="shared" si="4"/>
        <v>3.2258064516129004E-2</v>
      </c>
      <c r="H30" s="563">
        <f t="shared" si="0"/>
        <v>-9.0909090909090828</v>
      </c>
      <c r="I30" s="128">
        <f t="shared" si="1"/>
        <v>9.0909090909090828</v>
      </c>
      <c r="J30" s="41">
        <f>'MASTER CHART'!$AL$7</f>
        <v>0.4</v>
      </c>
      <c r="K30" s="38">
        <f t="shared" si="6"/>
        <v>-3.6363636363636331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6.100000000000001" x14ac:dyDescent="0.35">
      <c r="A31" s="248" t="s">
        <v>47</v>
      </c>
      <c r="B31" s="657" t="str">
        <f>'Risk - Country'!D31</f>
        <v>A4</v>
      </c>
      <c r="C31" s="372" t="str">
        <f t="shared" si="5"/>
        <v>A4</v>
      </c>
      <c r="D31" s="39">
        <f t="shared" si="2"/>
        <v>85</v>
      </c>
      <c r="E31" s="566">
        <f t="shared" si="7"/>
        <v>1.096774193548387</v>
      </c>
      <c r="F31" s="56">
        <f t="shared" si="3"/>
        <v>9.6774193548387011E-2</v>
      </c>
      <c r="G31" s="56">
        <f t="shared" si="4"/>
        <v>-9.6774193548387011E-2</v>
      </c>
      <c r="H31" s="563">
        <f t="shared" si="0"/>
        <v>33.333333333333307</v>
      </c>
      <c r="I31" s="128">
        <f t="shared" si="1"/>
        <v>33.333333333333307</v>
      </c>
      <c r="J31" s="41">
        <f>'MASTER CHART'!$AL$7</f>
        <v>0.4</v>
      </c>
      <c r="K31" s="38">
        <f t="shared" si="6"/>
        <v>13.333333333333323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s="3" customFormat="1" ht="16.100000000000001" x14ac:dyDescent="0.35">
      <c r="A32" s="249" t="s">
        <v>144</v>
      </c>
      <c r="B32" s="657" t="str">
        <f>'Risk - Country'!D32</f>
        <v>C</v>
      </c>
      <c r="C32" s="372" t="str">
        <f t="shared" si="5"/>
        <v>C</v>
      </c>
      <c r="D32" s="39">
        <f t="shared" si="2"/>
        <v>70</v>
      </c>
      <c r="E32" s="566">
        <f t="shared" si="7"/>
        <v>0.90322580645161288</v>
      </c>
      <c r="F32" s="56">
        <f t="shared" si="3"/>
        <v>-9.6774193548387122E-2</v>
      </c>
      <c r="G32" s="56">
        <f t="shared" si="4"/>
        <v>9.6774193548387122E-2</v>
      </c>
      <c r="H32" s="563">
        <f t="shared" si="0"/>
        <v>-27.272727272727277</v>
      </c>
      <c r="I32" s="128">
        <f t="shared" si="1"/>
        <v>27.272727272727277</v>
      </c>
      <c r="J32" s="41">
        <f>'MASTER CHART'!$AL$7</f>
        <v>0.4</v>
      </c>
      <c r="K32" s="38">
        <f t="shared" si="6"/>
        <v>-10.909090909090912</v>
      </c>
    </row>
    <row r="33" spans="1:24" ht="16.100000000000001" x14ac:dyDescent="0.35">
      <c r="A33" s="249" t="s">
        <v>145</v>
      </c>
      <c r="B33" s="657" t="str">
        <f>'Risk - Country'!D33</f>
        <v>D</v>
      </c>
      <c r="C33" s="372" t="str">
        <f t="shared" si="5"/>
        <v>D</v>
      </c>
      <c r="D33" s="39">
        <f t="shared" si="2"/>
        <v>60</v>
      </c>
      <c r="E33" s="566">
        <f t="shared" si="7"/>
        <v>0.77419354838709675</v>
      </c>
      <c r="F33" s="56">
        <f t="shared" si="3"/>
        <v>-0.22580645161290325</v>
      </c>
      <c r="G33" s="56">
        <f t="shared" si="4"/>
        <v>0.22580645161290325</v>
      </c>
      <c r="H33" s="563">
        <f t="shared" si="0"/>
        <v>-63.636363636363633</v>
      </c>
      <c r="I33" s="128">
        <f t="shared" si="1"/>
        <v>63.636363636363633</v>
      </c>
      <c r="J33" s="41">
        <f>'MASTER CHART'!$AL$7</f>
        <v>0.4</v>
      </c>
      <c r="K33" s="38">
        <f t="shared" si="6"/>
        <v>-25.454545454545453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6.100000000000001" x14ac:dyDescent="0.35">
      <c r="A34" s="248" t="s">
        <v>146</v>
      </c>
      <c r="B34" s="657" t="str">
        <f>'Risk - Country'!D34</f>
        <v>C</v>
      </c>
      <c r="C34" s="372" t="str">
        <f t="shared" si="5"/>
        <v>C</v>
      </c>
      <c r="D34" s="39">
        <f t="shared" si="2"/>
        <v>70</v>
      </c>
      <c r="E34" s="566">
        <f t="shared" si="7"/>
        <v>0.90322580645161288</v>
      </c>
      <c r="F34" s="56">
        <f t="shared" si="3"/>
        <v>-9.6774193548387122E-2</v>
      </c>
      <c r="G34" s="56">
        <f t="shared" si="4"/>
        <v>9.6774193548387122E-2</v>
      </c>
      <c r="H34" s="563">
        <f t="shared" si="0"/>
        <v>-27.272727272727277</v>
      </c>
      <c r="I34" s="128">
        <f t="shared" si="1"/>
        <v>27.272727272727277</v>
      </c>
      <c r="J34" s="41">
        <f>'MASTER CHART'!$AL$7</f>
        <v>0.4</v>
      </c>
      <c r="K34" s="38">
        <f t="shared" si="6"/>
        <v>-10.909090909090912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6.100000000000001" x14ac:dyDescent="0.35">
      <c r="A35" s="249" t="s">
        <v>48</v>
      </c>
      <c r="B35" s="657" t="str">
        <f>'Risk - Country'!D35</f>
        <v>A1</v>
      </c>
      <c r="C35" s="372" t="str">
        <f t="shared" si="5"/>
        <v>A1</v>
      </c>
      <c r="D35" s="39">
        <f t="shared" si="2"/>
        <v>100</v>
      </c>
      <c r="E35" s="566">
        <f t="shared" si="7"/>
        <v>1.2903225806451613</v>
      </c>
      <c r="F35" s="56">
        <f t="shared" si="3"/>
        <v>0.29032258064516125</v>
      </c>
      <c r="G35" s="56">
        <f t="shared" si="4"/>
        <v>-0.29032258064516125</v>
      </c>
      <c r="H35" s="563">
        <f t="shared" si="0"/>
        <v>100</v>
      </c>
      <c r="I35" s="128">
        <f t="shared" si="1"/>
        <v>100</v>
      </c>
      <c r="J35" s="41">
        <f>'MASTER CHART'!$AL$7</f>
        <v>0.4</v>
      </c>
      <c r="K35" s="38">
        <f t="shared" si="6"/>
        <v>40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6.100000000000001" x14ac:dyDescent="0.35">
      <c r="A36" s="249" t="s">
        <v>147</v>
      </c>
      <c r="B36" s="657" t="str">
        <f>'Risk - Country'!D36</f>
        <v>A1</v>
      </c>
      <c r="C36" s="372" t="str">
        <f t="shared" si="5"/>
        <v>A1</v>
      </c>
      <c r="D36" s="39">
        <f t="shared" si="2"/>
        <v>100</v>
      </c>
      <c r="E36" s="566">
        <f t="shared" si="7"/>
        <v>1.2903225806451613</v>
      </c>
      <c r="F36" s="56">
        <f t="shared" si="3"/>
        <v>0.29032258064516125</v>
      </c>
      <c r="G36" s="56">
        <f t="shared" si="4"/>
        <v>-0.29032258064516125</v>
      </c>
      <c r="H36" s="563">
        <f t="shared" si="0"/>
        <v>100</v>
      </c>
      <c r="I36" s="128">
        <f t="shared" ref="I36:I67" si="8">IF(F36&lt;0,F36/$G$186*-100,F36/$F$185*100)</f>
        <v>100</v>
      </c>
      <c r="J36" s="41">
        <f>'MASTER CHART'!$AL$7</f>
        <v>0.4</v>
      </c>
      <c r="K36" s="38">
        <f t="shared" si="6"/>
        <v>40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6.100000000000001" x14ac:dyDescent="0.35">
      <c r="A37" s="248" t="s">
        <v>49</v>
      </c>
      <c r="B37" s="657" t="str">
        <f>'Risk - Country'!D37</f>
        <v>A2</v>
      </c>
      <c r="C37" s="372" t="str">
        <f t="shared" si="5"/>
        <v>A2</v>
      </c>
      <c r="D37" s="39">
        <f t="shared" si="2"/>
        <v>95</v>
      </c>
      <c r="E37" s="566">
        <f t="shared" si="7"/>
        <v>1.2258064516129032</v>
      </c>
      <c r="F37" s="56">
        <f t="shared" si="3"/>
        <v>0.22580645161290325</v>
      </c>
      <c r="G37" s="56">
        <f t="shared" si="4"/>
        <v>-0.22580645161290325</v>
      </c>
      <c r="H37" s="563">
        <f t="shared" si="0"/>
        <v>77.777777777777786</v>
      </c>
      <c r="I37" s="128">
        <f t="shared" si="8"/>
        <v>77.777777777777786</v>
      </c>
      <c r="J37" s="41">
        <f>'MASTER CHART'!$AL$7</f>
        <v>0.4</v>
      </c>
      <c r="K37" s="38">
        <f t="shared" si="6"/>
        <v>31.111111111111114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6.100000000000001" x14ac:dyDescent="0.35">
      <c r="A38" s="249" t="s">
        <v>50</v>
      </c>
      <c r="B38" s="657" t="str">
        <f>'Risk - Country'!D38</f>
        <v>B</v>
      </c>
      <c r="C38" s="372" t="str">
        <f t="shared" si="5"/>
        <v>B</v>
      </c>
      <c r="D38" s="39">
        <f t="shared" si="2"/>
        <v>80</v>
      </c>
      <c r="E38" s="566">
        <f t="shared" si="7"/>
        <v>1.032258064516129</v>
      </c>
      <c r="F38" s="56">
        <f t="shared" si="3"/>
        <v>3.2258064516129004E-2</v>
      </c>
      <c r="G38" s="56">
        <f t="shared" si="4"/>
        <v>-3.2258064516129004E-2</v>
      </c>
      <c r="H38" s="563">
        <f t="shared" si="0"/>
        <v>11.111111111111102</v>
      </c>
      <c r="I38" s="128">
        <f t="shared" si="8"/>
        <v>11.111111111111102</v>
      </c>
      <c r="J38" s="41">
        <f>'MASTER CHART'!$AL$7</f>
        <v>0.4</v>
      </c>
      <c r="K38" s="38">
        <f t="shared" si="6"/>
        <v>4.4444444444444411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6.100000000000001" x14ac:dyDescent="0.35">
      <c r="A39" s="248" t="s">
        <v>148</v>
      </c>
      <c r="B39" s="657" t="str">
        <f>'Risk - Country'!D39</f>
        <v>A2</v>
      </c>
      <c r="C39" s="372" t="str">
        <f t="shared" si="5"/>
        <v>A2</v>
      </c>
      <c r="D39" s="39">
        <f t="shared" si="2"/>
        <v>95</v>
      </c>
      <c r="E39" s="566">
        <f t="shared" si="7"/>
        <v>1.2258064516129032</v>
      </c>
      <c r="F39" s="56">
        <f t="shared" si="3"/>
        <v>0.22580645161290325</v>
      </c>
      <c r="G39" s="56">
        <f t="shared" si="4"/>
        <v>-0.22580645161290325</v>
      </c>
      <c r="H39" s="563">
        <f t="shared" si="0"/>
        <v>77.777777777777786</v>
      </c>
      <c r="I39" s="128">
        <f t="shared" si="8"/>
        <v>77.777777777777786</v>
      </c>
      <c r="J39" s="41">
        <f>'MASTER CHART'!$AL$7</f>
        <v>0.4</v>
      </c>
      <c r="K39" s="38">
        <f t="shared" si="6"/>
        <v>31.111111111111114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6.100000000000001" x14ac:dyDescent="0.35">
      <c r="A40" s="249" t="s">
        <v>51</v>
      </c>
      <c r="B40" s="657" t="str">
        <f>'Risk - Country'!D40</f>
        <v>A4</v>
      </c>
      <c r="C40" s="372" t="str">
        <f t="shared" si="5"/>
        <v>A4</v>
      </c>
      <c r="D40" s="39">
        <f t="shared" si="2"/>
        <v>85</v>
      </c>
      <c r="E40" s="566">
        <f t="shared" si="7"/>
        <v>1.096774193548387</v>
      </c>
      <c r="F40" s="56">
        <f t="shared" si="3"/>
        <v>9.6774193548387011E-2</v>
      </c>
      <c r="G40" s="56">
        <f t="shared" si="4"/>
        <v>-9.6774193548387011E-2</v>
      </c>
      <c r="H40" s="563">
        <f t="shared" si="0"/>
        <v>33.333333333333307</v>
      </c>
      <c r="I40" s="128">
        <f t="shared" si="8"/>
        <v>33.333333333333307</v>
      </c>
      <c r="J40" s="41">
        <f>'MASTER CHART'!$AL$7</f>
        <v>0.4</v>
      </c>
      <c r="K40" s="38">
        <f t="shared" si="6"/>
        <v>13.333333333333323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6.100000000000001" x14ac:dyDescent="0.35">
      <c r="A41" s="249" t="s">
        <v>149</v>
      </c>
      <c r="B41" s="657" t="str">
        <f>'Risk - Country'!D41</f>
        <v>D</v>
      </c>
      <c r="C41" s="372" t="str">
        <f t="shared" si="5"/>
        <v>D</v>
      </c>
      <c r="D41" s="39">
        <f t="shared" si="2"/>
        <v>60</v>
      </c>
      <c r="E41" s="566">
        <f t="shared" si="7"/>
        <v>0.77419354838709675</v>
      </c>
      <c r="F41" s="56">
        <f t="shared" si="3"/>
        <v>-0.22580645161290325</v>
      </c>
      <c r="G41" s="56">
        <f t="shared" si="4"/>
        <v>0.22580645161290325</v>
      </c>
      <c r="H41" s="563">
        <f t="shared" si="0"/>
        <v>-63.636363636363633</v>
      </c>
      <c r="I41" s="128">
        <f t="shared" si="8"/>
        <v>63.636363636363633</v>
      </c>
      <c r="J41" s="41">
        <f>'MASTER CHART'!$AL$7</f>
        <v>0.4</v>
      </c>
      <c r="K41" s="38">
        <f t="shared" si="6"/>
        <v>-25.454545454545453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6.100000000000001" x14ac:dyDescent="0.35">
      <c r="A42" s="249" t="s">
        <v>52</v>
      </c>
      <c r="B42" s="657" t="str">
        <f>'Risk - Country'!D42</f>
        <v>A3</v>
      </c>
      <c r="C42" s="372" t="str">
        <f t="shared" si="5"/>
        <v>A3</v>
      </c>
      <c r="D42" s="39">
        <f t="shared" si="2"/>
        <v>90</v>
      </c>
      <c r="E42" s="566">
        <f t="shared" si="7"/>
        <v>1.1612903225806452</v>
      </c>
      <c r="F42" s="56">
        <f t="shared" si="3"/>
        <v>0.16129032258064524</v>
      </c>
      <c r="G42" s="56">
        <f t="shared" si="4"/>
        <v>-0.16129032258064524</v>
      </c>
      <c r="H42" s="563">
        <f t="shared" si="0"/>
        <v>55.555555555555593</v>
      </c>
      <c r="I42" s="128">
        <f t="shared" si="8"/>
        <v>55.555555555555593</v>
      </c>
      <c r="J42" s="41">
        <f>'MASTER CHART'!$AL$7</f>
        <v>0.4</v>
      </c>
      <c r="K42" s="38">
        <f t="shared" si="6"/>
        <v>22.222222222222239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6.100000000000001" x14ac:dyDescent="0.35">
      <c r="A43" s="248" t="s">
        <v>150</v>
      </c>
      <c r="B43" s="657" t="str">
        <f>'Risk - Country'!D43</f>
        <v>C</v>
      </c>
      <c r="C43" s="372" t="str">
        <f t="shared" si="5"/>
        <v>C</v>
      </c>
      <c r="D43" s="39">
        <f t="shared" si="2"/>
        <v>70</v>
      </c>
      <c r="E43" s="566">
        <f t="shared" si="7"/>
        <v>0.90322580645161288</v>
      </c>
      <c r="F43" s="56">
        <f t="shared" si="3"/>
        <v>-9.6774193548387122E-2</v>
      </c>
      <c r="G43" s="56">
        <f t="shared" si="4"/>
        <v>9.6774193548387122E-2</v>
      </c>
      <c r="H43" s="563">
        <f t="shared" si="0"/>
        <v>-27.272727272727277</v>
      </c>
      <c r="I43" s="128">
        <f t="shared" si="8"/>
        <v>27.272727272727277</v>
      </c>
      <c r="J43" s="41">
        <f>'MASTER CHART'!$AL$7</f>
        <v>0.4</v>
      </c>
      <c r="K43" s="38">
        <f t="shared" si="6"/>
        <v>-10.909090909090912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6.100000000000001" x14ac:dyDescent="0.35">
      <c r="A44" s="249" t="s">
        <v>151</v>
      </c>
      <c r="B44" s="657" t="str">
        <f>'Risk - Country'!D44</f>
        <v>A3</v>
      </c>
      <c r="C44" s="372" t="str">
        <f t="shared" si="5"/>
        <v>A3</v>
      </c>
      <c r="D44" s="39">
        <f t="shared" si="2"/>
        <v>90</v>
      </c>
      <c r="E44" s="566">
        <f t="shared" si="7"/>
        <v>1.1612903225806452</v>
      </c>
      <c r="F44" s="56">
        <f t="shared" si="3"/>
        <v>0.16129032258064524</v>
      </c>
      <c r="G44" s="56">
        <f t="shared" si="4"/>
        <v>-0.16129032258064524</v>
      </c>
      <c r="H44" s="563">
        <f t="shared" si="0"/>
        <v>55.555555555555593</v>
      </c>
      <c r="I44" s="128">
        <f t="shared" si="8"/>
        <v>55.555555555555593</v>
      </c>
      <c r="J44" s="41">
        <f>'MASTER CHART'!$AL$7</f>
        <v>0.4</v>
      </c>
      <c r="K44" s="38">
        <f t="shared" si="6"/>
        <v>22.222222222222239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6.100000000000001" x14ac:dyDescent="0.35">
      <c r="A45" s="248" t="s">
        <v>152</v>
      </c>
      <c r="B45" s="657" t="str">
        <f>'Risk - Country'!D45</f>
        <v>D</v>
      </c>
      <c r="C45" s="372" t="str">
        <f t="shared" si="5"/>
        <v>D</v>
      </c>
      <c r="D45" s="39">
        <f t="shared" si="2"/>
        <v>60</v>
      </c>
      <c r="E45" s="566">
        <f t="shared" si="7"/>
        <v>0.77419354838709675</v>
      </c>
      <c r="F45" s="56">
        <f t="shared" si="3"/>
        <v>-0.22580645161290325</v>
      </c>
      <c r="G45" s="56">
        <f t="shared" si="4"/>
        <v>0.22580645161290325</v>
      </c>
      <c r="H45" s="563">
        <f t="shared" si="0"/>
        <v>-63.636363636363633</v>
      </c>
      <c r="I45" s="128">
        <f t="shared" si="8"/>
        <v>63.636363636363633</v>
      </c>
      <c r="J45" s="41">
        <f>'MASTER CHART'!$AL$7</f>
        <v>0.4</v>
      </c>
      <c r="K45" s="38">
        <f t="shared" si="6"/>
        <v>-25.454545454545453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6.100000000000001" x14ac:dyDescent="0.35">
      <c r="A46" s="249" t="s">
        <v>53</v>
      </c>
      <c r="B46" s="657" t="str">
        <f>'Risk - Country'!D46</f>
        <v>A3</v>
      </c>
      <c r="C46" s="372" t="str">
        <f t="shared" si="5"/>
        <v>A3</v>
      </c>
      <c r="D46" s="39">
        <f t="shared" si="2"/>
        <v>90</v>
      </c>
      <c r="E46" s="566">
        <f t="shared" si="7"/>
        <v>1.1612903225806452</v>
      </c>
      <c r="F46" s="56">
        <f t="shared" si="3"/>
        <v>0.16129032258064524</v>
      </c>
      <c r="G46" s="56">
        <f t="shared" si="4"/>
        <v>-0.16129032258064524</v>
      </c>
      <c r="H46" s="563">
        <f t="shared" si="0"/>
        <v>55.555555555555593</v>
      </c>
      <c r="I46" s="128">
        <f t="shared" si="8"/>
        <v>55.555555555555593</v>
      </c>
      <c r="J46" s="41">
        <f>'MASTER CHART'!$AL$7</f>
        <v>0.4</v>
      </c>
      <c r="K46" s="38">
        <f t="shared" si="6"/>
        <v>22.222222222222239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6.100000000000001" x14ac:dyDescent="0.35">
      <c r="A47" s="248" t="s">
        <v>54</v>
      </c>
      <c r="B47" s="657" t="str">
        <f>'Risk - Country'!D47</f>
        <v>A2</v>
      </c>
      <c r="C47" s="372" t="str">
        <f t="shared" si="5"/>
        <v>A2</v>
      </c>
      <c r="D47" s="39">
        <f t="shared" si="2"/>
        <v>95</v>
      </c>
      <c r="E47" s="566">
        <f t="shared" si="7"/>
        <v>1.2258064516129032</v>
      </c>
      <c r="F47" s="56">
        <f t="shared" si="3"/>
        <v>0.22580645161290325</v>
      </c>
      <c r="G47" s="56">
        <f t="shared" si="4"/>
        <v>-0.22580645161290325</v>
      </c>
      <c r="H47" s="563">
        <f t="shared" si="0"/>
        <v>77.777777777777786</v>
      </c>
      <c r="I47" s="128">
        <f t="shared" si="8"/>
        <v>77.777777777777786</v>
      </c>
      <c r="J47" s="41">
        <f>'MASTER CHART'!$AL$7</f>
        <v>0.4</v>
      </c>
      <c r="K47" s="38">
        <f t="shared" si="6"/>
        <v>31.111111111111114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6.100000000000001" x14ac:dyDescent="0.35">
      <c r="A48" s="249" t="s">
        <v>232</v>
      </c>
      <c r="B48" s="657" t="str">
        <f>'Risk - Country'!D48</f>
        <v>E</v>
      </c>
      <c r="C48" s="372" t="str">
        <f t="shared" si="5"/>
        <v>E</v>
      </c>
      <c r="D48" s="39">
        <f t="shared" si="2"/>
        <v>50</v>
      </c>
      <c r="E48" s="566">
        <f t="shared" si="7"/>
        <v>0.64516129032258063</v>
      </c>
      <c r="F48" s="56">
        <f t="shared" si="3"/>
        <v>-0.35483870967741937</v>
      </c>
      <c r="G48" s="56">
        <f t="shared" si="4"/>
        <v>0.35483870967741937</v>
      </c>
      <c r="H48" s="563">
        <f t="shared" si="0"/>
        <v>-100</v>
      </c>
      <c r="I48" s="128">
        <f t="shared" si="8"/>
        <v>100</v>
      </c>
      <c r="J48" s="41">
        <f>'MASTER CHART'!$AL$7</f>
        <v>0.4</v>
      </c>
      <c r="K48" s="38">
        <f t="shared" si="6"/>
        <v>-40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44" ht="16.100000000000001" x14ac:dyDescent="0.35">
      <c r="A49" s="248" t="s">
        <v>296</v>
      </c>
      <c r="B49" s="657" t="str">
        <f>'Risk - Country'!D49</f>
        <v>E</v>
      </c>
      <c r="C49" s="372" t="str">
        <f t="shared" si="5"/>
        <v>E</v>
      </c>
      <c r="D49" s="39">
        <f t="shared" si="2"/>
        <v>50</v>
      </c>
      <c r="E49" s="566">
        <f t="shared" si="7"/>
        <v>0.64516129032258063</v>
      </c>
      <c r="F49" s="56">
        <f t="shared" si="3"/>
        <v>-0.35483870967741937</v>
      </c>
      <c r="G49" s="56">
        <f t="shared" si="4"/>
        <v>0.35483870967741937</v>
      </c>
      <c r="H49" s="563">
        <f t="shared" si="0"/>
        <v>-100</v>
      </c>
      <c r="I49" s="128">
        <f t="shared" si="8"/>
        <v>100</v>
      </c>
      <c r="J49" s="41">
        <f>'MASTER CHART'!$AL$7</f>
        <v>0.4</v>
      </c>
      <c r="K49" s="38">
        <f t="shared" si="6"/>
        <v>-40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44" ht="16.100000000000001" x14ac:dyDescent="0.35">
      <c r="A50" s="249" t="s">
        <v>55</v>
      </c>
      <c r="B50" s="657" t="str">
        <f>'Risk - Country'!D50</f>
        <v>A1</v>
      </c>
      <c r="C50" s="372" t="str">
        <f t="shared" si="5"/>
        <v>A1</v>
      </c>
      <c r="D50" s="39">
        <f t="shared" si="2"/>
        <v>100</v>
      </c>
      <c r="E50" s="566">
        <f t="shared" si="7"/>
        <v>1.2903225806451613</v>
      </c>
      <c r="F50" s="56">
        <f t="shared" si="3"/>
        <v>0.29032258064516125</v>
      </c>
      <c r="G50" s="56">
        <f t="shared" si="4"/>
        <v>-0.29032258064516125</v>
      </c>
      <c r="H50" s="563">
        <f t="shared" si="0"/>
        <v>100</v>
      </c>
      <c r="I50" s="128">
        <f t="shared" si="8"/>
        <v>100</v>
      </c>
      <c r="J50" s="41">
        <f>'MASTER CHART'!$AL$7</f>
        <v>0.4</v>
      </c>
      <c r="K50" s="38">
        <f t="shared" si="6"/>
        <v>40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44" ht="16.100000000000001" x14ac:dyDescent="0.35">
      <c r="A51" s="249" t="s">
        <v>115</v>
      </c>
      <c r="B51" s="657">
        <f>'Risk - Country'!D51</f>
        <v>0</v>
      </c>
      <c r="C51" s="372" t="str">
        <f t="shared" si="5"/>
        <v>na</v>
      </c>
      <c r="D51" s="39">
        <f t="shared" si="2"/>
        <v>75</v>
      </c>
      <c r="E51" s="566">
        <f t="shared" si="7"/>
        <v>0.967741935483871</v>
      </c>
      <c r="F51" s="57">
        <f t="shared" si="3"/>
        <v>-3.2258064516129004E-2</v>
      </c>
      <c r="G51" s="57">
        <f t="shared" si="4"/>
        <v>3.2258064516129004E-2</v>
      </c>
      <c r="H51" s="563">
        <f t="shared" si="0"/>
        <v>-9.0909090909090828</v>
      </c>
      <c r="I51" s="128">
        <f t="shared" si="8"/>
        <v>9.0909090909090828</v>
      </c>
      <c r="J51" s="41">
        <f>'MASTER CHART'!$AL$7</f>
        <v>0.4</v>
      </c>
      <c r="K51" s="38">
        <f t="shared" si="6"/>
        <v>-3.6363636363636331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AR51" s="283"/>
    </row>
    <row r="52" spans="1:44" ht="16.100000000000001" x14ac:dyDescent="0.35">
      <c r="A52" s="248" t="s">
        <v>116</v>
      </c>
      <c r="B52" s="657" t="str">
        <f>'Risk - Country'!D52</f>
        <v>C</v>
      </c>
      <c r="C52" s="372" t="str">
        <f t="shared" si="5"/>
        <v>C</v>
      </c>
      <c r="D52" s="39">
        <f t="shared" si="2"/>
        <v>70</v>
      </c>
      <c r="E52" s="566">
        <f t="shared" si="7"/>
        <v>0.90322580645161288</v>
      </c>
      <c r="F52" s="57">
        <f t="shared" si="3"/>
        <v>-9.6774193548387122E-2</v>
      </c>
      <c r="G52" s="57">
        <f t="shared" si="4"/>
        <v>9.6774193548387122E-2</v>
      </c>
      <c r="H52" s="563">
        <f t="shared" si="0"/>
        <v>-27.272727272727277</v>
      </c>
      <c r="I52" s="128">
        <f t="shared" si="8"/>
        <v>27.272727272727277</v>
      </c>
      <c r="J52" s="41">
        <f>'MASTER CHART'!$AL$7</f>
        <v>0.4</v>
      </c>
      <c r="K52" s="38">
        <f t="shared" si="6"/>
        <v>-10.909090909090912</v>
      </c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3"/>
      <c r="AJ52" s="283"/>
      <c r="AK52" s="283"/>
      <c r="AL52" s="283"/>
      <c r="AM52" s="283"/>
      <c r="AN52" s="283"/>
      <c r="AO52" s="283"/>
      <c r="AP52" s="283"/>
      <c r="AQ52" s="283"/>
      <c r="AR52" s="283"/>
    </row>
    <row r="53" spans="1:44" ht="16.100000000000001" x14ac:dyDescent="0.35">
      <c r="A53" s="249" t="s">
        <v>56</v>
      </c>
      <c r="B53" s="657" t="str">
        <f>'Risk - Country'!D53</f>
        <v>B</v>
      </c>
      <c r="C53" s="372" t="str">
        <f t="shared" si="5"/>
        <v>B</v>
      </c>
      <c r="D53" s="39">
        <f t="shared" si="2"/>
        <v>80</v>
      </c>
      <c r="E53" s="566">
        <f t="shared" si="7"/>
        <v>1.032258064516129</v>
      </c>
      <c r="F53" s="57">
        <f t="shared" si="3"/>
        <v>3.2258064516129004E-2</v>
      </c>
      <c r="G53" s="57">
        <f>(F53*-1)</f>
        <v>-3.2258064516129004E-2</v>
      </c>
      <c r="H53" s="563">
        <f t="shared" si="0"/>
        <v>11.111111111111102</v>
      </c>
      <c r="I53" s="128">
        <f t="shared" si="8"/>
        <v>11.111111111111102</v>
      </c>
      <c r="J53" s="41">
        <f>'MASTER CHART'!$AL$7</f>
        <v>0.4</v>
      </c>
      <c r="K53" s="38">
        <f>(H53*J53)</f>
        <v>4.4444444444444411</v>
      </c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3"/>
      <c r="AN53" s="283"/>
      <c r="AO53" s="283"/>
      <c r="AP53" s="283"/>
      <c r="AQ53" s="283"/>
      <c r="AR53" s="283"/>
    </row>
    <row r="54" spans="1:44" ht="16.100000000000001" x14ac:dyDescent="0.35">
      <c r="A54" s="248" t="s">
        <v>57</v>
      </c>
      <c r="B54" s="657" t="str">
        <f>'Risk - Country'!D54</f>
        <v>C</v>
      </c>
      <c r="C54" s="372" t="str">
        <f t="shared" si="5"/>
        <v>C</v>
      </c>
      <c r="D54" s="39">
        <f t="shared" si="2"/>
        <v>70</v>
      </c>
      <c r="E54" s="566">
        <f t="shared" si="7"/>
        <v>0.90322580645161288</v>
      </c>
      <c r="F54" s="57">
        <f t="shared" si="3"/>
        <v>-9.6774193548387122E-2</v>
      </c>
      <c r="G54" s="57">
        <f t="shared" si="4"/>
        <v>9.6774193548387122E-2</v>
      </c>
      <c r="H54" s="563">
        <f t="shared" si="0"/>
        <v>-27.272727272727277</v>
      </c>
      <c r="I54" s="128">
        <f t="shared" si="8"/>
        <v>27.272727272727277</v>
      </c>
      <c r="J54" s="41">
        <f>'MASTER CHART'!$AL$7</f>
        <v>0.4</v>
      </c>
      <c r="K54" s="38">
        <f t="shared" si="6"/>
        <v>-10.909090909090912</v>
      </c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3"/>
      <c r="AN54" s="283"/>
      <c r="AO54" s="283"/>
      <c r="AP54" s="283"/>
      <c r="AQ54" s="283"/>
      <c r="AR54" s="283"/>
    </row>
    <row r="55" spans="1:44" s="144" customFormat="1" ht="16.100000000000001" x14ac:dyDescent="0.35">
      <c r="A55" s="249" t="s">
        <v>58</v>
      </c>
      <c r="B55" s="657" t="str">
        <f>'Risk - Country'!D55</f>
        <v>B</v>
      </c>
      <c r="C55" s="372" t="str">
        <f t="shared" si="5"/>
        <v>B</v>
      </c>
      <c r="D55" s="39">
        <f t="shared" si="2"/>
        <v>80</v>
      </c>
      <c r="E55" s="566">
        <f t="shared" si="7"/>
        <v>1.032258064516129</v>
      </c>
      <c r="F55" s="57">
        <f t="shared" si="3"/>
        <v>3.2258064516129004E-2</v>
      </c>
      <c r="G55" s="57">
        <f t="shared" si="4"/>
        <v>-3.2258064516129004E-2</v>
      </c>
      <c r="H55" s="563">
        <f t="shared" si="0"/>
        <v>11.111111111111102</v>
      </c>
      <c r="I55" s="128">
        <f t="shared" si="8"/>
        <v>11.111111111111102</v>
      </c>
      <c r="J55" s="41">
        <f>'MASTER CHART'!$AL$7</f>
        <v>0.4</v>
      </c>
      <c r="K55" s="38">
        <f t="shared" si="6"/>
        <v>4.4444444444444411</v>
      </c>
      <c r="L55" s="164"/>
      <c r="M55" s="165"/>
      <c r="N55" s="166"/>
      <c r="O55" s="167"/>
      <c r="P55" s="168"/>
      <c r="Q55" s="165"/>
      <c r="R55" s="165"/>
      <c r="S55" s="169"/>
      <c r="T55" s="165"/>
      <c r="U55" s="169"/>
      <c r="V55" s="165"/>
      <c r="W55" s="170"/>
      <c r="X55" s="171"/>
      <c r="Y55" s="172"/>
      <c r="Z55" s="171"/>
      <c r="AA55" s="165"/>
      <c r="AB55" s="165"/>
      <c r="AC55" s="165"/>
      <c r="AD55" s="165"/>
      <c r="AE55" s="165"/>
      <c r="AF55" s="165"/>
      <c r="AG55" s="165"/>
      <c r="AH55" s="165"/>
      <c r="AI55" s="173"/>
      <c r="AJ55" s="165"/>
      <c r="AK55" s="165"/>
      <c r="AL55" s="165"/>
      <c r="AM55" s="165"/>
      <c r="AN55" s="165"/>
      <c r="AO55" s="165"/>
      <c r="AP55" s="165"/>
      <c r="AQ55" s="166"/>
      <c r="AR55" s="174"/>
    </row>
    <row r="56" spans="1:44" ht="16.100000000000001" x14ac:dyDescent="0.35">
      <c r="A56" s="248" t="s">
        <v>153</v>
      </c>
      <c r="B56" s="657">
        <f>'Risk - Country'!D56</f>
        <v>0</v>
      </c>
      <c r="C56" s="372" t="str">
        <f t="shared" si="5"/>
        <v>na</v>
      </c>
      <c r="D56" s="39">
        <f t="shared" si="2"/>
        <v>75</v>
      </c>
      <c r="E56" s="566">
        <f t="shared" si="7"/>
        <v>0.967741935483871</v>
      </c>
      <c r="F56" s="57">
        <f t="shared" si="3"/>
        <v>-3.2258064516129004E-2</v>
      </c>
      <c r="G56" s="57">
        <f t="shared" si="4"/>
        <v>3.2258064516129004E-2</v>
      </c>
      <c r="H56" s="563">
        <f t="shared" si="0"/>
        <v>-9.0909090909090828</v>
      </c>
      <c r="I56" s="128">
        <f t="shared" si="8"/>
        <v>9.0909090909090828</v>
      </c>
      <c r="J56" s="41">
        <f>'MASTER CHART'!$AL$7</f>
        <v>0.4</v>
      </c>
      <c r="K56" s="38">
        <f t="shared" si="6"/>
        <v>-3.6363636363636331</v>
      </c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</row>
    <row r="57" spans="1:44" ht="16.100000000000001" x14ac:dyDescent="0.35">
      <c r="A57" s="248" t="s">
        <v>154</v>
      </c>
      <c r="B57" s="657" t="str">
        <f>'Risk - Country'!D57</f>
        <v>A1</v>
      </c>
      <c r="C57" s="372" t="str">
        <f t="shared" si="5"/>
        <v>A1</v>
      </c>
      <c r="D57" s="39">
        <f t="shared" si="2"/>
        <v>100</v>
      </c>
      <c r="E57" s="566">
        <f t="shared" si="7"/>
        <v>1.2903225806451613</v>
      </c>
      <c r="F57" s="57">
        <f t="shared" si="3"/>
        <v>0.29032258064516125</v>
      </c>
      <c r="G57" s="57">
        <f t="shared" si="4"/>
        <v>-0.29032258064516125</v>
      </c>
      <c r="H57" s="563">
        <f t="shared" si="0"/>
        <v>100</v>
      </c>
      <c r="I57" s="128">
        <f t="shared" si="8"/>
        <v>100</v>
      </c>
      <c r="J57" s="41">
        <f>'MASTER CHART'!$AL$7</f>
        <v>0.4</v>
      </c>
      <c r="K57" s="38">
        <f t="shared" si="6"/>
        <v>40</v>
      </c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3"/>
      <c r="AN57" s="283"/>
      <c r="AO57" s="283"/>
      <c r="AP57" s="283"/>
      <c r="AQ57" s="283"/>
      <c r="AR57" s="283"/>
    </row>
    <row r="58" spans="1:44" ht="16.100000000000001" x14ac:dyDescent="0.35">
      <c r="A58" s="249" t="s">
        <v>155</v>
      </c>
      <c r="B58" s="657" t="str">
        <f>'Risk - Country'!D58</f>
        <v>D</v>
      </c>
      <c r="C58" s="372" t="str">
        <f t="shared" si="5"/>
        <v>D</v>
      </c>
      <c r="D58" s="39">
        <f t="shared" si="2"/>
        <v>60</v>
      </c>
      <c r="E58" s="566">
        <f t="shared" si="7"/>
        <v>0.77419354838709675</v>
      </c>
      <c r="F58" s="57">
        <f t="shared" si="3"/>
        <v>-0.22580645161290325</v>
      </c>
      <c r="G58" s="57">
        <f t="shared" si="4"/>
        <v>0.22580645161290325</v>
      </c>
      <c r="H58" s="563">
        <f t="shared" si="0"/>
        <v>-63.636363636363633</v>
      </c>
      <c r="I58" s="128">
        <f t="shared" si="8"/>
        <v>63.636363636363633</v>
      </c>
      <c r="J58" s="41">
        <f>'MASTER CHART'!$AL$7</f>
        <v>0.4</v>
      </c>
      <c r="K58" s="38">
        <f t="shared" si="6"/>
        <v>-25.454545454545453</v>
      </c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3"/>
      <c r="AN58" s="283"/>
      <c r="AO58" s="283"/>
      <c r="AP58" s="283"/>
      <c r="AQ58" s="283"/>
      <c r="AR58" s="283"/>
    </row>
    <row r="59" spans="1:44" ht="16.100000000000001" x14ac:dyDescent="0.35">
      <c r="A59" s="249" t="s">
        <v>156</v>
      </c>
      <c r="B59" s="657">
        <f>'Risk - Country'!D59</f>
        <v>0</v>
      </c>
      <c r="C59" s="372" t="str">
        <f t="shared" si="5"/>
        <v>na</v>
      </c>
      <c r="D59" s="39">
        <f t="shared" si="2"/>
        <v>75</v>
      </c>
      <c r="E59" s="566">
        <f t="shared" si="7"/>
        <v>0.967741935483871</v>
      </c>
      <c r="F59" s="57">
        <f t="shared" si="3"/>
        <v>-3.2258064516129004E-2</v>
      </c>
      <c r="G59" s="57">
        <f t="shared" si="4"/>
        <v>3.2258064516129004E-2</v>
      </c>
      <c r="H59" s="563">
        <f t="shared" si="0"/>
        <v>-9.0909090909090828</v>
      </c>
      <c r="I59" s="128">
        <f t="shared" si="8"/>
        <v>9.0909090909090828</v>
      </c>
      <c r="J59" s="41">
        <f>'MASTER CHART'!$AL$7</f>
        <v>0.4</v>
      </c>
      <c r="K59" s="38">
        <f t="shared" si="6"/>
        <v>-3.6363636363636331</v>
      </c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83"/>
      <c r="AL59" s="283"/>
      <c r="AM59" s="283"/>
      <c r="AN59" s="283"/>
      <c r="AO59" s="283"/>
      <c r="AP59" s="283"/>
      <c r="AQ59" s="283"/>
      <c r="AR59" s="283"/>
    </row>
    <row r="60" spans="1:44" ht="16.100000000000001" x14ac:dyDescent="0.35">
      <c r="A60" s="248" t="s">
        <v>157</v>
      </c>
      <c r="B60" s="657" t="str">
        <f>'Risk - Country'!D60</f>
        <v>A1</v>
      </c>
      <c r="C60" s="372" t="str">
        <f t="shared" si="5"/>
        <v>A1</v>
      </c>
      <c r="D60" s="39">
        <f t="shared" si="2"/>
        <v>100</v>
      </c>
      <c r="E60" s="566">
        <f t="shared" si="7"/>
        <v>1.2903225806451613</v>
      </c>
      <c r="F60" s="57">
        <f t="shared" si="3"/>
        <v>0.29032258064516125</v>
      </c>
      <c r="G60" s="57">
        <f t="shared" si="4"/>
        <v>-0.29032258064516125</v>
      </c>
      <c r="H60" s="563">
        <f t="shared" si="0"/>
        <v>100</v>
      </c>
      <c r="I60" s="128">
        <f t="shared" si="8"/>
        <v>100</v>
      </c>
      <c r="J60" s="41">
        <f>'MASTER CHART'!$AL$7</f>
        <v>0.4</v>
      </c>
      <c r="K60" s="38">
        <f t="shared" si="6"/>
        <v>40</v>
      </c>
      <c r="L60" s="283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3"/>
      <c r="AN60" s="283"/>
      <c r="AO60" s="283"/>
      <c r="AP60" s="283"/>
      <c r="AQ60" s="283"/>
      <c r="AR60" s="283"/>
    </row>
    <row r="61" spans="1:44" ht="16.100000000000001" x14ac:dyDescent="0.35">
      <c r="A61" s="249" t="s">
        <v>59</v>
      </c>
      <c r="B61" s="657" t="str">
        <f>'Risk - Country'!D61</f>
        <v>A1</v>
      </c>
      <c r="C61" s="372" t="str">
        <f t="shared" si="5"/>
        <v>A1</v>
      </c>
      <c r="D61" s="39">
        <f t="shared" si="2"/>
        <v>100</v>
      </c>
      <c r="E61" s="566">
        <f t="shared" si="7"/>
        <v>1.2903225806451613</v>
      </c>
      <c r="F61" s="57">
        <f t="shared" si="3"/>
        <v>0.29032258064516125</v>
      </c>
      <c r="G61" s="57">
        <f t="shared" si="4"/>
        <v>-0.29032258064516125</v>
      </c>
      <c r="H61" s="563">
        <f t="shared" si="0"/>
        <v>100</v>
      </c>
      <c r="I61" s="128">
        <f t="shared" si="8"/>
        <v>100</v>
      </c>
      <c r="J61" s="41">
        <f>'MASTER CHART'!$AL$7</f>
        <v>0.4</v>
      </c>
      <c r="K61" s="38">
        <f t="shared" si="6"/>
        <v>40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44" ht="16.100000000000001" x14ac:dyDescent="0.35">
      <c r="A62" s="249" t="s">
        <v>158</v>
      </c>
      <c r="B62" s="657">
        <f>'Risk - Country'!D62</f>
        <v>0</v>
      </c>
      <c r="C62" s="372" t="str">
        <f t="shared" si="5"/>
        <v>na</v>
      </c>
      <c r="D62" s="39">
        <f t="shared" si="2"/>
        <v>75</v>
      </c>
      <c r="E62" s="566">
        <f t="shared" si="7"/>
        <v>0.967741935483871</v>
      </c>
      <c r="F62" s="57">
        <f t="shared" si="3"/>
        <v>-3.2258064516129004E-2</v>
      </c>
      <c r="G62" s="57">
        <f t="shared" si="4"/>
        <v>3.2258064516129004E-2</v>
      </c>
      <c r="H62" s="563">
        <f t="shared" si="0"/>
        <v>-9.0909090909090828</v>
      </c>
      <c r="I62" s="128">
        <f t="shared" si="8"/>
        <v>9.0909090909090828</v>
      </c>
      <c r="J62" s="41">
        <f>'MASTER CHART'!$AL$7</f>
        <v>0.4</v>
      </c>
      <c r="K62" s="38">
        <f t="shared" si="6"/>
        <v>-3.6363636363636331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44" ht="16.100000000000001" x14ac:dyDescent="0.35">
      <c r="A63" s="249" t="s">
        <v>159</v>
      </c>
      <c r="B63" s="657" t="str">
        <f>'Risk - Country'!D63</f>
        <v>C</v>
      </c>
      <c r="C63" s="372" t="str">
        <f t="shared" si="5"/>
        <v>C</v>
      </c>
      <c r="D63" s="39">
        <f t="shared" si="2"/>
        <v>70</v>
      </c>
      <c r="E63" s="566">
        <f t="shared" si="7"/>
        <v>0.90322580645161288</v>
      </c>
      <c r="F63" s="57">
        <f t="shared" si="3"/>
        <v>-9.6774193548387122E-2</v>
      </c>
      <c r="G63" s="57">
        <f t="shared" si="4"/>
        <v>9.6774193548387122E-2</v>
      </c>
      <c r="H63" s="563">
        <f t="shared" si="0"/>
        <v>-27.272727272727277</v>
      </c>
      <c r="I63" s="128">
        <f t="shared" si="8"/>
        <v>27.272727272727277</v>
      </c>
      <c r="J63" s="41">
        <f>'MASTER CHART'!$AL$7</f>
        <v>0.4</v>
      </c>
      <c r="K63" s="38">
        <f t="shared" si="6"/>
        <v>-10.909090909090912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44" s="1" customFormat="1" ht="16.100000000000001" x14ac:dyDescent="0.35">
      <c r="A64" s="249" t="s">
        <v>160</v>
      </c>
      <c r="B64" s="657" t="str">
        <f>'Risk - Country'!D64</f>
        <v>B</v>
      </c>
      <c r="C64" s="372" t="str">
        <f t="shared" si="5"/>
        <v>B</v>
      </c>
      <c r="D64" s="39">
        <f t="shared" si="2"/>
        <v>80</v>
      </c>
      <c r="E64" s="566">
        <f t="shared" si="7"/>
        <v>1.032258064516129</v>
      </c>
      <c r="F64" s="57">
        <f t="shared" si="3"/>
        <v>3.2258064516129004E-2</v>
      </c>
      <c r="G64" s="57">
        <f t="shared" si="4"/>
        <v>-3.2258064516129004E-2</v>
      </c>
      <c r="H64" s="563">
        <f t="shared" si="0"/>
        <v>11.111111111111102</v>
      </c>
      <c r="I64" s="128">
        <f t="shared" si="8"/>
        <v>11.111111111111102</v>
      </c>
      <c r="J64" s="41">
        <f>'MASTER CHART'!$AL$7</f>
        <v>0.4</v>
      </c>
      <c r="K64" s="38">
        <f t="shared" si="6"/>
        <v>4.4444444444444411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6.100000000000001" x14ac:dyDescent="0.35">
      <c r="A65" s="248" t="s">
        <v>60</v>
      </c>
      <c r="B65" s="657" t="str">
        <f>'Risk - Country'!D65</f>
        <v>A1</v>
      </c>
      <c r="C65" s="372" t="str">
        <f t="shared" si="5"/>
        <v>A1</v>
      </c>
      <c r="D65" s="39">
        <f t="shared" si="2"/>
        <v>100</v>
      </c>
      <c r="E65" s="566">
        <f t="shared" si="7"/>
        <v>1.2903225806451613</v>
      </c>
      <c r="F65" s="57">
        <f t="shared" si="3"/>
        <v>0.29032258064516125</v>
      </c>
      <c r="G65" s="57">
        <f t="shared" si="4"/>
        <v>-0.29032258064516125</v>
      </c>
      <c r="H65" s="563">
        <f t="shared" si="0"/>
        <v>100</v>
      </c>
      <c r="I65" s="128">
        <f t="shared" si="8"/>
        <v>100</v>
      </c>
      <c r="J65" s="41">
        <f>'MASTER CHART'!$AL$7</f>
        <v>0.4</v>
      </c>
      <c r="K65" s="38">
        <f t="shared" si="6"/>
        <v>40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6.100000000000001" x14ac:dyDescent="0.35">
      <c r="A66" s="249" t="s">
        <v>161</v>
      </c>
      <c r="B66" s="657" t="str">
        <f>'Risk - Country'!D66</f>
        <v>B</v>
      </c>
      <c r="C66" s="372" t="str">
        <f t="shared" si="5"/>
        <v>B</v>
      </c>
      <c r="D66" s="39">
        <f t="shared" si="2"/>
        <v>80</v>
      </c>
      <c r="E66" s="566">
        <f t="shared" si="7"/>
        <v>1.032258064516129</v>
      </c>
      <c r="F66" s="57">
        <f t="shared" si="3"/>
        <v>3.2258064516129004E-2</v>
      </c>
      <c r="G66" s="57">
        <f t="shared" si="4"/>
        <v>-3.2258064516129004E-2</v>
      </c>
      <c r="H66" s="563">
        <f t="shared" si="0"/>
        <v>11.111111111111102</v>
      </c>
      <c r="I66" s="128">
        <f t="shared" si="8"/>
        <v>11.111111111111102</v>
      </c>
      <c r="J66" s="41">
        <f>'MASTER CHART'!$AL$7</f>
        <v>0.4</v>
      </c>
      <c r="K66" s="38">
        <f t="shared" si="6"/>
        <v>4.4444444444444411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6.100000000000001" x14ac:dyDescent="0.35">
      <c r="A67" s="248" t="s">
        <v>162</v>
      </c>
      <c r="B67" s="657">
        <f>'Risk - Country'!D67</f>
        <v>0</v>
      </c>
      <c r="C67" s="372" t="str">
        <f t="shared" si="5"/>
        <v>na</v>
      </c>
      <c r="D67" s="39">
        <f t="shared" si="2"/>
        <v>75</v>
      </c>
      <c r="E67" s="566">
        <f t="shared" si="7"/>
        <v>0.967741935483871</v>
      </c>
      <c r="F67" s="57">
        <f t="shared" si="3"/>
        <v>-3.2258064516129004E-2</v>
      </c>
      <c r="G67" s="57">
        <f t="shared" si="4"/>
        <v>3.2258064516129004E-2</v>
      </c>
      <c r="H67" s="563">
        <f t="shared" si="0"/>
        <v>-9.0909090909090828</v>
      </c>
      <c r="I67" s="128">
        <f t="shared" si="8"/>
        <v>9.0909090909090828</v>
      </c>
      <c r="J67" s="41">
        <f>'MASTER CHART'!$AL$7</f>
        <v>0.4</v>
      </c>
      <c r="K67" s="38">
        <f t="shared" si="6"/>
        <v>-3.6363636363636331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6.100000000000001" x14ac:dyDescent="0.35">
      <c r="A68" s="249" t="s">
        <v>61</v>
      </c>
      <c r="B68" s="657" t="str">
        <f>'Risk - Country'!D68</f>
        <v>A3</v>
      </c>
      <c r="C68" s="372" t="str">
        <f t="shared" si="5"/>
        <v>A3</v>
      </c>
      <c r="D68" s="39">
        <f t="shared" si="2"/>
        <v>90</v>
      </c>
      <c r="E68" s="566">
        <f t="shared" si="7"/>
        <v>1.1612903225806452</v>
      </c>
      <c r="F68" s="57">
        <f t="shared" ref="F68:F131" si="9">IF(D68=0,0,E68-1)</f>
        <v>0.16129032258064524</v>
      </c>
      <c r="G68" s="57">
        <f t="shared" si="4"/>
        <v>-0.16129032258064524</v>
      </c>
      <c r="H68" s="563">
        <f t="shared" ref="H68:H131" si="10">(IF(F68&lt;0,F68/$F$186*-100,F68/$F$185*100))</f>
        <v>55.555555555555593</v>
      </c>
      <c r="I68" s="128">
        <f t="shared" ref="I68:I99" si="11">IF(F68&lt;0,F68/$G$186*-100,F68/$F$185*100)</f>
        <v>55.555555555555593</v>
      </c>
      <c r="J68" s="41">
        <f>'MASTER CHART'!$AL$7</f>
        <v>0.4</v>
      </c>
      <c r="K68" s="38">
        <f t="shared" si="6"/>
        <v>22.222222222222239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6.100000000000001" x14ac:dyDescent="0.35">
      <c r="A69" s="249" t="s">
        <v>117</v>
      </c>
      <c r="B69" s="657">
        <f>'Risk - Country'!D69</f>
        <v>0</v>
      </c>
      <c r="C69" s="372" t="str">
        <f t="shared" si="5"/>
        <v>na</v>
      </c>
      <c r="D69" s="39">
        <f t="shared" ref="D69:D132" si="12">VLOOKUP(C69,$M$4:$N$12,2,FALSE)</f>
        <v>75</v>
      </c>
      <c r="E69" s="566">
        <f t="shared" si="7"/>
        <v>0.967741935483871</v>
      </c>
      <c r="F69" s="57">
        <f t="shared" si="9"/>
        <v>-3.2258064516129004E-2</v>
      </c>
      <c r="G69" s="57">
        <f t="shared" ref="G69:G132" si="13">(F69*-1)</f>
        <v>3.2258064516129004E-2</v>
      </c>
      <c r="H69" s="563">
        <f t="shared" si="10"/>
        <v>-9.0909090909090828</v>
      </c>
      <c r="I69" s="128">
        <f t="shared" si="11"/>
        <v>9.0909090909090828</v>
      </c>
      <c r="J69" s="41">
        <f>'MASTER CHART'!$AL$7</f>
        <v>0.4</v>
      </c>
      <c r="K69" s="38">
        <f t="shared" si="6"/>
        <v>-3.6363636363636331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6.100000000000001" x14ac:dyDescent="0.35">
      <c r="A70" s="248" t="s">
        <v>62</v>
      </c>
      <c r="B70" s="657" t="str">
        <f>'Risk - Country'!D70</f>
        <v>C</v>
      </c>
      <c r="C70" s="372" t="str">
        <f t="shared" ref="C70:C133" si="14">IF(B70=0,"na",B70)</f>
        <v>C</v>
      </c>
      <c r="D70" s="39">
        <f t="shared" si="12"/>
        <v>70</v>
      </c>
      <c r="E70" s="566">
        <f t="shared" si="7"/>
        <v>0.90322580645161288</v>
      </c>
      <c r="F70" s="57">
        <f t="shared" si="9"/>
        <v>-9.6774193548387122E-2</v>
      </c>
      <c r="G70" s="57">
        <f t="shared" si="13"/>
        <v>9.6774193548387122E-2</v>
      </c>
      <c r="H70" s="563">
        <f t="shared" si="10"/>
        <v>-27.272727272727277</v>
      </c>
      <c r="I70" s="128">
        <f t="shared" si="11"/>
        <v>27.272727272727277</v>
      </c>
      <c r="J70" s="41">
        <f>'MASTER CHART'!$AL$7</f>
        <v>0.4</v>
      </c>
      <c r="K70" s="38">
        <f t="shared" ref="K70:K133" si="15">(H70*J70)</f>
        <v>-10.909090909090912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6.100000000000001" x14ac:dyDescent="0.35">
      <c r="A71" s="249" t="s">
        <v>163</v>
      </c>
      <c r="B71" s="657" t="str">
        <f>'Risk - Country'!D71</f>
        <v>D</v>
      </c>
      <c r="C71" s="372" t="str">
        <f t="shared" si="14"/>
        <v>D</v>
      </c>
      <c r="D71" s="39">
        <f t="shared" si="12"/>
        <v>60</v>
      </c>
      <c r="E71" s="566">
        <f t="shared" si="7"/>
        <v>0.77419354838709675</v>
      </c>
      <c r="F71" s="57">
        <f t="shared" si="9"/>
        <v>-0.22580645161290325</v>
      </c>
      <c r="G71" s="57">
        <f t="shared" si="13"/>
        <v>0.22580645161290325</v>
      </c>
      <c r="H71" s="563">
        <f t="shared" si="10"/>
        <v>-63.636363636363633</v>
      </c>
      <c r="I71" s="128">
        <f t="shared" si="11"/>
        <v>63.636363636363633</v>
      </c>
      <c r="J71" s="41">
        <f>'MASTER CHART'!$AL$7</f>
        <v>0.4</v>
      </c>
      <c r="K71" s="38">
        <f t="shared" si="15"/>
        <v>-25.454545454545453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6.100000000000001" x14ac:dyDescent="0.35">
      <c r="A72" s="249" t="s">
        <v>164</v>
      </c>
      <c r="B72" s="657" t="str">
        <f>'Risk - Country'!D72</f>
        <v>D</v>
      </c>
      <c r="C72" s="372" t="str">
        <f t="shared" si="14"/>
        <v>D</v>
      </c>
      <c r="D72" s="39">
        <f t="shared" si="12"/>
        <v>60</v>
      </c>
      <c r="E72" s="566">
        <f t="shared" ref="E72:E135" si="16">IF(D72=0,"use median",D72/$D$184)</f>
        <v>0.77419354838709675</v>
      </c>
      <c r="F72" s="57">
        <f t="shared" si="9"/>
        <v>-0.22580645161290325</v>
      </c>
      <c r="G72" s="57">
        <f t="shared" si="13"/>
        <v>0.22580645161290325</v>
      </c>
      <c r="H72" s="563">
        <f t="shared" si="10"/>
        <v>-63.636363636363633</v>
      </c>
      <c r="I72" s="128">
        <f t="shared" si="11"/>
        <v>63.636363636363633</v>
      </c>
      <c r="J72" s="41">
        <f>'MASTER CHART'!$AL$7</f>
        <v>0.4</v>
      </c>
      <c r="K72" s="38">
        <f t="shared" si="15"/>
        <v>-25.454545454545453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6.100000000000001" x14ac:dyDescent="0.35">
      <c r="A73" s="248" t="s">
        <v>118</v>
      </c>
      <c r="B73" s="657" t="str">
        <f>'Risk - Country'!D73</f>
        <v>E</v>
      </c>
      <c r="C73" s="372" t="str">
        <f t="shared" si="14"/>
        <v>E</v>
      </c>
      <c r="D73" s="39">
        <f t="shared" si="12"/>
        <v>50</v>
      </c>
      <c r="E73" s="566">
        <f t="shared" si="16"/>
        <v>0.64516129032258063</v>
      </c>
      <c r="F73" s="57">
        <f t="shared" si="9"/>
        <v>-0.35483870967741937</v>
      </c>
      <c r="G73" s="57">
        <f t="shared" si="13"/>
        <v>0.35483870967741937</v>
      </c>
      <c r="H73" s="563">
        <f t="shared" si="10"/>
        <v>-100</v>
      </c>
      <c r="I73" s="128">
        <f t="shared" si="11"/>
        <v>100</v>
      </c>
      <c r="J73" s="41">
        <f>'MASTER CHART'!$AL$7</f>
        <v>0.4</v>
      </c>
      <c r="K73" s="38">
        <f t="shared" si="15"/>
        <v>-40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6.100000000000001" x14ac:dyDescent="0.35">
      <c r="A74" s="249" t="s">
        <v>63</v>
      </c>
      <c r="B74" s="657" t="str">
        <f>'Risk - Country'!D74</f>
        <v>C</v>
      </c>
      <c r="C74" s="372" t="str">
        <f t="shared" si="14"/>
        <v>C</v>
      </c>
      <c r="D74" s="39">
        <f t="shared" si="12"/>
        <v>70</v>
      </c>
      <c r="E74" s="566">
        <f t="shared" si="16"/>
        <v>0.90322580645161288</v>
      </c>
      <c r="F74" s="57">
        <f t="shared" si="9"/>
        <v>-9.6774193548387122E-2</v>
      </c>
      <c r="G74" s="57">
        <f t="shared" si="13"/>
        <v>9.6774193548387122E-2</v>
      </c>
      <c r="H74" s="563">
        <f t="shared" si="10"/>
        <v>-27.272727272727277</v>
      </c>
      <c r="I74" s="128">
        <f t="shared" si="11"/>
        <v>27.272727272727277</v>
      </c>
      <c r="J74" s="41">
        <f>'MASTER CHART'!$AL$7</f>
        <v>0.4</v>
      </c>
      <c r="K74" s="38">
        <f t="shared" si="15"/>
        <v>-10.909090909090912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6.100000000000001" x14ac:dyDescent="0.35">
      <c r="A75" s="248" t="s">
        <v>165</v>
      </c>
      <c r="B75" s="657" t="str">
        <f>'Risk - Country'!D75</f>
        <v>A2</v>
      </c>
      <c r="C75" s="372" t="str">
        <f t="shared" si="14"/>
        <v>A2</v>
      </c>
      <c r="D75" s="39">
        <f t="shared" si="12"/>
        <v>95</v>
      </c>
      <c r="E75" s="566">
        <f t="shared" si="16"/>
        <v>1.2258064516129032</v>
      </c>
      <c r="F75" s="57">
        <f t="shared" si="9"/>
        <v>0.22580645161290325</v>
      </c>
      <c r="G75" s="57">
        <f t="shared" si="13"/>
        <v>-0.22580645161290325</v>
      </c>
      <c r="H75" s="563">
        <f t="shared" si="10"/>
        <v>77.777777777777786</v>
      </c>
      <c r="I75" s="128">
        <f t="shared" si="11"/>
        <v>77.777777777777786</v>
      </c>
      <c r="J75" s="41">
        <f>'MASTER CHART'!$AL$7</f>
        <v>0.4</v>
      </c>
      <c r="K75" s="38">
        <f t="shared" si="15"/>
        <v>31.111111111111114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6.100000000000001" x14ac:dyDescent="0.35">
      <c r="A76" s="249" t="s">
        <v>65</v>
      </c>
      <c r="B76" s="657" t="str">
        <f>'Risk - Country'!D76</f>
        <v>A3</v>
      </c>
      <c r="C76" s="372" t="str">
        <f t="shared" si="14"/>
        <v>A3</v>
      </c>
      <c r="D76" s="39">
        <f t="shared" si="12"/>
        <v>90</v>
      </c>
      <c r="E76" s="566">
        <f t="shared" si="16"/>
        <v>1.1612903225806452</v>
      </c>
      <c r="F76" s="57">
        <f t="shared" si="9"/>
        <v>0.16129032258064524</v>
      </c>
      <c r="G76" s="57">
        <f t="shared" si="13"/>
        <v>-0.16129032258064524</v>
      </c>
      <c r="H76" s="563">
        <f t="shared" si="10"/>
        <v>55.555555555555593</v>
      </c>
      <c r="I76" s="128">
        <f t="shared" si="11"/>
        <v>55.555555555555593</v>
      </c>
      <c r="J76" s="41">
        <f>'MASTER CHART'!$AL$7</f>
        <v>0.4</v>
      </c>
      <c r="K76" s="38">
        <f t="shared" si="15"/>
        <v>22.222222222222239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6.100000000000001" x14ac:dyDescent="0.35">
      <c r="A77" s="248" t="s">
        <v>166</v>
      </c>
      <c r="B77" s="657" t="str">
        <f>'Risk - Country'!D77</f>
        <v>A1</v>
      </c>
      <c r="C77" s="372" t="str">
        <f t="shared" si="14"/>
        <v>A1</v>
      </c>
      <c r="D77" s="39">
        <f t="shared" si="12"/>
        <v>100</v>
      </c>
      <c r="E77" s="566">
        <f t="shared" si="16"/>
        <v>1.2903225806451613</v>
      </c>
      <c r="F77" s="57">
        <f t="shared" si="9"/>
        <v>0.29032258064516125</v>
      </c>
      <c r="G77" s="57">
        <f t="shared" si="13"/>
        <v>-0.29032258064516125</v>
      </c>
      <c r="H77" s="563">
        <f t="shared" si="10"/>
        <v>100</v>
      </c>
      <c r="I77" s="128">
        <f t="shared" si="11"/>
        <v>100</v>
      </c>
      <c r="J77" s="41">
        <f>'MASTER CHART'!$AL$7</f>
        <v>0.4</v>
      </c>
      <c r="K77" s="38">
        <f t="shared" si="15"/>
        <v>40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s="3" customFormat="1" ht="16.100000000000001" x14ac:dyDescent="0.35">
      <c r="A78" s="249" t="s">
        <v>66</v>
      </c>
      <c r="B78" s="657" t="str">
        <f>'Risk - Country'!D78</f>
        <v>B</v>
      </c>
      <c r="C78" s="372" t="str">
        <f t="shared" si="14"/>
        <v>B</v>
      </c>
      <c r="D78" s="39">
        <f t="shared" si="12"/>
        <v>80</v>
      </c>
      <c r="E78" s="566">
        <f t="shared" si="16"/>
        <v>1.032258064516129</v>
      </c>
      <c r="F78" s="57">
        <f t="shared" si="9"/>
        <v>3.2258064516129004E-2</v>
      </c>
      <c r="G78" s="57">
        <f>(F78*-1)</f>
        <v>-3.2258064516129004E-2</v>
      </c>
      <c r="H78" s="563">
        <f t="shared" si="10"/>
        <v>11.111111111111102</v>
      </c>
      <c r="I78" s="128">
        <f t="shared" si="11"/>
        <v>11.111111111111102</v>
      </c>
      <c r="J78" s="41">
        <f>'MASTER CHART'!$AL$7</f>
        <v>0.4</v>
      </c>
      <c r="K78" s="38">
        <f t="shared" si="15"/>
        <v>4.4444444444444411</v>
      </c>
    </row>
    <row r="79" spans="1:24" ht="16.100000000000001" x14ac:dyDescent="0.35">
      <c r="A79" s="248" t="s">
        <v>67</v>
      </c>
      <c r="B79" s="657" t="str">
        <f>'Risk - Country'!D79</f>
        <v>B</v>
      </c>
      <c r="C79" s="372" t="str">
        <f t="shared" si="14"/>
        <v>B</v>
      </c>
      <c r="D79" s="39">
        <f t="shared" si="12"/>
        <v>80</v>
      </c>
      <c r="E79" s="566">
        <f t="shared" si="16"/>
        <v>1.032258064516129</v>
      </c>
      <c r="F79" s="57">
        <f t="shared" si="9"/>
        <v>3.2258064516129004E-2</v>
      </c>
      <c r="G79" s="57">
        <f t="shared" si="13"/>
        <v>-3.2258064516129004E-2</v>
      </c>
      <c r="H79" s="563">
        <f t="shared" si="10"/>
        <v>11.111111111111102</v>
      </c>
      <c r="I79" s="128">
        <f t="shared" si="11"/>
        <v>11.111111111111102</v>
      </c>
      <c r="J79" s="41">
        <f>'MASTER CHART'!$AL$7</f>
        <v>0.4</v>
      </c>
      <c r="K79" s="38">
        <f t="shared" si="15"/>
        <v>4.4444444444444411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6.100000000000001" x14ac:dyDescent="0.35">
      <c r="A80" s="249" t="s">
        <v>222</v>
      </c>
      <c r="B80" s="657" t="str">
        <f>'Risk - Country'!D80</f>
        <v>C</v>
      </c>
      <c r="C80" s="372" t="str">
        <f t="shared" si="14"/>
        <v>C</v>
      </c>
      <c r="D80" s="39">
        <f t="shared" si="12"/>
        <v>70</v>
      </c>
      <c r="E80" s="566">
        <f t="shared" si="16"/>
        <v>0.90322580645161288</v>
      </c>
      <c r="F80" s="57">
        <f t="shared" si="9"/>
        <v>-9.6774193548387122E-2</v>
      </c>
      <c r="G80" s="57">
        <f t="shared" si="13"/>
        <v>9.6774193548387122E-2</v>
      </c>
      <c r="H80" s="563">
        <f t="shared" si="10"/>
        <v>-27.272727272727277</v>
      </c>
      <c r="I80" s="128">
        <f t="shared" si="11"/>
        <v>27.272727272727277</v>
      </c>
      <c r="J80" s="41">
        <f>'MASTER CHART'!$AL$7</f>
        <v>0.4</v>
      </c>
      <c r="K80" s="38">
        <f t="shared" si="15"/>
        <v>-10.909090909090912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s="207" customFormat="1" ht="16.100000000000001" x14ac:dyDescent="0.35">
      <c r="A81" s="248" t="s">
        <v>167</v>
      </c>
      <c r="B81" s="657" t="str">
        <f>'Risk - Country'!D81</f>
        <v>E</v>
      </c>
      <c r="C81" s="372" t="str">
        <f t="shared" si="14"/>
        <v>E</v>
      </c>
      <c r="D81" s="39">
        <f t="shared" si="12"/>
        <v>50</v>
      </c>
      <c r="E81" s="566">
        <f t="shared" si="16"/>
        <v>0.64516129032258063</v>
      </c>
      <c r="F81" s="379">
        <f t="shared" si="9"/>
        <v>-0.35483870967741937</v>
      </c>
      <c r="G81" s="379">
        <f t="shared" si="13"/>
        <v>0.35483870967741937</v>
      </c>
      <c r="H81" s="563">
        <f t="shared" si="10"/>
        <v>-100</v>
      </c>
      <c r="I81" s="380">
        <f t="shared" si="11"/>
        <v>100</v>
      </c>
      <c r="J81" s="41">
        <f>'MASTER CHART'!$AL$7</f>
        <v>0.4</v>
      </c>
      <c r="K81" s="38">
        <f t="shared" si="15"/>
        <v>-40</v>
      </c>
      <c r="L81" s="3"/>
      <c r="M81" s="3"/>
      <c r="N81" s="3"/>
    </row>
    <row r="82" spans="1:24" ht="16.100000000000001" x14ac:dyDescent="0.35">
      <c r="A82" s="249" t="s">
        <v>68</v>
      </c>
      <c r="B82" s="657" t="str">
        <f>'Risk - Country'!D82</f>
        <v>A1</v>
      </c>
      <c r="C82" s="372" t="str">
        <f t="shared" si="14"/>
        <v>A1</v>
      </c>
      <c r="D82" s="39">
        <f t="shared" si="12"/>
        <v>100</v>
      </c>
      <c r="E82" s="566">
        <f t="shared" si="16"/>
        <v>1.2903225806451613</v>
      </c>
      <c r="F82" s="57">
        <f t="shared" si="9"/>
        <v>0.29032258064516125</v>
      </c>
      <c r="G82" s="57">
        <f t="shared" si="13"/>
        <v>-0.29032258064516125</v>
      </c>
      <c r="H82" s="563">
        <f t="shared" si="10"/>
        <v>100</v>
      </c>
      <c r="I82" s="128">
        <f t="shared" si="11"/>
        <v>100</v>
      </c>
      <c r="J82" s="41">
        <f>'MASTER CHART'!$AL$7</f>
        <v>0.4</v>
      </c>
      <c r="K82" s="38">
        <f t="shared" si="15"/>
        <v>40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1.05" customHeight="1" x14ac:dyDescent="0.35">
      <c r="A83" s="248" t="s">
        <v>69</v>
      </c>
      <c r="B83" s="657" t="str">
        <f>'Risk - Country'!D83</f>
        <v>A2</v>
      </c>
      <c r="C83" s="372" t="str">
        <f t="shared" si="14"/>
        <v>A2</v>
      </c>
      <c r="D83" s="39">
        <f t="shared" si="12"/>
        <v>95</v>
      </c>
      <c r="E83" s="566">
        <f t="shared" si="16"/>
        <v>1.2258064516129032</v>
      </c>
      <c r="F83" s="57">
        <f t="shared" si="9"/>
        <v>0.22580645161290325</v>
      </c>
      <c r="G83" s="57">
        <f t="shared" si="13"/>
        <v>-0.22580645161290325</v>
      </c>
      <c r="H83" s="563">
        <f t="shared" si="10"/>
        <v>77.777777777777786</v>
      </c>
      <c r="I83" s="128">
        <f t="shared" si="11"/>
        <v>77.777777777777786</v>
      </c>
      <c r="J83" s="41">
        <f>'MASTER CHART'!$AL$7</f>
        <v>0.4</v>
      </c>
      <c r="K83" s="38">
        <f t="shared" si="15"/>
        <v>31.111111111111114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6.100000000000001" x14ac:dyDescent="0.35">
      <c r="A84" s="249" t="s">
        <v>70</v>
      </c>
      <c r="B84" s="657" t="str">
        <f>'Risk - Country'!D84</f>
        <v>A2</v>
      </c>
      <c r="C84" s="372" t="str">
        <f t="shared" si="14"/>
        <v>A2</v>
      </c>
      <c r="D84" s="39">
        <f t="shared" si="12"/>
        <v>95</v>
      </c>
      <c r="E84" s="566">
        <f t="shared" si="16"/>
        <v>1.2258064516129032</v>
      </c>
      <c r="F84" s="57">
        <f t="shared" si="9"/>
        <v>0.22580645161290325</v>
      </c>
      <c r="G84" s="57">
        <f t="shared" si="13"/>
        <v>-0.22580645161290325</v>
      </c>
      <c r="H84" s="563">
        <f t="shared" si="10"/>
        <v>77.777777777777786</v>
      </c>
      <c r="I84" s="128">
        <f t="shared" si="11"/>
        <v>77.777777777777786</v>
      </c>
      <c r="J84" s="41">
        <f>'MASTER CHART'!$AL$7</f>
        <v>0.4</v>
      </c>
      <c r="K84" s="38">
        <f t="shared" si="15"/>
        <v>31.111111111111114</v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6.100000000000001" x14ac:dyDescent="0.35">
      <c r="A85" s="248" t="s">
        <v>71</v>
      </c>
      <c r="B85" s="657" t="str">
        <f>'Risk - Country'!D85</f>
        <v>B</v>
      </c>
      <c r="C85" s="372" t="str">
        <f t="shared" si="14"/>
        <v>B</v>
      </c>
      <c r="D85" s="39">
        <f t="shared" si="12"/>
        <v>80</v>
      </c>
      <c r="E85" s="566">
        <f t="shared" si="16"/>
        <v>1.032258064516129</v>
      </c>
      <c r="F85" s="57">
        <f t="shared" si="9"/>
        <v>3.2258064516129004E-2</v>
      </c>
      <c r="G85" s="57">
        <f t="shared" si="13"/>
        <v>-3.2258064516129004E-2</v>
      </c>
      <c r="H85" s="563">
        <f t="shared" si="10"/>
        <v>11.111111111111102</v>
      </c>
      <c r="I85" s="128">
        <f t="shared" si="11"/>
        <v>11.111111111111102</v>
      </c>
      <c r="J85" s="41">
        <f>'MASTER CHART'!$AL$7</f>
        <v>0.4</v>
      </c>
      <c r="K85" s="38">
        <f t="shared" si="15"/>
        <v>4.4444444444444411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6.100000000000001" x14ac:dyDescent="0.35">
      <c r="A86" s="249" t="s">
        <v>72</v>
      </c>
      <c r="B86" s="657" t="str">
        <f>'Risk - Country'!D86</f>
        <v>A1</v>
      </c>
      <c r="C86" s="372" t="str">
        <f t="shared" si="14"/>
        <v>A1</v>
      </c>
      <c r="D86" s="39">
        <f t="shared" si="12"/>
        <v>100</v>
      </c>
      <c r="E86" s="566">
        <f t="shared" si="16"/>
        <v>1.2903225806451613</v>
      </c>
      <c r="F86" s="57">
        <f t="shared" si="9"/>
        <v>0.29032258064516125</v>
      </c>
      <c r="G86" s="57">
        <f t="shared" si="13"/>
        <v>-0.29032258064516125</v>
      </c>
      <c r="H86" s="563">
        <f t="shared" si="10"/>
        <v>100</v>
      </c>
      <c r="I86" s="128">
        <f t="shared" si="11"/>
        <v>100</v>
      </c>
      <c r="J86" s="41">
        <f>'MASTER CHART'!$AL$7</f>
        <v>0.4</v>
      </c>
      <c r="K86" s="38">
        <f t="shared" si="15"/>
        <v>40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6.100000000000001" x14ac:dyDescent="0.35">
      <c r="A87" s="248" t="s">
        <v>73</v>
      </c>
      <c r="B87" s="657" t="str">
        <f>'Risk - Country'!D87</f>
        <v>B</v>
      </c>
      <c r="C87" s="372" t="str">
        <f t="shared" si="14"/>
        <v>B</v>
      </c>
      <c r="D87" s="39">
        <f t="shared" si="12"/>
        <v>80</v>
      </c>
      <c r="E87" s="566">
        <f t="shared" si="16"/>
        <v>1.032258064516129</v>
      </c>
      <c r="F87" s="57">
        <f t="shared" si="9"/>
        <v>3.2258064516129004E-2</v>
      </c>
      <c r="G87" s="57">
        <f t="shared" si="13"/>
        <v>-3.2258064516129004E-2</v>
      </c>
      <c r="H87" s="563">
        <f t="shared" si="10"/>
        <v>11.111111111111102</v>
      </c>
      <c r="I87" s="128">
        <f t="shared" si="11"/>
        <v>11.111111111111102</v>
      </c>
      <c r="J87" s="41">
        <f>'MASTER CHART'!$AL$7</f>
        <v>0.4</v>
      </c>
      <c r="K87" s="38">
        <f t="shared" si="15"/>
        <v>4.4444444444444411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s="2" customFormat="1" ht="16.100000000000001" x14ac:dyDescent="0.35">
      <c r="A88" s="249" t="s">
        <v>168</v>
      </c>
      <c r="B88" s="657" t="str">
        <f>'Risk - Country'!D88</f>
        <v>B</v>
      </c>
      <c r="C88" s="372" t="str">
        <f t="shared" si="14"/>
        <v>B</v>
      </c>
      <c r="D88" s="39">
        <f t="shared" si="12"/>
        <v>80</v>
      </c>
      <c r="E88" s="566">
        <f t="shared" si="16"/>
        <v>1.032258064516129</v>
      </c>
      <c r="F88" s="57">
        <f t="shared" si="9"/>
        <v>3.2258064516129004E-2</v>
      </c>
      <c r="G88" s="57">
        <f t="shared" si="13"/>
        <v>-3.2258064516129004E-2</v>
      </c>
      <c r="H88" s="563">
        <f t="shared" si="10"/>
        <v>11.111111111111102</v>
      </c>
      <c r="I88" s="128">
        <f t="shared" si="11"/>
        <v>11.111111111111102</v>
      </c>
      <c r="J88" s="41">
        <f>'MASTER CHART'!$AL$7</f>
        <v>0.4</v>
      </c>
      <c r="K88" s="38">
        <f t="shared" si="15"/>
        <v>4.4444444444444411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s="2" customFormat="1" ht="16.100000000000001" x14ac:dyDescent="0.35">
      <c r="A89" s="248" t="s">
        <v>169</v>
      </c>
      <c r="B89" s="657" t="str">
        <f>'Risk - Country'!D89</f>
        <v>B</v>
      </c>
      <c r="C89" s="372" t="str">
        <f t="shared" si="14"/>
        <v>B</v>
      </c>
      <c r="D89" s="39">
        <f t="shared" si="12"/>
        <v>80</v>
      </c>
      <c r="E89" s="566">
        <f t="shared" si="16"/>
        <v>1.032258064516129</v>
      </c>
      <c r="F89" s="57">
        <f t="shared" si="9"/>
        <v>3.2258064516129004E-2</v>
      </c>
      <c r="G89" s="57">
        <f t="shared" si="13"/>
        <v>-3.2258064516129004E-2</v>
      </c>
      <c r="H89" s="563">
        <f t="shared" si="10"/>
        <v>11.111111111111102</v>
      </c>
      <c r="I89" s="128">
        <f t="shared" si="11"/>
        <v>11.111111111111102</v>
      </c>
      <c r="J89" s="41">
        <f>'MASTER CHART'!$AL$7</f>
        <v>0.4</v>
      </c>
      <c r="K89" s="38">
        <f t="shared" si="15"/>
        <v>4.4444444444444411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6.100000000000001" x14ac:dyDescent="0.35">
      <c r="A90" s="248" t="s">
        <v>74</v>
      </c>
      <c r="B90" s="657" t="str">
        <f>'Risk - Country'!D90</f>
        <v>A4</v>
      </c>
      <c r="C90" s="372" t="str">
        <f t="shared" si="14"/>
        <v>A4</v>
      </c>
      <c r="D90" s="39">
        <f t="shared" si="12"/>
        <v>85</v>
      </c>
      <c r="E90" s="566">
        <f t="shared" si="16"/>
        <v>1.096774193548387</v>
      </c>
      <c r="F90" s="57">
        <f t="shared" si="9"/>
        <v>9.6774193548387011E-2</v>
      </c>
      <c r="G90" s="57">
        <f t="shared" si="13"/>
        <v>-9.6774193548387011E-2</v>
      </c>
      <c r="H90" s="563">
        <f t="shared" si="10"/>
        <v>33.333333333333307</v>
      </c>
      <c r="I90" s="128">
        <f t="shared" si="11"/>
        <v>33.333333333333307</v>
      </c>
      <c r="J90" s="41">
        <f>'MASTER CHART'!$AL$7</f>
        <v>0.4</v>
      </c>
      <c r="K90" s="38">
        <f t="shared" si="15"/>
        <v>13.333333333333323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6.100000000000001" x14ac:dyDescent="0.35">
      <c r="A91" s="249" t="s">
        <v>170</v>
      </c>
      <c r="B91" s="657" t="str">
        <f>'Risk - Country'!D91</f>
        <v>D</v>
      </c>
      <c r="C91" s="372" t="str">
        <f t="shared" si="14"/>
        <v>D</v>
      </c>
      <c r="D91" s="39">
        <f t="shared" si="12"/>
        <v>60</v>
      </c>
      <c r="E91" s="566">
        <f t="shared" si="16"/>
        <v>0.77419354838709675</v>
      </c>
      <c r="F91" s="57">
        <f t="shared" si="9"/>
        <v>-0.22580645161290325</v>
      </c>
      <c r="G91" s="57">
        <f t="shared" si="13"/>
        <v>0.22580645161290325</v>
      </c>
      <c r="H91" s="563">
        <f t="shared" si="10"/>
        <v>-63.636363636363633</v>
      </c>
      <c r="I91" s="128">
        <f t="shared" si="11"/>
        <v>63.636363636363633</v>
      </c>
      <c r="J91" s="41">
        <f>'MASTER CHART'!$AL$7</f>
        <v>0.4</v>
      </c>
      <c r="K91" s="38">
        <f t="shared" si="15"/>
        <v>-25.454545454545453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s="34" customFormat="1" ht="18.7" customHeight="1" x14ac:dyDescent="0.35">
      <c r="A92" s="249" t="s">
        <v>225</v>
      </c>
      <c r="B92" s="657" t="str">
        <f>'Risk - Country'!D92</f>
        <v>D</v>
      </c>
      <c r="C92" s="372" t="str">
        <f t="shared" si="14"/>
        <v>D</v>
      </c>
      <c r="D92" s="39">
        <f t="shared" si="12"/>
        <v>60</v>
      </c>
      <c r="E92" s="566">
        <f t="shared" si="16"/>
        <v>0.77419354838709675</v>
      </c>
      <c r="F92" s="57">
        <f t="shared" si="9"/>
        <v>-0.22580645161290325</v>
      </c>
      <c r="G92" s="57">
        <f t="shared" si="13"/>
        <v>0.22580645161290325</v>
      </c>
      <c r="H92" s="563">
        <f t="shared" si="10"/>
        <v>-63.636363636363633</v>
      </c>
      <c r="I92" s="128">
        <f t="shared" si="11"/>
        <v>63.636363636363633</v>
      </c>
      <c r="J92" s="41">
        <f>'MASTER CHART'!$AL$7</f>
        <v>0.4</v>
      </c>
      <c r="K92" s="38">
        <f t="shared" si="15"/>
        <v>-25.454545454545453</v>
      </c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 s="34" customFormat="1" ht="16.100000000000001" x14ac:dyDescent="0.35">
      <c r="A93" s="248" t="s">
        <v>171</v>
      </c>
      <c r="B93" s="657" t="str">
        <f>'Risk - Country'!D93</f>
        <v>A3</v>
      </c>
      <c r="C93" s="372" t="str">
        <f t="shared" si="14"/>
        <v>A3</v>
      </c>
      <c r="D93" s="39">
        <f t="shared" si="12"/>
        <v>90</v>
      </c>
      <c r="E93" s="566">
        <f t="shared" si="16"/>
        <v>1.1612903225806452</v>
      </c>
      <c r="F93" s="57">
        <f t="shared" si="9"/>
        <v>0.16129032258064524</v>
      </c>
      <c r="G93" s="57">
        <f t="shared" si="13"/>
        <v>-0.16129032258064524</v>
      </c>
      <c r="H93" s="563">
        <f t="shared" si="10"/>
        <v>55.555555555555593</v>
      </c>
      <c r="I93" s="128">
        <f t="shared" si="11"/>
        <v>55.555555555555593</v>
      </c>
      <c r="J93" s="41">
        <f>'MASTER CHART'!$AL$7</f>
        <v>0.4</v>
      </c>
      <c r="K93" s="38">
        <f t="shared" si="15"/>
        <v>22.222222222222239</v>
      </c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 s="34" customFormat="1" ht="16.100000000000001" x14ac:dyDescent="0.35">
      <c r="A94" s="249" t="s">
        <v>75</v>
      </c>
      <c r="B94" s="657" t="str">
        <f>'Risk - Country'!D94</f>
        <v>C</v>
      </c>
      <c r="C94" s="372" t="str">
        <f t="shared" si="14"/>
        <v>C</v>
      </c>
      <c r="D94" s="39">
        <f t="shared" si="12"/>
        <v>70</v>
      </c>
      <c r="E94" s="566">
        <f t="shared" si="16"/>
        <v>0.90322580645161288</v>
      </c>
      <c r="F94" s="57">
        <f t="shared" si="9"/>
        <v>-9.6774193548387122E-2</v>
      </c>
      <c r="G94" s="57">
        <f t="shared" si="13"/>
        <v>9.6774193548387122E-2</v>
      </c>
      <c r="H94" s="563">
        <f t="shared" si="10"/>
        <v>-27.272727272727277</v>
      </c>
      <c r="I94" s="128">
        <f t="shared" si="11"/>
        <v>27.272727272727277</v>
      </c>
      <c r="J94" s="41">
        <f>'MASTER CHART'!$AL$7</f>
        <v>0.4</v>
      </c>
      <c r="K94" s="38">
        <f t="shared" si="15"/>
        <v>-10.909090909090912</v>
      </c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 s="34" customFormat="1" ht="16.100000000000001" x14ac:dyDescent="0.35">
      <c r="A95" s="249" t="s">
        <v>172</v>
      </c>
      <c r="B95" s="657" t="str">
        <f>'Risk - Country'!D95</f>
        <v>D</v>
      </c>
      <c r="C95" s="372" t="str">
        <f t="shared" si="14"/>
        <v>D</v>
      </c>
      <c r="D95" s="39">
        <f t="shared" si="12"/>
        <v>60</v>
      </c>
      <c r="E95" s="566">
        <f t="shared" si="16"/>
        <v>0.77419354838709675</v>
      </c>
      <c r="F95" s="57">
        <f t="shared" si="9"/>
        <v>-0.22580645161290325</v>
      </c>
      <c r="G95" s="57">
        <f t="shared" si="13"/>
        <v>0.22580645161290325</v>
      </c>
      <c r="H95" s="563">
        <f t="shared" si="10"/>
        <v>-63.636363636363633</v>
      </c>
      <c r="I95" s="128">
        <f t="shared" si="11"/>
        <v>63.636363636363633</v>
      </c>
      <c r="J95" s="41">
        <f>'MASTER CHART'!$AL$7</f>
        <v>0.4</v>
      </c>
      <c r="K95" s="38">
        <f t="shared" si="15"/>
        <v>-25.454545454545453</v>
      </c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 s="34" customFormat="1" ht="16.100000000000001" x14ac:dyDescent="0.35">
      <c r="A96" s="248" t="s">
        <v>76</v>
      </c>
      <c r="B96" s="657" t="str">
        <f>'Risk - Country'!D96</f>
        <v>E</v>
      </c>
      <c r="C96" s="372" t="str">
        <f t="shared" si="14"/>
        <v>E</v>
      </c>
      <c r="D96" s="39">
        <f t="shared" si="12"/>
        <v>50</v>
      </c>
      <c r="E96" s="566">
        <f t="shared" si="16"/>
        <v>0.64516129032258063</v>
      </c>
      <c r="F96" s="57">
        <f t="shared" si="9"/>
        <v>-0.35483870967741937</v>
      </c>
      <c r="G96" s="57">
        <f t="shared" si="13"/>
        <v>0.35483870967741937</v>
      </c>
      <c r="H96" s="563">
        <f t="shared" si="10"/>
        <v>-100</v>
      </c>
      <c r="I96" s="128">
        <f t="shared" si="11"/>
        <v>100</v>
      </c>
      <c r="J96" s="41">
        <f>'MASTER CHART'!$AL$7</f>
        <v>0.4</v>
      </c>
      <c r="K96" s="38">
        <f t="shared" si="15"/>
        <v>-40</v>
      </c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 s="34" customFormat="1" ht="16.100000000000001" x14ac:dyDescent="0.35">
      <c r="A97" s="249" t="s">
        <v>173</v>
      </c>
      <c r="B97" s="657" t="str">
        <f>'Risk - Country'!D97</f>
        <v>A3</v>
      </c>
      <c r="C97" s="372" t="str">
        <f t="shared" si="14"/>
        <v>A3</v>
      </c>
      <c r="D97" s="39">
        <f t="shared" si="12"/>
        <v>90</v>
      </c>
      <c r="E97" s="566">
        <f t="shared" si="16"/>
        <v>1.1612903225806452</v>
      </c>
      <c r="F97" s="57">
        <f t="shared" si="9"/>
        <v>0.16129032258064524</v>
      </c>
      <c r="G97" s="57">
        <f t="shared" si="13"/>
        <v>-0.16129032258064524</v>
      </c>
      <c r="H97" s="563">
        <f t="shared" si="10"/>
        <v>55.555555555555593</v>
      </c>
      <c r="I97" s="128">
        <f t="shared" si="11"/>
        <v>55.555555555555593</v>
      </c>
      <c r="J97" s="41">
        <f>'MASTER CHART'!$AL$7</f>
        <v>0.4</v>
      </c>
      <c r="K97" s="38">
        <f t="shared" si="15"/>
        <v>22.222222222222239</v>
      </c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 s="34" customFormat="1" ht="18" customHeight="1" x14ac:dyDescent="0.35">
      <c r="A98" s="248" t="s">
        <v>174</v>
      </c>
      <c r="B98" s="657" t="str">
        <f>'Risk - Country'!D98</f>
        <v>A2</v>
      </c>
      <c r="C98" s="372" t="str">
        <f t="shared" si="14"/>
        <v>A2</v>
      </c>
      <c r="D98" s="39">
        <f t="shared" si="12"/>
        <v>95</v>
      </c>
      <c r="E98" s="566">
        <f t="shared" si="16"/>
        <v>1.2258064516129032</v>
      </c>
      <c r="F98" s="57">
        <f t="shared" si="9"/>
        <v>0.22580645161290325</v>
      </c>
      <c r="G98" s="57">
        <f t="shared" si="13"/>
        <v>-0.22580645161290325</v>
      </c>
      <c r="H98" s="563">
        <f t="shared" si="10"/>
        <v>77.777777777777786</v>
      </c>
      <c r="I98" s="128">
        <f t="shared" si="11"/>
        <v>77.777777777777786</v>
      </c>
      <c r="J98" s="41">
        <f>'MASTER CHART'!$AL$7</f>
        <v>0.4</v>
      </c>
      <c r="K98" s="38">
        <f t="shared" si="15"/>
        <v>31.111111111111114</v>
      </c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 s="34" customFormat="1" ht="16.100000000000001" x14ac:dyDescent="0.35">
      <c r="A99" s="249" t="s">
        <v>175</v>
      </c>
      <c r="B99" s="657">
        <f>'Risk - Country'!D99</f>
        <v>0</v>
      </c>
      <c r="C99" s="372" t="str">
        <f t="shared" si="14"/>
        <v>na</v>
      </c>
      <c r="D99" s="39">
        <f t="shared" si="12"/>
        <v>75</v>
      </c>
      <c r="E99" s="566">
        <f t="shared" si="16"/>
        <v>0.967741935483871</v>
      </c>
      <c r="F99" s="57">
        <f t="shared" si="9"/>
        <v>-3.2258064516129004E-2</v>
      </c>
      <c r="G99" s="57">
        <f t="shared" si="13"/>
        <v>3.2258064516129004E-2</v>
      </c>
      <c r="H99" s="563">
        <f t="shared" si="10"/>
        <v>-9.0909090909090828</v>
      </c>
      <c r="I99" s="128">
        <f t="shared" si="11"/>
        <v>9.0909090909090828</v>
      </c>
      <c r="J99" s="41">
        <f>'MASTER CHART'!$AL$7</f>
        <v>0.4</v>
      </c>
      <c r="K99" s="38">
        <f t="shared" si="15"/>
        <v>-3.6363636363636331</v>
      </c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 ht="16.100000000000001" x14ac:dyDescent="0.35">
      <c r="A100" s="248" t="s">
        <v>176</v>
      </c>
      <c r="B100" s="657" t="str">
        <f>'Risk - Country'!D100</f>
        <v>D</v>
      </c>
      <c r="C100" s="372" t="str">
        <f t="shared" si="14"/>
        <v>D</v>
      </c>
      <c r="D100" s="39">
        <f t="shared" si="12"/>
        <v>60</v>
      </c>
      <c r="E100" s="566">
        <f t="shared" si="16"/>
        <v>0.77419354838709675</v>
      </c>
      <c r="F100" s="57">
        <f t="shared" si="9"/>
        <v>-0.22580645161290325</v>
      </c>
      <c r="G100" s="57">
        <f t="shared" si="13"/>
        <v>0.22580645161290325</v>
      </c>
      <c r="H100" s="563">
        <f t="shared" si="10"/>
        <v>-63.636363636363633</v>
      </c>
      <c r="I100" s="128">
        <f t="shared" ref="I100:I131" si="17">IF(F100&lt;0,F100/$G$186*-100,F100/$F$185*100)</f>
        <v>63.636363636363633</v>
      </c>
      <c r="J100" s="41">
        <f>'MASTER CHART'!$AL$7</f>
        <v>0.4</v>
      </c>
      <c r="K100" s="38">
        <f t="shared" si="15"/>
        <v>-25.454545454545453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6.100000000000001" x14ac:dyDescent="0.35">
      <c r="A101" s="249" t="s">
        <v>177</v>
      </c>
      <c r="B101" s="657" t="str">
        <f>'Risk - Country'!D101</f>
        <v>D</v>
      </c>
      <c r="C101" s="372" t="str">
        <f t="shared" si="14"/>
        <v>D</v>
      </c>
      <c r="D101" s="39">
        <f t="shared" si="12"/>
        <v>60</v>
      </c>
      <c r="E101" s="566">
        <f t="shared" si="16"/>
        <v>0.77419354838709675</v>
      </c>
      <c r="F101" s="57">
        <f t="shared" si="9"/>
        <v>-0.22580645161290325</v>
      </c>
      <c r="G101" s="57">
        <f t="shared" si="13"/>
        <v>0.22580645161290325</v>
      </c>
      <c r="H101" s="563">
        <f t="shared" si="10"/>
        <v>-63.636363636363633</v>
      </c>
      <c r="I101" s="128">
        <f t="shared" si="17"/>
        <v>63.636363636363633</v>
      </c>
      <c r="J101" s="41">
        <f>'MASTER CHART'!$AL$7</f>
        <v>0.4</v>
      </c>
      <c r="K101" s="38">
        <f t="shared" si="15"/>
        <v>-25.454545454545453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6.100000000000001" x14ac:dyDescent="0.35">
      <c r="A102" s="248" t="s">
        <v>77</v>
      </c>
      <c r="B102" s="657" t="str">
        <f>'Risk - Country'!D102</f>
        <v>A3</v>
      </c>
      <c r="C102" s="372" t="str">
        <f t="shared" si="14"/>
        <v>A3</v>
      </c>
      <c r="D102" s="39">
        <f t="shared" si="12"/>
        <v>90</v>
      </c>
      <c r="E102" s="566">
        <f t="shared" si="16"/>
        <v>1.1612903225806452</v>
      </c>
      <c r="F102" s="57">
        <f t="shared" si="9"/>
        <v>0.16129032258064524</v>
      </c>
      <c r="G102" s="57">
        <f t="shared" si="13"/>
        <v>-0.16129032258064524</v>
      </c>
      <c r="H102" s="563">
        <f t="shared" si="10"/>
        <v>55.555555555555593</v>
      </c>
      <c r="I102" s="128">
        <f t="shared" si="17"/>
        <v>55.555555555555593</v>
      </c>
      <c r="J102" s="41">
        <f>'MASTER CHART'!$AL$7</f>
        <v>0.4</v>
      </c>
      <c r="K102" s="38">
        <f t="shared" si="15"/>
        <v>22.222222222222239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6.100000000000001" x14ac:dyDescent="0.35">
      <c r="A103" s="248" t="s">
        <v>178</v>
      </c>
      <c r="B103" s="657" t="str">
        <f>'Risk - Country'!D103</f>
        <v>D</v>
      </c>
      <c r="C103" s="372" t="str">
        <f t="shared" si="14"/>
        <v>D</v>
      </c>
      <c r="D103" s="39">
        <f t="shared" si="12"/>
        <v>60</v>
      </c>
      <c r="E103" s="566">
        <f t="shared" si="16"/>
        <v>0.77419354838709675</v>
      </c>
      <c r="F103" s="57">
        <f t="shared" si="9"/>
        <v>-0.22580645161290325</v>
      </c>
      <c r="G103" s="57">
        <f t="shared" si="13"/>
        <v>0.22580645161290325</v>
      </c>
      <c r="H103" s="563">
        <f t="shared" si="10"/>
        <v>-63.636363636363633</v>
      </c>
      <c r="I103" s="128">
        <f t="shared" si="17"/>
        <v>63.636363636363633</v>
      </c>
      <c r="J103" s="41">
        <f>'MASTER CHART'!$AL$7</f>
        <v>0.4</v>
      </c>
      <c r="K103" s="38">
        <f t="shared" si="15"/>
        <v>-25.454545454545453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6.100000000000001" x14ac:dyDescent="0.35">
      <c r="A104" s="249" t="s">
        <v>179</v>
      </c>
      <c r="B104" s="657" t="str">
        <f>'Risk - Country'!D104</f>
        <v>A2</v>
      </c>
      <c r="C104" s="372" t="str">
        <f t="shared" si="14"/>
        <v>A2</v>
      </c>
      <c r="D104" s="39">
        <f t="shared" si="12"/>
        <v>95</v>
      </c>
      <c r="E104" s="566">
        <f t="shared" si="16"/>
        <v>1.2258064516129032</v>
      </c>
      <c r="F104" s="57">
        <f t="shared" si="9"/>
        <v>0.22580645161290325</v>
      </c>
      <c r="G104" s="57">
        <f t="shared" si="13"/>
        <v>-0.22580645161290325</v>
      </c>
      <c r="H104" s="563">
        <f t="shared" si="10"/>
        <v>77.777777777777786</v>
      </c>
      <c r="I104" s="128">
        <f t="shared" si="17"/>
        <v>77.777777777777786</v>
      </c>
      <c r="J104" s="41">
        <f>'MASTER CHART'!$AL$7</f>
        <v>0.4</v>
      </c>
      <c r="K104" s="38">
        <f t="shared" si="15"/>
        <v>31.111111111111114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6.100000000000001" x14ac:dyDescent="0.35">
      <c r="A105" s="248" t="s">
        <v>180</v>
      </c>
      <c r="B105" s="657">
        <f>'Risk - Country'!D105</f>
        <v>0</v>
      </c>
      <c r="C105" s="372" t="str">
        <f t="shared" si="14"/>
        <v>na</v>
      </c>
      <c r="D105" s="39">
        <f t="shared" si="12"/>
        <v>75</v>
      </c>
      <c r="E105" s="566">
        <f t="shared" si="16"/>
        <v>0.967741935483871</v>
      </c>
      <c r="F105" s="57">
        <f t="shared" si="9"/>
        <v>-3.2258064516129004E-2</v>
      </c>
      <c r="G105" s="57">
        <f t="shared" si="13"/>
        <v>3.2258064516129004E-2</v>
      </c>
      <c r="H105" s="563">
        <f t="shared" si="10"/>
        <v>-9.0909090909090828</v>
      </c>
      <c r="I105" s="128">
        <f t="shared" si="17"/>
        <v>9.0909090909090828</v>
      </c>
      <c r="J105" s="41">
        <f>'MASTER CHART'!$AL$7</f>
        <v>0.4</v>
      </c>
      <c r="K105" s="38">
        <f t="shared" si="15"/>
        <v>-3.6363636363636331</v>
      </c>
    </row>
    <row r="106" spans="1:24" ht="16.100000000000001" x14ac:dyDescent="0.35">
      <c r="A106" s="249" t="s">
        <v>181</v>
      </c>
      <c r="B106" s="657" t="str">
        <f>'Risk - Country'!D106</f>
        <v>D</v>
      </c>
      <c r="C106" s="372" t="str">
        <f t="shared" si="14"/>
        <v>D</v>
      </c>
      <c r="D106" s="39">
        <f t="shared" si="12"/>
        <v>60</v>
      </c>
      <c r="E106" s="566">
        <f t="shared" si="16"/>
        <v>0.77419354838709675</v>
      </c>
      <c r="F106" s="57">
        <f t="shared" si="9"/>
        <v>-0.22580645161290325</v>
      </c>
      <c r="G106" s="57">
        <f t="shared" si="13"/>
        <v>0.22580645161290325</v>
      </c>
      <c r="H106" s="563">
        <f t="shared" si="10"/>
        <v>-63.636363636363633</v>
      </c>
      <c r="I106" s="128">
        <f t="shared" si="17"/>
        <v>63.636363636363633</v>
      </c>
      <c r="J106" s="41">
        <f>'MASTER CHART'!$AL$7</f>
        <v>0.4</v>
      </c>
      <c r="K106" s="38">
        <f t="shared" si="15"/>
        <v>-25.454545454545453</v>
      </c>
    </row>
    <row r="107" spans="1:24" ht="16.100000000000001" x14ac:dyDescent="0.35">
      <c r="A107" s="248" t="s">
        <v>121</v>
      </c>
      <c r="B107" s="657" t="str">
        <f>'Risk - Country'!D107</f>
        <v>A3</v>
      </c>
      <c r="C107" s="372" t="str">
        <f t="shared" si="14"/>
        <v>A3</v>
      </c>
      <c r="D107" s="39">
        <f t="shared" si="12"/>
        <v>90</v>
      </c>
      <c r="E107" s="566">
        <f t="shared" si="16"/>
        <v>1.1612903225806452</v>
      </c>
      <c r="F107" s="57">
        <f t="shared" si="9"/>
        <v>0.16129032258064524</v>
      </c>
      <c r="G107" s="57">
        <f t="shared" si="13"/>
        <v>-0.16129032258064524</v>
      </c>
      <c r="H107" s="563">
        <f t="shared" si="10"/>
        <v>55.555555555555593</v>
      </c>
      <c r="I107" s="128">
        <f t="shared" si="17"/>
        <v>55.555555555555593</v>
      </c>
      <c r="J107" s="41">
        <f>'MASTER CHART'!$AL$7</f>
        <v>0.4</v>
      </c>
      <c r="K107" s="38">
        <f t="shared" si="15"/>
        <v>22.222222222222239</v>
      </c>
    </row>
    <row r="108" spans="1:24" ht="16.100000000000001" x14ac:dyDescent="0.35">
      <c r="A108" s="248" t="s">
        <v>78</v>
      </c>
      <c r="B108" s="657" t="str">
        <f>'Risk - Country'!D108</f>
        <v>A4</v>
      </c>
      <c r="C108" s="372" t="str">
        <f t="shared" si="14"/>
        <v>A4</v>
      </c>
      <c r="D108" s="39">
        <f t="shared" si="12"/>
        <v>85</v>
      </c>
      <c r="E108" s="566">
        <f t="shared" si="16"/>
        <v>1.096774193548387</v>
      </c>
      <c r="F108" s="57">
        <f t="shared" si="9"/>
        <v>9.6774193548387011E-2</v>
      </c>
      <c r="G108" s="57">
        <f t="shared" si="13"/>
        <v>-9.6774193548387011E-2</v>
      </c>
      <c r="H108" s="563">
        <f t="shared" si="10"/>
        <v>33.333333333333307</v>
      </c>
      <c r="I108" s="128">
        <f t="shared" si="17"/>
        <v>33.333333333333307</v>
      </c>
      <c r="J108" s="41">
        <f>'MASTER CHART'!$AL$7</f>
        <v>0.4</v>
      </c>
      <c r="K108" s="38">
        <f t="shared" si="15"/>
        <v>13.333333333333323</v>
      </c>
    </row>
    <row r="109" spans="1:24" ht="16.100000000000001" x14ac:dyDescent="0.35">
      <c r="A109" s="248" t="s">
        <v>182</v>
      </c>
      <c r="B109" s="657" t="str">
        <f>'Risk - Country'!D109</f>
        <v>C</v>
      </c>
      <c r="C109" s="372" t="str">
        <f t="shared" si="14"/>
        <v>C</v>
      </c>
      <c r="D109" s="39">
        <f t="shared" si="12"/>
        <v>70</v>
      </c>
      <c r="E109" s="566">
        <f t="shared" si="16"/>
        <v>0.90322580645161288</v>
      </c>
      <c r="F109" s="57">
        <f t="shared" si="9"/>
        <v>-9.6774193548387122E-2</v>
      </c>
      <c r="G109" s="57">
        <f t="shared" si="13"/>
        <v>9.6774193548387122E-2</v>
      </c>
      <c r="H109" s="563">
        <f t="shared" si="10"/>
        <v>-27.272727272727277</v>
      </c>
      <c r="I109" s="128">
        <f t="shared" si="17"/>
        <v>27.272727272727277</v>
      </c>
      <c r="J109" s="41">
        <f>'MASTER CHART'!$AL$7</f>
        <v>0.4</v>
      </c>
      <c r="K109" s="38">
        <f t="shared" si="15"/>
        <v>-10.909090909090912</v>
      </c>
    </row>
    <row r="110" spans="1:24" ht="16.100000000000001" x14ac:dyDescent="0.35">
      <c r="A110" s="249" t="s">
        <v>183</v>
      </c>
      <c r="B110" s="657" t="str">
        <f>'Risk - Country'!D110</f>
        <v>B</v>
      </c>
      <c r="C110" s="372" t="str">
        <f t="shared" si="14"/>
        <v>B</v>
      </c>
      <c r="D110" s="39">
        <f t="shared" si="12"/>
        <v>80</v>
      </c>
      <c r="E110" s="566">
        <f t="shared" si="16"/>
        <v>1.032258064516129</v>
      </c>
      <c r="F110" s="57">
        <f t="shared" si="9"/>
        <v>3.2258064516129004E-2</v>
      </c>
      <c r="G110" s="57">
        <f t="shared" si="13"/>
        <v>-3.2258064516129004E-2</v>
      </c>
      <c r="H110" s="563">
        <f t="shared" si="10"/>
        <v>11.111111111111102</v>
      </c>
      <c r="I110" s="128">
        <f t="shared" si="17"/>
        <v>11.111111111111102</v>
      </c>
      <c r="J110" s="41">
        <f>'MASTER CHART'!$AL$7</f>
        <v>0.4</v>
      </c>
      <c r="K110" s="38">
        <f t="shared" si="15"/>
        <v>4.4444444444444411</v>
      </c>
    </row>
    <row r="111" spans="1:24" ht="16.100000000000001" x14ac:dyDescent="0.35">
      <c r="A111" s="249" t="s">
        <v>79</v>
      </c>
      <c r="B111" s="657" t="str">
        <f>'Risk - Country'!D111</f>
        <v>A4</v>
      </c>
      <c r="C111" s="372" t="str">
        <f t="shared" si="14"/>
        <v>A4</v>
      </c>
      <c r="D111" s="39">
        <f t="shared" si="12"/>
        <v>85</v>
      </c>
      <c r="E111" s="566">
        <f t="shared" si="16"/>
        <v>1.096774193548387</v>
      </c>
      <c r="F111" s="57">
        <f t="shared" si="9"/>
        <v>9.6774193548387011E-2</v>
      </c>
      <c r="G111" s="57">
        <f t="shared" si="13"/>
        <v>-9.6774193548387011E-2</v>
      </c>
      <c r="H111" s="563">
        <f t="shared" si="10"/>
        <v>33.333333333333307</v>
      </c>
      <c r="I111" s="128">
        <f t="shared" si="17"/>
        <v>33.333333333333307</v>
      </c>
      <c r="J111" s="41">
        <f>'MASTER CHART'!$AL$7</f>
        <v>0.4</v>
      </c>
      <c r="K111" s="38">
        <f t="shared" si="15"/>
        <v>13.333333333333323</v>
      </c>
    </row>
    <row r="112" spans="1:24" ht="16.100000000000001" x14ac:dyDescent="0.35">
      <c r="A112" s="248" t="s">
        <v>184</v>
      </c>
      <c r="B112" s="657" t="str">
        <f>'Risk - Country'!D112</f>
        <v>D</v>
      </c>
      <c r="C112" s="372" t="str">
        <f t="shared" si="14"/>
        <v>D</v>
      </c>
      <c r="D112" s="39">
        <f t="shared" si="12"/>
        <v>60</v>
      </c>
      <c r="E112" s="566">
        <f t="shared" si="16"/>
        <v>0.77419354838709675</v>
      </c>
      <c r="F112" s="57">
        <f t="shared" si="9"/>
        <v>-0.22580645161290325</v>
      </c>
      <c r="G112" s="57">
        <f t="shared" si="13"/>
        <v>0.22580645161290325</v>
      </c>
      <c r="H112" s="563">
        <f t="shared" si="10"/>
        <v>-63.636363636363633</v>
      </c>
      <c r="I112" s="128">
        <f t="shared" si="17"/>
        <v>63.636363636363633</v>
      </c>
      <c r="J112" s="41">
        <f>'MASTER CHART'!$AL$7</f>
        <v>0.4</v>
      </c>
      <c r="K112" s="38">
        <f t="shared" si="15"/>
        <v>-25.454545454545453</v>
      </c>
    </row>
    <row r="113" spans="1:11" ht="16.100000000000001" x14ac:dyDescent="0.35">
      <c r="A113" s="249" t="s">
        <v>185</v>
      </c>
      <c r="B113" s="657" t="str">
        <f>'Risk - Country'!D113</f>
        <v>E</v>
      </c>
      <c r="C113" s="372" t="str">
        <f t="shared" si="14"/>
        <v>E</v>
      </c>
      <c r="D113" s="39">
        <f t="shared" si="12"/>
        <v>50</v>
      </c>
      <c r="E113" s="566">
        <f t="shared" si="16"/>
        <v>0.64516129032258063</v>
      </c>
      <c r="F113" s="57">
        <f t="shared" si="9"/>
        <v>-0.35483870967741937</v>
      </c>
      <c r="G113" s="57">
        <f t="shared" si="13"/>
        <v>0.35483870967741937</v>
      </c>
      <c r="H113" s="563">
        <f t="shared" si="10"/>
        <v>-100</v>
      </c>
      <c r="I113" s="128">
        <f t="shared" si="17"/>
        <v>100</v>
      </c>
      <c r="J113" s="41">
        <f>'MASTER CHART'!$AL$7</f>
        <v>0.4</v>
      </c>
      <c r="K113" s="38">
        <f t="shared" si="15"/>
        <v>-40</v>
      </c>
    </row>
    <row r="114" spans="1:11" ht="16.100000000000001" x14ac:dyDescent="0.35">
      <c r="A114" s="248" t="s">
        <v>186</v>
      </c>
      <c r="B114" s="657" t="str">
        <f>'Risk - Country'!D114</f>
        <v>A4</v>
      </c>
      <c r="C114" s="372" t="str">
        <f t="shared" si="14"/>
        <v>A4</v>
      </c>
      <c r="D114" s="39">
        <f t="shared" si="12"/>
        <v>85</v>
      </c>
      <c r="E114" s="566">
        <f t="shared" si="16"/>
        <v>1.096774193548387</v>
      </c>
      <c r="F114" s="57">
        <f t="shared" si="9"/>
        <v>9.6774193548387011E-2</v>
      </c>
      <c r="G114" s="57">
        <f t="shared" si="13"/>
        <v>-9.6774193548387011E-2</v>
      </c>
      <c r="H114" s="563">
        <f t="shared" si="10"/>
        <v>33.333333333333307</v>
      </c>
      <c r="I114" s="128">
        <f t="shared" si="17"/>
        <v>33.333333333333307</v>
      </c>
      <c r="J114" s="41">
        <f>'MASTER CHART'!$AL$7</f>
        <v>0.4</v>
      </c>
      <c r="K114" s="38">
        <f t="shared" si="15"/>
        <v>13.333333333333323</v>
      </c>
    </row>
    <row r="115" spans="1:11" ht="16.100000000000001" x14ac:dyDescent="0.35">
      <c r="A115" s="248" t="s">
        <v>187</v>
      </c>
      <c r="B115" s="657" t="str">
        <f>'Risk - Country'!D115</f>
        <v>D</v>
      </c>
      <c r="C115" s="372" t="str">
        <f t="shared" si="14"/>
        <v>D</v>
      </c>
      <c r="D115" s="39">
        <f t="shared" si="12"/>
        <v>60</v>
      </c>
      <c r="E115" s="566">
        <f t="shared" si="16"/>
        <v>0.77419354838709675</v>
      </c>
      <c r="F115" s="57">
        <f t="shared" si="9"/>
        <v>-0.22580645161290325</v>
      </c>
      <c r="G115" s="57">
        <f t="shared" si="13"/>
        <v>0.22580645161290325</v>
      </c>
      <c r="H115" s="563">
        <f t="shared" si="10"/>
        <v>-63.636363636363633</v>
      </c>
      <c r="I115" s="128">
        <f t="shared" si="17"/>
        <v>63.636363636363633</v>
      </c>
      <c r="J115" s="41">
        <f>'MASTER CHART'!$AL$7</f>
        <v>0.4</v>
      </c>
      <c r="K115" s="38">
        <f t="shared" si="15"/>
        <v>-25.454545454545453</v>
      </c>
    </row>
    <row r="116" spans="1:11" ht="16.100000000000001" x14ac:dyDescent="0.35">
      <c r="A116" s="250" t="s">
        <v>188</v>
      </c>
      <c r="B116" s="657">
        <f>'Risk - Country'!D116</f>
        <v>0</v>
      </c>
      <c r="C116" s="372" t="str">
        <f t="shared" si="14"/>
        <v>na</v>
      </c>
      <c r="D116" s="39">
        <f t="shared" si="12"/>
        <v>75</v>
      </c>
      <c r="E116" s="566">
        <f t="shared" si="16"/>
        <v>0.967741935483871</v>
      </c>
      <c r="F116" s="57">
        <f t="shared" si="9"/>
        <v>-3.2258064516129004E-2</v>
      </c>
      <c r="G116" s="57">
        <f t="shared" si="13"/>
        <v>3.2258064516129004E-2</v>
      </c>
      <c r="H116" s="563">
        <f t="shared" si="10"/>
        <v>-9.0909090909090828</v>
      </c>
      <c r="I116" s="128">
        <f t="shared" si="17"/>
        <v>9.0909090909090828</v>
      </c>
      <c r="J116" s="41">
        <f>'MASTER CHART'!$AL$7</f>
        <v>0.4</v>
      </c>
      <c r="K116" s="38">
        <f t="shared" si="15"/>
        <v>-3.6363636363636331</v>
      </c>
    </row>
    <row r="117" spans="1:11" ht="16.100000000000001" x14ac:dyDescent="0.35">
      <c r="A117" s="248" t="s">
        <v>80</v>
      </c>
      <c r="B117" s="657" t="str">
        <f>'Risk - Country'!D117</f>
        <v>A1</v>
      </c>
      <c r="C117" s="372" t="str">
        <f t="shared" si="14"/>
        <v>A1</v>
      </c>
      <c r="D117" s="39">
        <f t="shared" si="12"/>
        <v>100</v>
      </c>
      <c r="E117" s="566">
        <f t="shared" si="16"/>
        <v>1.2903225806451613</v>
      </c>
      <c r="F117" s="57">
        <f t="shared" si="9"/>
        <v>0.29032258064516125</v>
      </c>
      <c r="G117" s="57">
        <f t="shared" si="13"/>
        <v>-0.29032258064516125</v>
      </c>
      <c r="H117" s="563">
        <f t="shared" si="10"/>
        <v>100</v>
      </c>
      <c r="I117" s="128">
        <f t="shared" si="17"/>
        <v>100</v>
      </c>
      <c r="J117" s="41">
        <f>'MASTER CHART'!$AL$7</f>
        <v>0.4</v>
      </c>
      <c r="K117" s="38">
        <f t="shared" si="15"/>
        <v>40</v>
      </c>
    </row>
    <row r="118" spans="1:11" ht="16.100000000000001" x14ac:dyDescent="0.35">
      <c r="A118" s="248" t="s">
        <v>189</v>
      </c>
      <c r="B118" s="657">
        <f>'Risk - Country'!D118</f>
        <v>0</v>
      </c>
      <c r="C118" s="372" t="str">
        <f t="shared" si="14"/>
        <v>na</v>
      </c>
      <c r="D118" s="39">
        <f t="shared" si="12"/>
        <v>75</v>
      </c>
      <c r="E118" s="566">
        <f t="shared" si="16"/>
        <v>0.967741935483871</v>
      </c>
      <c r="F118" s="57">
        <f t="shared" si="9"/>
        <v>-3.2258064516129004E-2</v>
      </c>
      <c r="G118" s="57">
        <f t="shared" si="13"/>
        <v>3.2258064516129004E-2</v>
      </c>
      <c r="H118" s="563">
        <f t="shared" si="10"/>
        <v>-9.0909090909090828</v>
      </c>
      <c r="I118" s="128">
        <f t="shared" si="17"/>
        <v>9.0909090909090828</v>
      </c>
      <c r="J118" s="41">
        <f>'MASTER CHART'!$AL$7</f>
        <v>0.4</v>
      </c>
      <c r="K118" s="38">
        <f t="shared" si="15"/>
        <v>-3.6363636363636331</v>
      </c>
    </row>
    <row r="119" spans="1:11" ht="16.100000000000001" x14ac:dyDescent="0.35">
      <c r="A119" s="249" t="s">
        <v>81</v>
      </c>
      <c r="B119" s="657" t="str">
        <f>'Risk - Country'!D119</f>
        <v>A1</v>
      </c>
      <c r="C119" s="372" t="str">
        <f t="shared" si="14"/>
        <v>A1</v>
      </c>
      <c r="D119" s="39">
        <f t="shared" si="12"/>
        <v>100</v>
      </c>
      <c r="E119" s="566">
        <f t="shared" si="16"/>
        <v>1.2903225806451613</v>
      </c>
      <c r="F119" s="57">
        <f t="shared" si="9"/>
        <v>0.29032258064516125</v>
      </c>
      <c r="G119" s="57">
        <f t="shared" si="13"/>
        <v>-0.29032258064516125</v>
      </c>
      <c r="H119" s="563">
        <f t="shared" si="10"/>
        <v>100</v>
      </c>
      <c r="I119" s="128">
        <f t="shared" si="17"/>
        <v>100</v>
      </c>
      <c r="J119" s="41">
        <f>'MASTER CHART'!$AL$7</f>
        <v>0.4</v>
      </c>
      <c r="K119" s="38">
        <f t="shared" si="15"/>
        <v>40</v>
      </c>
    </row>
    <row r="120" spans="1:11" ht="16.100000000000001" x14ac:dyDescent="0.35">
      <c r="A120" s="248" t="s">
        <v>36</v>
      </c>
      <c r="B120" s="657" t="str">
        <f>'Risk - Country'!D120</f>
        <v>C</v>
      </c>
      <c r="C120" s="372" t="str">
        <f t="shared" si="14"/>
        <v>C</v>
      </c>
      <c r="D120" s="39">
        <f t="shared" si="12"/>
        <v>70</v>
      </c>
      <c r="E120" s="566">
        <f t="shared" si="16"/>
        <v>0.90322580645161288</v>
      </c>
      <c r="F120" s="57">
        <f t="shared" si="9"/>
        <v>-9.6774193548387122E-2</v>
      </c>
      <c r="G120" s="57">
        <f t="shared" si="13"/>
        <v>9.6774193548387122E-2</v>
      </c>
      <c r="H120" s="563">
        <f t="shared" si="10"/>
        <v>-27.272727272727277</v>
      </c>
      <c r="I120" s="128">
        <f t="shared" si="17"/>
        <v>27.272727272727277</v>
      </c>
      <c r="J120" s="41">
        <f>'MASTER CHART'!$AL$7</f>
        <v>0.4</v>
      </c>
      <c r="K120" s="38">
        <f t="shared" si="15"/>
        <v>-10.909090909090912</v>
      </c>
    </row>
    <row r="121" spans="1:11" ht="16.100000000000001" x14ac:dyDescent="0.35">
      <c r="A121" s="249" t="s">
        <v>190</v>
      </c>
      <c r="B121" s="657" t="str">
        <f>'Risk - Country'!D121</f>
        <v>C</v>
      </c>
      <c r="C121" s="372" t="str">
        <f t="shared" si="14"/>
        <v>C</v>
      </c>
      <c r="D121" s="39">
        <f t="shared" si="12"/>
        <v>70</v>
      </c>
      <c r="E121" s="566">
        <f t="shared" si="16"/>
        <v>0.90322580645161288</v>
      </c>
      <c r="F121" s="57">
        <f t="shared" si="9"/>
        <v>-9.6774193548387122E-2</v>
      </c>
      <c r="G121" s="57">
        <f t="shared" si="13"/>
        <v>9.6774193548387122E-2</v>
      </c>
      <c r="H121" s="563">
        <f t="shared" si="10"/>
        <v>-27.272727272727277</v>
      </c>
      <c r="I121" s="128">
        <f t="shared" si="17"/>
        <v>27.272727272727277</v>
      </c>
      <c r="J121" s="41">
        <f>'MASTER CHART'!$AL$7</f>
        <v>0.4</v>
      </c>
      <c r="K121" s="38">
        <f t="shared" si="15"/>
        <v>-10.909090909090912</v>
      </c>
    </row>
    <row r="122" spans="1:11" ht="16.100000000000001" x14ac:dyDescent="0.35">
      <c r="A122" s="248" t="s">
        <v>191</v>
      </c>
      <c r="B122" s="657" t="str">
        <f>'Risk - Country'!D122</f>
        <v>D</v>
      </c>
      <c r="C122" s="372" t="str">
        <f t="shared" si="14"/>
        <v>D</v>
      </c>
      <c r="D122" s="39">
        <f t="shared" si="12"/>
        <v>60</v>
      </c>
      <c r="E122" s="566">
        <f t="shared" si="16"/>
        <v>0.77419354838709675</v>
      </c>
      <c r="F122" s="57">
        <f t="shared" si="9"/>
        <v>-0.22580645161290325</v>
      </c>
      <c r="G122" s="57">
        <f t="shared" si="13"/>
        <v>0.22580645161290325</v>
      </c>
      <c r="H122" s="563">
        <f t="shared" si="10"/>
        <v>-63.636363636363633</v>
      </c>
      <c r="I122" s="128">
        <f t="shared" si="17"/>
        <v>63.636363636363633</v>
      </c>
      <c r="J122" s="41">
        <f>'MASTER CHART'!$AL$7</f>
        <v>0.4</v>
      </c>
      <c r="K122" s="38">
        <f t="shared" si="15"/>
        <v>-25.454545454545453</v>
      </c>
    </row>
    <row r="123" spans="1:11" ht="16.100000000000001" x14ac:dyDescent="0.35">
      <c r="A123" s="248" t="s">
        <v>192</v>
      </c>
      <c r="B123" s="657" t="str">
        <f>'Risk - Country'!D123</f>
        <v>A1</v>
      </c>
      <c r="C123" s="372" t="str">
        <f t="shared" si="14"/>
        <v>A1</v>
      </c>
      <c r="D123" s="39">
        <f t="shared" si="12"/>
        <v>100</v>
      </c>
      <c r="E123" s="566">
        <f t="shared" si="16"/>
        <v>1.2903225806451613</v>
      </c>
      <c r="F123" s="57">
        <f t="shared" si="9"/>
        <v>0.29032258064516125</v>
      </c>
      <c r="G123" s="57">
        <f t="shared" si="13"/>
        <v>-0.29032258064516125</v>
      </c>
      <c r="H123" s="563">
        <f t="shared" si="10"/>
        <v>100</v>
      </c>
      <c r="I123" s="128">
        <f t="shared" si="17"/>
        <v>100</v>
      </c>
      <c r="J123" s="41">
        <f>'MASTER CHART'!$AL$7</f>
        <v>0.4</v>
      </c>
      <c r="K123" s="38">
        <f t="shared" si="15"/>
        <v>40</v>
      </c>
    </row>
    <row r="124" spans="1:11" ht="16.100000000000001" x14ac:dyDescent="0.35">
      <c r="A124" s="248" t="s">
        <v>38</v>
      </c>
      <c r="B124" s="657" t="str">
        <f>'Risk - Country'!D124</f>
        <v>A4</v>
      </c>
      <c r="C124" s="372" t="str">
        <f t="shared" si="14"/>
        <v>A4</v>
      </c>
      <c r="D124" s="39">
        <f t="shared" si="12"/>
        <v>85</v>
      </c>
      <c r="E124" s="566">
        <f t="shared" si="16"/>
        <v>1.096774193548387</v>
      </c>
      <c r="F124" s="57">
        <f t="shared" si="9"/>
        <v>9.6774193548387011E-2</v>
      </c>
      <c r="G124" s="57">
        <f t="shared" si="13"/>
        <v>-9.6774193548387011E-2</v>
      </c>
      <c r="H124" s="563">
        <f t="shared" si="10"/>
        <v>33.333333333333307</v>
      </c>
      <c r="I124" s="128">
        <f t="shared" si="17"/>
        <v>33.333333333333307</v>
      </c>
      <c r="J124" s="41">
        <f>'MASTER CHART'!$AL$7</f>
        <v>0.4</v>
      </c>
      <c r="K124" s="38">
        <f t="shared" si="15"/>
        <v>13.333333333333323</v>
      </c>
    </row>
    <row r="125" spans="1:11" ht="16.100000000000001" x14ac:dyDescent="0.35">
      <c r="A125" s="249" t="s">
        <v>82</v>
      </c>
      <c r="B125" s="657" t="str">
        <f>'Risk - Country'!D125</f>
        <v>C</v>
      </c>
      <c r="C125" s="372" t="str">
        <f t="shared" si="14"/>
        <v>C</v>
      </c>
      <c r="D125" s="39">
        <f t="shared" si="12"/>
        <v>70</v>
      </c>
      <c r="E125" s="566">
        <f t="shared" si="16"/>
        <v>0.90322580645161288</v>
      </c>
      <c r="F125" s="57">
        <f t="shared" si="9"/>
        <v>-9.6774193548387122E-2</v>
      </c>
      <c r="G125" s="57">
        <f t="shared" si="13"/>
        <v>9.6774193548387122E-2</v>
      </c>
      <c r="H125" s="563">
        <f t="shared" si="10"/>
        <v>-27.272727272727277</v>
      </c>
      <c r="I125" s="128">
        <f t="shared" si="17"/>
        <v>27.272727272727277</v>
      </c>
      <c r="J125" s="41">
        <f>'MASTER CHART'!$AL$7</f>
        <v>0.4</v>
      </c>
      <c r="K125" s="38">
        <f t="shared" si="15"/>
        <v>-10.909090909090912</v>
      </c>
    </row>
    <row r="126" spans="1:11" ht="16.100000000000001" x14ac:dyDescent="0.35">
      <c r="A126" s="248" t="s">
        <v>83</v>
      </c>
      <c r="B126" s="657" t="str">
        <f>'Risk - Country'!D126</f>
        <v>A4</v>
      </c>
      <c r="C126" s="372" t="str">
        <f t="shared" si="14"/>
        <v>A4</v>
      </c>
      <c r="D126" s="39">
        <f t="shared" si="12"/>
        <v>85</v>
      </c>
      <c r="E126" s="566">
        <f t="shared" si="16"/>
        <v>1.096774193548387</v>
      </c>
      <c r="F126" s="57">
        <f t="shared" si="9"/>
        <v>9.6774193548387011E-2</v>
      </c>
      <c r="G126" s="57">
        <f t="shared" si="13"/>
        <v>-9.6774193548387011E-2</v>
      </c>
      <c r="H126" s="563">
        <f t="shared" si="10"/>
        <v>33.333333333333307</v>
      </c>
      <c r="I126" s="128">
        <f t="shared" si="17"/>
        <v>33.333333333333307</v>
      </c>
      <c r="J126" s="41">
        <f>'MASTER CHART'!$AL$7</f>
        <v>0.4</v>
      </c>
      <c r="K126" s="38">
        <f t="shared" si="15"/>
        <v>13.333333333333323</v>
      </c>
    </row>
    <row r="127" spans="1:11" ht="16.100000000000001" x14ac:dyDescent="0.35">
      <c r="A127" s="249" t="s">
        <v>193</v>
      </c>
      <c r="B127" s="657" t="str">
        <f>'Risk - Country'!D127</f>
        <v>D</v>
      </c>
      <c r="C127" s="372" t="str">
        <f t="shared" si="14"/>
        <v>D</v>
      </c>
      <c r="D127" s="39">
        <f t="shared" si="12"/>
        <v>60</v>
      </c>
      <c r="E127" s="566">
        <f t="shared" si="16"/>
        <v>0.77419354838709675</v>
      </c>
      <c r="F127" s="57">
        <f t="shared" si="9"/>
        <v>-0.22580645161290325</v>
      </c>
      <c r="G127" s="57">
        <f t="shared" si="13"/>
        <v>0.22580645161290325</v>
      </c>
      <c r="H127" s="563">
        <f t="shared" si="10"/>
        <v>-63.636363636363633</v>
      </c>
      <c r="I127" s="128">
        <f t="shared" si="17"/>
        <v>63.636363636363633</v>
      </c>
      <c r="J127" s="41">
        <f>'MASTER CHART'!$AL$7</f>
        <v>0.4</v>
      </c>
      <c r="K127" s="38">
        <f t="shared" si="15"/>
        <v>-25.454545454545453</v>
      </c>
    </row>
    <row r="128" spans="1:11" ht="16.100000000000001" x14ac:dyDescent="0.35">
      <c r="A128" s="248" t="s">
        <v>84</v>
      </c>
      <c r="B128" s="657" t="str">
        <f>'Risk - Country'!D128</f>
        <v>C</v>
      </c>
      <c r="C128" s="372" t="str">
        <f t="shared" si="14"/>
        <v>C</v>
      </c>
      <c r="D128" s="39">
        <f t="shared" si="12"/>
        <v>70</v>
      </c>
      <c r="E128" s="566">
        <f t="shared" si="16"/>
        <v>0.90322580645161288</v>
      </c>
      <c r="F128" s="57">
        <f t="shared" si="9"/>
        <v>-9.6774193548387122E-2</v>
      </c>
      <c r="G128" s="57">
        <f t="shared" si="13"/>
        <v>9.6774193548387122E-2</v>
      </c>
      <c r="H128" s="563">
        <f t="shared" si="10"/>
        <v>-27.272727272727277</v>
      </c>
      <c r="I128" s="128">
        <f t="shared" si="17"/>
        <v>27.272727272727277</v>
      </c>
      <c r="J128" s="41">
        <f>'MASTER CHART'!$AL$7</f>
        <v>0.4</v>
      </c>
      <c r="K128" s="38">
        <f t="shared" si="15"/>
        <v>-10.909090909090912</v>
      </c>
    </row>
    <row r="129" spans="1:11" ht="16.100000000000001" x14ac:dyDescent="0.35">
      <c r="A129" s="249" t="s">
        <v>85</v>
      </c>
      <c r="B129" s="657" t="str">
        <f>'Risk - Country'!D129</f>
        <v>B</v>
      </c>
      <c r="C129" s="372" t="str">
        <f t="shared" si="14"/>
        <v>B</v>
      </c>
      <c r="D129" s="39">
        <f t="shared" si="12"/>
        <v>80</v>
      </c>
      <c r="E129" s="566">
        <f t="shared" si="16"/>
        <v>1.032258064516129</v>
      </c>
      <c r="F129" s="57">
        <f t="shared" si="9"/>
        <v>3.2258064516129004E-2</v>
      </c>
      <c r="G129" s="57">
        <f t="shared" si="13"/>
        <v>-3.2258064516129004E-2</v>
      </c>
      <c r="H129" s="563">
        <f t="shared" si="10"/>
        <v>11.111111111111102</v>
      </c>
      <c r="I129" s="128">
        <f t="shared" si="17"/>
        <v>11.111111111111102</v>
      </c>
      <c r="J129" s="41">
        <f>'MASTER CHART'!$AL$7</f>
        <v>0.4</v>
      </c>
      <c r="K129" s="38">
        <f t="shared" si="15"/>
        <v>4.4444444444444411</v>
      </c>
    </row>
    <row r="130" spans="1:11" ht="16.100000000000001" x14ac:dyDescent="0.35">
      <c r="A130" s="248" t="s">
        <v>86</v>
      </c>
      <c r="B130" s="657" t="str">
        <f>'Risk - Country'!D130</f>
        <v>B</v>
      </c>
      <c r="C130" s="372" t="str">
        <f t="shared" si="14"/>
        <v>B</v>
      </c>
      <c r="D130" s="39">
        <f t="shared" si="12"/>
        <v>80</v>
      </c>
      <c r="E130" s="566">
        <f t="shared" si="16"/>
        <v>1.032258064516129</v>
      </c>
      <c r="F130" s="57">
        <f t="shared" si="9"/>
        <v>3.2258064516129004E-2</v>
      </c>
      <c r="G130" s="57">
        <f t="shared" si="13"/>
        <v>-3.2258064516129004E-2</v>
      </c>
      <c r="H130" s="563">
        <f t="shared" si="10"/>
        <v>11.111111111111102</v>
      </c>
      <c r="I130" s="128">
        <f t="shared" si="17"/>
        <v>11.111111111111102</v>
      </c>
      <c r="J130" s="41">
        <f>'MASTER CHART'!$AL$7</f>
        <v>0.4</v>
      </c>
      <c r="K130" s="38">
        <f t="shared" si="15"/>
        <v>4.4444444444444411</v>
      </c>
    </row>
    <row r="131" spans="1:11" ht="16.100000000000001" x14ac:dyDescent="0.35">
      <c r="A131" s="248" t="s">
        <v>87</v>
      </c>
      <c r="B131" s="657" t="str">
        <f>'Risk - Country'!D131</f>
        <v>A2</v>
      </c>
      <c r="C131" s="372" t="str">
        <f t="shared" si="14"/>
        <v>A2</v>
      </c>
      <c r="D131" s="39">
        <f t="shared" si="12"/>
        <v>95</v>
      </c>
      <c r="E131" s="566">
        <f t="shared" si="16"/>
        <v>1.2258064516129032</v>
      </c>
      <c r="F131" s="57">
        <f t="shared" si="9"/>
        <v>0.22580645161290325</v>
      </c>
      <c r="G131" s="57">
        <f t="shared" si="13"/>
        <v>-0.22580645161290325</v>
      </c>
      <c r="H131" s="563">
        <f t="shared" si="10"/>
        <v>77.777777777777786</v>
      </c>
      <c r="I131" s="128">
        <f t="shared" si="17"/>
        <v>77.777777777777786</v>
      </c>
      <c r="J131" s="41">
        <f>'MASTER CHART'!$AL$7</f>
        <v>0.4</v>
      </c>
      <c r="K131" s="38">
        <f t="shared" si="15"/>
        <v>31.111111111111114</v>
      </c>
    </row>
    <row r="132" spans="1:11" ht="16.100000000000001" x14ac:dyDescent="0.35">
      <c r="A132" s="249" t="s">
        <v>88</v>
      </c>
      <c r="B132" s="657" t="str">
        <f>'Risk - Country'!D132</f>
        <v>A4</v>
      </c>
      <c r="C132" s="372" t="str">
        <f t="shared" si="14"/>
        <v>A4</v>
      </c>
      <c r="D132" s="39">
        <f t="shared" si="12"/>
        <v>85</v>
      </c>
      <c r="E132" s="566">
        <f t="shared" si="16"/>
        <v>1.096774193548387</v>
      </c>
      <c r="F132" s="57">
        <f t="shared" ref="F132:F177" si="18">IF(D132=0,0,E132-1)</f>
        <v>9.6774193548387011E-2</v>
      </c>
      <c r="G132" s="57">
        <f t="shared" si="13"/>
        <v>-9.6774193548387011E-2</v>
      </c>
      <c r="H132" s="563">
        <f t="shared" ref="H132:H174" si="19">(IF(F132&lt;0,F132/$F$186*-100,F132/$F$185*100))</f>
        <v>33.333333333333307</v>
      </c>
      <c r="I132" s="128">
        <f t="shared" ref="I132:I162" si="20">IF(F132&lt;0,F132/$G$186*-100,F132/$F$185*100)</f>
        <v>33.333333333333307</v>
      </c>
      <c r="J132" s="41">
        <f>'MASTER CHART'!$AL$7</f>
        <v>0.4</v>
      </c>
      <c r="K132" s="38">
        <f t="shared" si="15"/>
        <v>13.333333333333323</v>
      </c>
    </row>
    <row r="133" spans="1:11" ht="16.100000000000001" x14ac:dyDescent="0.35">
      <c r="A133" s="248" t="s">
        <v>228</v>
      </c>
      <c r="B133" s="657">
        <f>'Risk - Country'!D133</f>
        <v>0</v>
      </c>
      <c r="C133" s="372" t="str">
        <f t="shared" si="14"/>
        <v>na</v>
      </c>
      <c r="D133" s="39">
        <f t="shared" ref="D133:D177" si="21">VLOOKUP(C133,$M$4:$N$12,2,FALSE)</f>
        <v>75</v>
      </c>
      <c r="E133" s="566">
        <f t="shared" si="16"/>
        <v>0.967741935483871</v>
      </c>
      <c r="F133" s="57">
        <f t="shared" si="18"/>
        <v>-3.2258064516129004E-2</v>
      </c>
      <c r="G133" s="57">
        <f t="shared" ref="G133:G177" si="22">(F133*-1)</f>
        <v>3.2258064516129004E-2</v>
      </c>
      <c r="H133" s="563">
        <f t="shared" si="19"/>
        <v>-9.0909090909090828</v>
      </c>
      <c r="I133" s="128">
        <f t="shared" si="20"/>
        <v>9.0909090909090828</v>
      </c>
      <c r="J133" s="41">
        <f>'MASTER CHART'!$AL$7</f>
        <v>0.4</v>
      </c>
      <c r="K133" s="38">
        <f t="shared" si="15"/>
        <v>-3.6363636363636331</v>
      </c>
    </row>
    <row r="134" spans="1:11" ht="16.100000000000001" x14ac:dyDescent="0.35">
      <c r="A134" s="248" t="s">
        <v>89</v>
      </c>
      <c r="B134" s="657" t="str">
        <f>'Risk - Country'!D134</f>
        <v>A3</v>
      </c>
      <c r="C134" s="372" t="str">
        <f t="shared" ref="C134:C177" si="23">IF(B134=0,"na",B134)</f>
        <v>A3</v>
      </c>
      <c r="D134" s="39">
        <f t="shared" si="21"/>
        <v>90</v>
      </c>
      <c r="E134" s="566">
        <f t="shared" si="16"/>
        <v>1.1612903225806452</v>
      </c>
      <c r="F134" s="57">
        <f t="shared" si="18"/>
        <v>0.16129032258064524</v>
      </c>
      <c r="G134" s="57">
        <f t="shared" si="22"/>
        <v>-0.16129032258064524</v>
      </c>
      <c r="H134" s="563">
        <f t="shared" si="19"/>
        <v>55.555555555555593</v>
      </c>
      <c r="I134" s="128">
        <f t="shared" si="20"/>
        <v>55.555555555555593</v>
      </c>
      <c r="J134" s="41">
        <f>'MASTER CHART'!$AL$7</f>
        <v>0.4</v>
      </c>
      <c r="K134" s="38">
        <f t="shared" ref="K134:K177" si="24">(H134*J134)</f>
        <v>22.222222222222239</v>
      </c>
    </row>
    <row r="135" spans="1:11" ht="16.100000000000001" x14ac:dyDescent="0.35">
      <c r="A135" s="249" t="s">
        <v>194</v>
      </c>
      <c r="B135" s="657" t="str">
        <f>'Risk - Country'!D135</f>
        <v>A2</v>
      </c>
      <c r="C135" s="372" t="str">
        <f t="shared" si="23"/>
        <v>A2</v>
      </c>
      <c r="D135" s="39">
        <f t="shared" si="21"/>
        <v>95</v>
      </c>
      <c r="E135" s="566">
        <f t="shared" si="16"/>
        <v>1.2258064516129032</v>
      </c>
      <c r="F135" s="57">
        <f t="shared" si="18"/>
        <v>0.22580645161290325</v>
      </c>
      <c r="G135" s="57">
        <f t="shared" si="22"/>
        <v>-0.22580645161290325</v>
      </c>
      <c r="H135" s="563">
        <f t="shared" si="19"/>
        <v>77.777777777777786</v>
      </c>
      <c r="I135" s="128">
        <f t="shared" si="20"/>
        <v>77.777777777777786</v>
      </c>
      <c r="J135" s="41">
        <f>'MASTER CHART'!$AL$7</f>
        <v>0.4</v>
      </c>
      <c r="K135" s="38">
        <f t="shared" si="24"/>
        <v>31.111111111111114</v>
      </c>
    </row>
    <row r="136" spans="1:11" ht="16.100000000000001" x14ac:dyDescent="0.35">
      <c r="A136" s="250" t="s">
        <v>195</v>
      </c>
      <c r="B136" s="657">
        <f>'Risk - Country'!D136</f>
        <v>0</v>
      </c>
      <c r="C136" s="372" t="str">
        <f t="shared" si="23"/>
        <v>na</v>
      </c>
      <c r="D136" s="39">
        <f t="shared" si="21"/>
        <v>75</v>
      </c>
      <c r="E136" s="566">
        <f t="shared" ref="E136:E177" si="25">IF(D136=0,"use median",D136/$D$184)</f>
        <v>0.967741935483871</v>
      </c>
      <c r="F136" s="57">
        <f t="shared" si="18"/>
        <v>-3.2258064516129004E-2</v>
      </c>
      <c r="G136" s="57">
        <f t="shared" si="22"/>
        <v>3.2258064516129004E-2</v>
      </c>
      <c r="H136" s="563">
        <f t="shared" si="19"/>
        <v>-9.0909090909090828</v>
      </c>
      <c r="I136" s="128">
        <f t="shared" si="20"/>
        <v>9.0909090909090828</v>
      </c>
      <c r="J136" s="41">
        <f>'MASTER CHART'!$AL$7</f>
        <v>0.4</v>
      </c>
      <c r="K136" s="38">
        <f t="shared" si="24"/>
        <v>-3.6363636363636331</v>
      </c>
    </row>
    <row r="137" spans="1:11" ht="16.100000000000001" x14ac:dyDescent="0.35">
      <c r="A137" s="249" t="s">
        <v>90</v>
      </c>
      <c r="B137" s="657" t="str">
        <f>'Risk - Country'!D137</f>
        <v>A3</v>
      </c>
      <c r="C137" s="372" t="str">
        <f t="shared" si="23"/>
        <v>A3</v>
      </c>
      <c r="D137" s="39">
        <f t="shared" si="21"/>
        <v>90</v>
      </c>
      <c r="E137" s="566">
        <f t="shared" si="25"/>
        <v>1.1612903225806452</v>
      </c>
      <c r="F137" s="57">
        <f t="shared" si="18"/>
        <v>0.16129032258064524</v>
      </c>
      <c r="G137" s="57">
        <f t="shared" si="22"/>
        <v>-0.16129032258064524</v>
      </c>
      <c r="H137" s="563">
        <f t="shared" si="19"/>
        <v>55.555555555555593</v>
      </c>
      <c r="I137" s="128">
        <f t="shared" si="20"/>
        <v>55.555555555555593</v>
      </c>
      <c r="J137" s="41">
        <f>'MASTER CHART'!$AL$7</f>
        <v>0.4</v>
      </c>
      <c r="K137" s="38">
        <f t="shared" si="24"/>
        <v>22.222222222222239</v>
      </c>
    </row>
    <row r="138" spans="1:11" ht="16.100000000000001" x14ac:dyDescent="0.35">
      <c r="A138" s="248" t="s">
        <v>196</v>
      </c>
      <c r="B138" s="657" t="str">
        <f>'Risk - Country'!D138</f>
        <v>C</v>
      </c>
      <c r="C138" s="372" t="str">
        <f t="shared" si="23"/>
        <v>C</v>
      </c>
      <c r="D138" s="39">
        <f t="shared" si="21"/>
        <v>70</v>
      </c>
      <c r="E138" s="566">
        <f t="shared" si="25"/>
        <v>0.90322580645161288</v>
      </c>
      <c r="F138" s="57">
        <f t="shared" si="18"/>
        <v>-9.6774193548387122E-2</v>
      </c>
      <c r="G138" s="57">
        <f t="shared" si="22"/>
        <v>9.6774193548387122E-2</v>
      </c>
      <c r="H138" s="563">
        <f t="shared" si="19"/>
        <v>-27.272727272727277</v>
      </c>
      <c r="I138" s="128">
        <f t="shared" si="20"/>
        <v>27.272727272727277</v>
      </c>
      <c r="J138" s="41">
        <f>'MASTER CHART'!$AL$7</f>
        <v>0.4</v>
      </c>
      <c r="K138" s="38">
        <f t="shared" si="24"/>
        <v>-10.909090909090912</v>
      </c>
    </row>
    <row r="139" spans="1:11" ht="16.100000000000001" x14ac:dyDescent="0.35">
      <c r="A139" s="249" t="s">
        <v>197</v>
      </c>
      <c r="B139" s="657" t="str">
        <f>'Risk - Country'!D139</f>
        <v>C</v>
      </c>
      <c r="C139" s="372" t="str">
        <f t="shared" si="23"/>
        <v>C</v>
      </c>
      <c r="D139" s="39">
        <f t="shared" si="21"/>
        <v>70</v>
      </c>
      <c r="E139" s="566">
        <f t="shared" si="25"/>
        <v>0.90322580645161288</v>
      </c>
      <c r="F139" s="57">
        <f t="shared" si="18"/>
        <v>-9.6774193548387122E-2</v>
      </c>
      <c r="G139" s="57">
        <f t="shared" si="22"/>
        <v>9.6774193548387122E-2</v>
      </c>
      <c r="H139" s="563">
        <f t="shared" si="19"/>
        <v>-27.272727272727277</v>
      </c>
      <c r="I139" s="128">
        <f t="shared" si="20"/>
        <v>27.272727272727277</v>
      </c>
      <c r="J139" s="41">
        <f>'MASTER CHART'!$AL$7</f>
        <v>0.4</v>
      </c>
      <c r="K139" s="38">
        <f t="shared" si="24"/>
        <v>-10.909090909090912</v>
      </c>
    </row>
    <row r="140" spans="1:11" ht="16.100000000000001" x14ac:dyDescent="0.35">
      <c r="A140" s="249" t="s">
        <v>198</v>
      </c>
      <c r="B140" s="657">
        <f>'Risk - Country'!D140</f>
        <v>0</v>
      </c>
      <c r="C140" s="372" t="str">
        <f t="shared" si="23"/>
        <v>na</v>
      </c>
      <c r="D140" s="39">
        <f t="shared" si="21"/>
        <v>75</v>
      </c>
      <c r="E140" s="566">
        <f t="shared" si="25"/>
        <v>0.967741935483871</v>
      </c>
      <c r="F140" s="57">
        <f t="shared" si="18"/>
        <v>-3.2258064516129004E-2</v>
      </c>
      <c r="G140" s="57">
        <f t="shared" si="22"/>
        <v>3.2258064516129004E-2</v>
      </c>
      <c r="H140" s="563">
        <f t="shared" si="19"/>
        <v>-9.0909090909090828</v>
      </c>
      <c r="I140" s="128">
        <f t="shared" si="20"/>
        <v>9.0909090909090828</v>
      </c>
      <c r="J140" s="41">
        <f>'MASTER CHART'!$AL$7</f>
        <v>0.4</v>
      </c>
      <c r="K140" s="38">
        <f t="shared" si="24"/>
        <v>-3.6363636363636331</v>
      </c>
    </row>
    <row r="141" spans="1:11" ht="16.100000000000001" x14ac:dyDescent="0.35">
      <c r="A141" s="248" t="s">
        <v>199</v>
      </c>
      <c r="B141" s="657">
        <f>'Risk - Country'!D141</f>
        <v>0</v>
      </c>
      <c r="C141" s="372" t="str">
        <f t="shared" si="23"/>
        <v>na</v>
      </c>
      <c r="D141" s="39">
        <f t="shared" si="21"/>
        <v>75</v>
      </c>
      <c r="E141" s="566">
        <f t="shared" si="25"/>
        <v>0.967741935483871</v>
      </c>
      <c r="F141" s="57">
        <f t="shared" si="18"/>
        <v>-3.2258064516129004E-2</v>
      </c>
      <c r="G141" s="57">
        <f t="shared" si="22"/>
        <v>3.2258064516129004E-2</v>
      </c>
      <c r="H141" s="563">
        <f t="shared" si="19"/>
        <v>-9.0909090909090828</v>
      </c>
      <c r="I141" s="128">
        <f t="shared" si="20"/>
        <v>9.0909090909090828</v>
      </c>
      <c r="J141" s="41">
        <f>'MASTER CHART'!$AL$7</f>
        <v>0.4</v>
      </c>
      <c r="K141" s="38">
        <f t="shared" si="24"/>
        <v>-3.6363636363636331</v>
      </c>
    </row>
    <row r="142" spans="1:11" ht="16.100000000000001" x14ac:dyDescent="0.35">
      <c r="A142" s="249" t="s">
        <v>235</v>
      </c>
      <c r="B142" s="657">
        <f>'Risk - Country'!D142</f>
        <v>0</v>
      </c>
      <c r="C142" s="372" t="str">
        <f t="shared" si="23"/>
        <v>na</v>
      </c>
      <c r="D142" s="39">
        <f t="shared" si="21"/>
        <v>75</v>
      </c>
      <c r="E142" s="566">
        <f t="shared" si="25"/>
        <v>0.967741935483871</v>
      </c>
      <c r="F142" s="57">
        <f t="shared" si="18"/>
        <v>-3.2258064516129004E-2</v>
      </c>
      <c r="G142" s="57">
        <f t="shared" si="22"/>
        <v>3.2258064516129004E-2</v>
      </c>
      <c r="H142" s="563">
        <f t="shared" si="19"/>
        <v>-9.0909090909090828</v>
      </c>
      <c r="I142" s="128">
        <f t="shared" si="20"/>
        <v>9.0909090909090828</v>
      </c>
      <c r="J142" s="41">
        <f>'MASTER CHART'!$AL$7</f>
        <v>0.4</v>
      </c>
      <c r="K142" s="38">
        <f t="shared" si="24"/>
        <v>-3.6363636363636331</v>
      </c>
    </row>
    <row r="143" spans="1:11" ht="16.100000000000001" x14ac:dyDescent="0.35">
      <c r="A143" s="248" t="s">
        <v>92</v>
      </c>
      <c r="B143" s="657" t="str">
        <f>'Risk - Country'!D143</f>
        <v>B</v>
      </c>
      <c r="C143" s="372" t="str">
        <f t="shared" si="23"/>
        <v>B</v>
      </c>
      <c r="D143" s="39">
        <f t="shared" si="21"/>
        <v>80</v>
      </c>
      <c r="E143" s="566">
        <f t="shared" si="25"/>
        <v>1.032258064516129</v>
      </c>
      <c r="F143" s="57">
        <f t="shared" si="18"/>
        <v>3.2258064516129004E-2</v>
      </c>
      <c r="G143" s="57">
        <f t="shared" si="22"/>
        <v>-3.2258064516129004E-2</v>
      </c>
      <c r="H143" s="563">
        <f t="shared" si="19"/>
        <v>11.111111111111102</v>
      </c>
      <c r="I143" s="128">
        <f t="shared" si="20"/>
        <v>11.111111111111102</v>
      </c>
      <c r="J143" s="41">
        <f>'MASTER CHART'!$AL$7</f>
        <v>0.4</v>
      </c>
      <c r="K143" s="38">
        <f t="shared" si="24"/>
        <v>4.4444444444444411</v>
      </c>
    </row>
    <row r="144" spans="1:11" ht="16.100000000000001" x14ac:dyDescent="0.35">
      <c r="A144" s="249" t="s">
        <v>201</v>
      </c>
      <c r="B144" s="657" t="str">
        <f>'Risk - Country'!D144</f>
        <v>B</v>
      </c>
      <c r="C144" s="372" t="str">
        <f t="shared" si="23"/>
        <v>B</v>
      </c>
      <c r="D144" s="39">
        <f t="shared" si="21"/>
        <v>80</v>
      </c>
      <c r="E144" s="566">
        <f t="shared" si="25"/>
        <v>1.032258064516129</v>
      </c>
      <c r="F144" s="57">
        <f t="shared" si="18"/>
        <v>3.2258064516129004E-2</v>
      </c>
      <c r="G144" s="57">
        <f t="shared" si="22"/>
        <v>-3.2258064516129004E-2</v>
      </c>
      <c r="H144" s="563">
        <f t="shared" si="19"/>
        <v>11.111111111111102</v>
      </c>
      <c r="I144" s="128">
        <f t="shared" si="20"/>
        <v>11.111111111111102</v>
      </c>
      <c r="J144" s="41">
        <f>'MASTER CHART'!$AL$7</f>
        <v>0.4</v>
      </c>
      <c r="K144" s="38">
        <f t="shared" si="24"/>
        <v>4.4444444444444411</v>
      </c>
    </row>
    <row r="145" spans="1:11" ht="16.100000000000001" x14ac:dyDescent="0.35">
      <c r="A145" s="248" t="s">
        <v>202</v>
      </c>
      <c r="B145" s="657" t="str">
        <f>'Risk - Country'!D145</f>
        <v>B</v>
      </c>
      <c r="C145" s="372" t="str">
        <f t="shared" si="23"/>
        <v>B</v>
      </c>
      <c r="D145" s="39">
        <f t="shared" si="21"/>
        <v>80</v>
      </c>
      <c r="E145" s="566">
        <f t="shared" si="25"/>
        <v>1.032258064516129</v>
      </c>
      <c r="F145" s="57">
        <f t="shared" si="18"/>
        <v>3.2258064516129004E-2</v>
      </c>
      <c r="G145" s="57">
        <f t="shared" si="22"/>
        <v>-3.2258064516129004E-2</v>
      </c>
      <c r="H145" s="563">
        <f t="shared" si="19"/>
        <v>11.111111111111102</v>
      </c>
      <c r="I145" s="128">
        <f t="shared" si="20"/>
        <v>11.111111111111102</v>
      </c>
      <c r="J145" s="41">
        <f>'MASTER CHART'!$AL$7</f>
        <v>0.4</v>
      </c>
      <c r="K145" s="38">
        <f t="shared" si="24"/>
        <v>4.4444444444444411</v>
      </c>
    </row>
    <row r="146" spans="1:11" ht="16.100000000000001" x14ac:dyDescent="0.35">
      <c r="A146" s="249" t="s">
        <v>93</v>
      </c>
      <c r="B146" s="657" t="str">
        <f>'Risk - Country'!D146</f>
        <v>A2</v>
      </c>
      <c r="C146" s="372" t="str">
        <f t="shared" si="23"/>
        <v>A2</v>
      </c>
      <c r="D146" s="39">
        <f t="shared" si="21"/>
        <v>95</v>
      </c>
      <c r="E146" s="566">
        <f t="shared" si="25"/>
        <v>1.2258064516129032</v>
      </c>
      <c r="F146" s="57">
        <f t="shared" si="18"/>
        <v>0.22580645161290325</v>
      </c>
      <c r="G146" s="57">
        <f t="shared" si="22"/>
        <v>-0.22580645161290325</v>
      </c>
      <c r="H146" s="563">
        <f t="shared" si="19"/>
        <v>77.777777777777786</v>
      </c>
      <c r="I146" s="128">
        <f t="shared" si="20"/>
        <v>77.777777777777786</v>
      </c>
      <c r="J146" s="41">
        <f>'MASTER CHART'!$AL$7</f>
        <v>0.4</v>
      </c>
      <c r="K146" s="38">
        <f t="shared" si="24"/>
        <v>31.111111111111114</v>
      </c>
    </row>
    <row r="147" spans="1:11" ht="16.100000000000001" x14ac:dyDescent="0.35">
      <c r="A147" s="248" t="s">
        <v>94</v>
      </c>
      <c r="B147" s="657" t="str">
        <f>'Risk - Country'!D147</f>
        <v>A3</v>
      </c>
      <c r="C147" s="372" t="str">
        <f t="shared" si="23"/>
        <v>A3</v>
      </c>
      <c r="D147" s="39">
        <f t="shared" si="21"/>
        <v>90</v>
      </c>
      <c r="E147" s="566">
        <f t="shared" si="25"/>
        <v>1.1612903225806452</v>
      </c>
      <c r="F147" s="57">
        <f t="shared" si="18"/>
        <v>0.16129032258064524</v>
      </c>
      <c r="G147" s="57">
        <f t="shared" si="22"/>
        <v>-0.16129032258064524</v>
      </c>
      <c r="H147" s="563">
        <f t="shared" si="19"/>
        <v>55.555555555555593</v>
      </c>
      <c r="I147" s="128">
        <f t="shared" si="20"/>
        <v>55.555555555555593</v>
      </c>
      <c r="J147" s="41">
        <f>'MASTER CHART'!$AL$7</f>
        <v>0.4</v>
      </c>
      <c r="K147" s="38">
        <f t="shared" si="24"/>
        <v>22.222222222222239</v>
      </c>
    </row>
    <row r="148" spans="1:11" ht="16.100000000000001" x14ac:dyDescent="0.35">
      <c r="A148" s="249" t="s">
        <v>95</v>
      </c>
      <c r="B148" s="657" t="str">
        <f>'Risk - Country'!D148</f>
        <v>A3</v>
      </c>
      <c r="C148" s="372" t="str">
        <f t="shared" si="23"/>
        <v>A3</v>
      </c>
      <c r="D148" s="39">
        <f t="shared" si="21"/>
        <v>90</v>
      </c>
      <c r="E148" s="566">
        <f t="shared" si="25"/>
        <v>1.1612903225806452</v>
      </c>
      <c r="F148" s="57">
        <f t="shared" si="18"/>
        <v>0.16129032258064524</v>
      </c>
      <c r="G148" s="57">
        <f t="shared" si="22"/>
        <v>-0.16129032258064524</v>
      </c>
      <c r="H148" s="563">
        <f t="shared" si="19"/>
        <v>55.555555555555593</v>
      </c>
      <c r="I148" s="128">
        <f t="shared" si="20"/>
        <v>55.555555555555593</v>
      </c>
      <c r="J148" s="41">
        <f>'MASTER CHART'!$AL$7</f>
        <v>0.4</v>
      </c>
      <c r="K148" s="38">
        <f t="shared" si="24"/>
        <v>22.222222222222239</v>
      </c>
    </row>
    <row r="149" spans="1:11" ht="16.100000000000001" x14ac:dyDescent="0.35">
      <c r="A149" s="248" t="s">
        <v>96</v>
      </c>
      <c r="B149" s="657" t="str">
        <f>'Risk - Country'!D149</f>
        <v>A4</v>
      </c>
      <c r="C149" s="372" t="str">
        <f t="shared" si="23"/>
        <v>A4</v>
      </c>
      <c r="D149" s="39">
        <f t="shared" si="21"/>
        <v>85</v>
      </c>
      <c r="E149" s="566">
        <f t="shared" si="25"/>
        <v>1.096774193548387</v>
      </c>
      <c r="F149" s="57">
        <f t="shared" si="18"/>
        <v>9.6774193548387011E-2</v>
      </c>
      <c r="G149" s="57">
        <f t="shared" si="22"/>
        <v>-9.6774193548387011E-2</v>
      </c>
      <c r="H149" s="563">
        <f t="shared" si="19"/>
        <v>33.333333333333307</v>
      </c>
      <c r="I149" s="128">
        <f t="shared" si="20"/>
        <v>33.333333333333307</v>
      </c>
      <c r="J149" s="41">
        <f>'MASTER CHART'!$AL$7</f>
        <v>0.4</v>
      </c>
      <c r="K149" s="38">
        <f t="shared" si="24"/>
        <v>13.333333333333323</v>
      </c>
    </row>
    <row r="150" spans="1:11" ht="16.100000000000001" x14ac:dyDescent="0.35">
      <c r="A150" s="249" t="s">
        <v>97</v>
      </c>
      <c r="B150" s="657" t="str">
        <f>'Risk - Country'!D150</f>
        <v>A1</v>
      </c>
      <c r="C150" s="372" t="str">
        <f t="shared" si="23"/>
        <v>A1</v>
      </c>
      <c r="D150" s="39">
        <f t="shared" si="21"/>
        <v>100</v>
      </c>
      <c r="E150" s="566">
        <f t="shared" si="25"/>
        <v>1.2903225806451613</v>
      </c>
      <c r="F150" s="57">
        <f t="shared" si="18"/>
        <v>0.29032258064516125</v>
      </c>
      <c r="G150" s="57">
        <f t="shared" si="22"/>
        <v>-0.29032258064516125</v>
      </c>
      <c r="H150" s="563">
        <f t="shared" si="19"/>
        <v>100</v>
      </c>
      <c r="I150" s="128">
        <f t="shared" si="20"/>
        <v>100</v>
      </c>
      <c r="J150" s="41">
        <f>'MASTER CHART'!$AL$7</f>
        <v>0.4</v>
      </c>
      <c r="K150" s="38">
        <f t="shared" si="24"/>
        <v>40</v>
      </c>
    </row>
    <row r="151" spans="1:11" ht="16.100000000000001" x14ac:dyDescent="0.35">
      <c r="A151" s="248" t="s">
        <v>203</v>
      </c>
      <c r="B151" s="657" t="str">
        <f>'Risk - Country'!D151</f>
        <v>B</v>
      </c>
      <c r="C151" s="372" t="str">
        <f t="shared" si="23"/>
        <v>B</v>
      </c>
      <c r="D151" s="39">
        <f t="shared" si="21"/>
        <v>80</v>
      </c>
      <c r="E151" s="566">
        <f t="shared" si="25"/>
        <v>1.032258064516129</v>
      </c>
      <c r="F151" s="57">
        <f t="shared" si="18"/>
        <v>3.2258064516129004E-2</v>
      </c>
      <c r="G151" s="57">
        <f t="shared" si="22"/>
        <v>-3.2258064516129004E-2</v>
      </c>
      <c r="H151" s="563">
        <f t="shared" si="19"/>
        <v>11.111111111111102</v>
      </c>
      <c r="I151" s="128">
        <f t="shared" si="20"/>
        <v>11.111111111111102</v>
      </c>
      <c r="J151" s="41">
        <f>'MASTER CHART'!$AL$7</f>
        <v>0.4</v>
      </c>
      <c r="K151" s="38">
        <f t="shared" si="24"/>
        <v>4.4444444444444411</v>
      </c>
    </row>
    <row r="152" spans="1:11" ht="16.100000000000001" x14ac:dyDescent="0.35">
      <c r="A152" s="248" t="s">
        <v>204</v>
      </c>
      <c r="B152" s="657" t="str">
        <f>'Risk - Country'!D152</f>
        <v>E</v>
      </c>
      <c r="C152" s="372" t="str">
        <f t="shared" si="23"/>
        <v>E</v>
      </c>
      <c r="D152" s="39">
        <f t="shared" si="21"/>
        <v>50</v>
      </c>
      <c r="E152" s="566">
        <f t="shared" si="25"/>
        <v>0.64516129032258063</v>
      </c>
      <c r="F152" s="57">
        <f t="shared" si="18"/>
        <v>-0.35483870967741937</v>
      </c>
      <c r="G152" s="57">
        <f t="shared" si="22"/>
        <v>0.35483870967741937</v>
      </c>
      <c r="H152" s="563">
        <f t="shared" si="19"/>
        <v>-100</v>
      </c>
      <c r="I152" s="128">
        <f t="shared" si="20"/>
        <v>100</v>
      </c>
      <c r="J152" s="41">
        <f>'MASTER CHART'!$AL$7</f>
        <v>0.4</v>
      </c>
      <c r="K152" s="38">
        <f t="shared" si="24"/>
        <v>-40</v>
      </c>
    </row>
    <row r="153" spans="1:11" ht="16.100000000000001" x14ac:dyDescent="0.35">
      <c r="A153" s="249" t="s">
        <v>205</v>
      </c>
      <c r="B153" s="657" t="str">
        <f>'Risk - Country'!D153</f>
        <v>C</v>
      </c>
      <c r="C153" s="372" t="str">
        <f t="shared" si="23"/>
        <v>C</v>
      </c>
      <c r="D153" s="39">
        <f t="shared" si="21"/>
        <v>70</v>
      </c>
      <c r="E153" s="566">
        <f t="shared" si="25"/>
        <v>0.90322580645161288</v>
      </c>
      <c r="F153" s="57">
        <f t="shared" si="18"/>
        <v>-9.6774193548387122E-2</v>
      </c>
      <c r="G153" s="57">
        <f t="shared" si="22"/>
        <v>9.6774193548387122E-2</v>
      </c>
      <c r="H153" s="563">
        <f t="shared" si="19"/>
        <v>-27.272727272727277</v>
      </c>
      <c r="I153" s="128">
        <f t="shared" si="20"/>
        <v>27.272727272727277</v>
      </c>
      <c r="J153" s="41">
        <f>'MASTER CHART'!$AL$7</f>
        <v>0.4</v>
      </c>
      <c r="K153" s="38">
        <f t="shared" si="24"/>
        <v>-10.909090909090912</v>
      </c>
    </row>
    <row r="154" spans="1:11" ht="16.100000000000001" x14ac:dyDescent="0.35">
      <c r="A154" s="249" t="s">
        <v>206</v>
      </c>
      <c r="B154" s="657" t="str">
        <f>'Risk - Country'!D154</f>
        <v>A1</v>
      </c>
      <c r="C154" s="372" t="str">
        <f t="shared" si="23"/>
        <v>A1</v>
      </c>
      <c r="D154" s="39">
        <f t="shared" si="21"/>
        <v>100</v>
      </c>
      <c r="E154" s="566">
        <f t="shared" si="25"/>
        <v>1.2903225806451613</v>
      </c>
      <c r="F154" s="57">
        <f t="shared" si="18"/>
        <v>0.29032258064516125</v>
      </c>
      <c r="G154" s="57">
        <f t="shared" si="22"/>
        <v>-0.29032258064516125</v>
      </c>
      <c r="H154" s="563">
        <f t="shared" si="19"/>
        <v>100</v>
      </c>
      <c r="I154" s="128">
        <f t="shared" si="20"/>
        <v>100</v>
      </c>
      <c r="J154" s="41">
        <f>'MASTER CHART'!$AL$7</f>
        <v>0.4</v>
      </c>
      <c r="K154" s="38">
        <f t="shared" si="24"/>
        <v>40</v>
      </c>
    </row>
    <row r="155" spans="1:11" ht="16.100000000000001" x14ac:dyDescent="0.35">
      <c r="A155" s="248" t="s">
        <v>98</v>
      </c>
      <c r="B155" s="657" t="str">
        <f>'Risk - Country'!D155</f>
        <v>A1</v>
      </c>
      <c r="C155" s="372" t="str">
        <f t="shared" si="23"/>
        <v>A1</v>
      </c>
      <c r="D155" s="39">
        <f t="shared" si="21"/>
        <v>100</v>
      </c>
      <c r="E155" s="566">
        <f t="shared" si="25"/>
        <v>1.2903225806451613</v>
      </c>
      <c r="F155" s="57">
        <f t="shared" si="18"/>
        <v>0.29032258064516125</v>
      </c>
      <c r="G155" s="57">
        <f t="shared" si="22"/>
        <v>-0.29032258064516125</v>
      </c>
      <c r="H155" s="563">
        <f t="shared" si="19"/>
        <v>100</v>
      </c>
      <c r="I155" s="128">
        <f t="shared" si="20"/>
        <v>100</v>
      </c>
      <c r="J155" s="41">
        <f>'MASTER CHART'!$AL$7</f>
        <v>0.4</v>
      </c>
      <c r="K155" s="38">
        <f t="shared" si="24"/>
        <v>40</v>
      </c>
    </row>
    <row r="156" spans="1:11" ht="16.100000000000001" x14ac:dyDescent="0.35">
      <c r="A156" s="249" t="s">
        <v>123</v>
      </c>
      <c r="B156" s="657" t="str">
        <f>'Risk - Country'!D156</f>
        <v>E</v>
      </c>
      <c r="C156" s="372" t="str">
        <f t="shared" si="23"/>
        <v>E</v>
      </c>
      <c r="D156" s="39">
        <f t="shared" si="21"/>
        <v>50</v>
      </c>
      <c r="E156" s="566">
        <f t="shared" si="25"/>
        <v>0.64516129032258063</v>
      </c>
      <c r="F156" s="57">
        <f t="shared" si="18"/>
        <v>-0.35483870967741937</v>
      </c>
      <c r="G156" s="57">
        <f t="shared" si="22"/>
        <v>0.35483870967741937</v>
      </c>
      <c r="H156" s="563">
        <f t="shared" si="19"/>
        <v>-100</v>
      </c>
      <c r="I156" s="128">
        <f t="shared" si="20"/>
        <v>100</v>
      </c>
      <c r="J156" s="41">
        <f>'MASTER CHART'!$AL$7</f>
        <v>0.4</v>
      </c>
      <c r="K156" s="38">
        <f t="shared" si="24"/>
        <v>-40</v>
      </c>
    </row>
    <row r="157" spans="1:11" ht="16.100000000000001" x14ac:dyDescent="0.35">
      <c r="A157" s="248" t="s">
        <v>207</v>
      </c>
      <c r="B157" s="657" t="str">
        <f>'Risk - Country'!D157</f>
        <v>D</v>
      </c>
      <c r="C157" s="372" t="str">
        <f t="shared" si="23"/>
        <v>D</v>
      </c>
      <c r="D157" s="39">
        <f t="shared" si="21"/>
        <v>60</v>
      </c>
      <c r="E157" s="566">
        <f t="shared" si="25"/>
        <v>0.77419354838709675</v>
      </c>
      <c r="F157" s="57">
        <f t="shared" si="18"/>
        <v>-0.22580645161290325</v>
      </c>
      <c r="G157" s="57">
        <f t="shared" si="22"/>
        <v>0.22580645161290325</v>
      </c>
      <c r="H157" s="563">
        <f t="shared" si="19"/>
        <v>-63.636363636363633</v>
      </c>
      <c r="I157" s="128">
        <f t="shared" si="20"/>
        <v>63.636363636363633</v>
      </c>
      <c r="J157" s="41">
        <f>'MASTER CHART'!$AL$7</f>
        <v>0.4</v>
      </c>
      <c r="K157" s="38">
        <f t="shared" si="24"/>
        <v>-25.454545454545453</v>
      </c>
    </row>
    <row r="158" spans="1:11" ht="16.100000000000001" x14ac:dyDescent="0.35">
      <c r="A158" s="249" t="s">
        <v>100</v>
      </c>
      <c r="B158" s="657" t="str">
        <f>'Risk - Country'!D158</f>
        <v>A4</v>
      </c>
      <c r="C158" s="372" t="str">
        <f t="shared" si="23"/>
        <v>A4</v>
      </c>
      <c r="D158" s="39">
        <f t="shared" si="21"/>
        <v>85</v>
      </c>
      <c r="E158" s="566">
        <f t="shared" si="25"/>
        <v>1.096774193548387</v>
      </c>
      <c r="F158" s="57">
        <f t="shared" si="18"/>
        <v>9.6774193548387011E-2</v>
      </c>
      <c r="G158" s="57">
        <f t="shared" si="22"/>
        <v>-9.6774193548387011E-2</v>
      </c>
      <c r="H158" s="563">
        <f t="shared" si="19"/>
        <v>33.333333333333307</v>
      </c>
      <c r="I158" s="128">
        <f t="shared" si="20"/>
        <v>33.333333333333307</v>
      </c>
      <c r="J158" s="41">
        <f>'MASTER CHART'!$AL$7</f>
        <v>0.4</v>
      </c>
      <c r="K158" s="38">
        <f t="shared" si="24"/>
        <v>13.333333333333323</v>
      </c>
    </row>
    <row r="159" spans="1:11" ht="16.100000000000001" x14ac:dyDescent="0.35">
      <c r="A159" s="248" t="s">
        <v>208</v>
      </c>
      <c r="B159" s="657" t="str">
        <f>'Risk - Country'!D159</f>
        <v>C</v>
      </c>
      <c r="C159" s="372" t="str">
        <f t="shared" si="23"/>
        <v>C</v>
      </c>
      <c r="D159" s="39">
        <f t="shared" si="21"/>
        <v>70</v>
      </c>
      <c r="E159" s="566">
        <f t="shared" si="25"/>
        <v>0.90322580645161288</v>
      </c>
      <c r="F159" s="57">
        <f t="shared" si="18"/>
        <v>-9.6774193548387122E-2</v>
      </c>
      <c r="G159" s="57">
        <f t="shared" si="22"/>
        <v>9.6774193548387122E-2</v>
      </c>
      <c r="H159" s="563">
        <f t="shared" si="19"/>
        <v>-27.272727272727277</v>
      </c>
      <c r="I159" s="128">
        <f t="shared" si="20"/>
        <v>27.272727272727277</v>
      </c>
      <c r="J159" s="41">
        <f>'MASTER CHART'!$AL$7</f>
        <v>0.4</v>
      </c>
      <c r="K159" s="38">
        <f t="shared" si="24"/>
        <v>-10.909090909090912</v>
      </c>
    </row>
    <row r="160" spans="1:11" ht="16.100000000000001" x14ac:dyDescent="0.35">
      <c r="A160" s="249" t="s">
        <v>124</v>
      </c>
      <c r="B160" s="657" t="str">
        <f>'Risk - Country'!D160</f>
        <v>B</v>
      </c>
      <c r="C160" s="372" t="str">
        <f t="shared" si="23"/>
        <v>B</v>
      </c>
      <c r="D160" s="39">
        <f t="shared" si="21"/>
        <v>80</v>
      </c>
      <c r="E160" s="566">
        <f t="shared" si="25"/>
        <v>1.032258064516129</v>
      </c>
      <c r="F160" s="57">
        <f t="shared" si="18"/>
        <v>3.2258064516129004E-2</v>
      </c>
      <c r="G160" s="57">
        <f t="shared" si="22"/>
        <v>-3.2258064516129004E-2</v>
      </c>
      <c r="H160" s="563">
        <f t="shared" si="19"/>
        <v>11.111111111111102</v>
      </c>
      <c r="I160" s="128">
        <f t="shared" si="20"/>
        <v>11.111111111111102</v>
      </c>
      <c r="J160" s="41">
        <f>'MASTER CHART'!$AL$7</f>
        <v>0.4</v>
      </c>
      <c r="K160" s="38">
        <f t="shared" si="24"/>
        <v>4.4444444444444411</v>
      </c>
    </row>
    <row r="161" spans="1:11" ht="16.100000000000001" x14ac:dyDescent="0.35">
      <c r="A161" s="248" t="s">
        <v>101</v>
      </c>
      <c r="B161" s="657" t="str">
        <f>'Risk - Country'!D161</f>
        <v>B</v>
      </c>
      <c r="C161" s="372" t="str">
        <f t="shared" si="23"/>
        <v>B</v>
      </c>
      <c r="D161" s="39">
        <f t="shared" si="21"/>
        <v>80</v>
      </c>
      <c r="E161" s="566">
        <f t="shared" si="25"/>
        <v>1.032258064516129</v>
      </c>
      <c r="F161" s="57">
        <f t="shared" si="18"/>
        <v>3.2258064516129004E-2</v>
      </c>
      <c r="G161" s="57">
        <f t="shared" si="22"/>
        <v>-3.2258064516129004E-2</v>
      </c>
      <c r="H161" s="563">
        <f t="shared" si="19"/>
        <v>11.111111111111102</v>
      </c>
      <c r="I161" s="128">
        <f t="shared" si="20"/>
        <v>11.111111111111102</v>
      </c>
      <c r="J161" s="41">
        <f>'MASTER CHART'!$AL$7</f>
        <v>0.4</v>
      </c>
      <c r="K161" s="38">
        <f t="shared" si="24"/>
        <v>4.4444444444444411</v>
      </c>
    </row>
    <row r="162" spans="1:11" ht="16.100000000000001" x14ac:dyDescent="0.35">
      <c r="A162" s="249" t="s">
        <v>102</v>
      </c>
      <c r="B162" s="657" t="str">
        <f>'Risk - Country'!D162</f>
        <v>A4</v>
      </c>
      <c r="C162" s="372" t="str">
        <f t="shared" si="23"/>
        <v>A4</v>
      </c>
      <c r="D162" s="39">
        <f t="shared" si="21"/>
        <v>85</v>
      </c>
      <c r="E162" s="566">
        <f t="shared" si="25"/>
        <v>1.096774193548387</v>
      </c>
      <c r="F162" s="57">
        <f t="shared" si="18"/>
        <v>9.6774193548387011E-2</v>
      </c>
      <c r="G162" s="57">
        <f t="shared" si="22"/>
        <v>-9.6774193548387011E-2</v>
      </c>
      <c r="H162" s="563">
        <f t="shared" si="19"/>
        <v>33.333333333333307</v>
      </c>
      <c r="I162" s="128">
        <f t="shared" si="20"/>
        <v>33.333333333333307</v>
      </c>
      <c r="J162" s="41">
        <f>'MASTER CHART'!$AL$7</f>
        <v>0.4</v>
      </c>
      <c r="K162" s="38">
        <f t="shared" si="24"/>
        <v>13.333333333333323</v>
      </c>
    </row>
    <row r="163" spans="1:11" ht="16.100000000000001" x14ac:dyDescent="0.35">
      <c r="A163" s="248" t="s">
        <v>209</v>
      </c>
      <c r="B163" s="657" t="str">
        <f>'Risk - Country'!D163</f>
        <v>D</v>
      </c>
      <c r="C163" s="372" t="str">
        <f t="shared" si="23"/>
        <v>D</v>
      </c>
      <c r="D163" s="39">
        <f t="shared" si="21"/>
        <v>60</v>
      </c>
      <c r="E163" s="566">
        <f t="shared" si="25"/>
        <v>0.77419354838709675</v>
      </c>
      <c r="F163" s="57">
        <f t="shared" si="18"/>
        <v>-0.22580645161290325</v>
      </c>
      <c r="G163" s="57">
        <f t="shared" si="22"/>
        <v>0.22580645161290325</v>
      </c>
      <c r="H163" s="563">
        <f t="shared" si="19"/>
        <v>-63.636363636363633</v>
      </c>
      <c r="I163" s="128">
        <f t="shared" ref="I163:I177" si="26">IF(F163&lt;0,F163/$G$186*-100,F163/$F$185*100)</f>
        <v>63.636363636363633</v>
      </c>
      <c r="J163" s="41">
        <f>'MASTER CHART'!$AL$7</f>
        <v>0.4</v>
      </c>
      <c r="K163" s="38">
        <f t="shared" si="24"/>
        <v>-25.454545454545453</v>
      </c>
    </row>
    <row r="164" spans="1:11" ht="16.100000000000001" x14ac:dyDescent="0.35">
      <c r="A164" s="249" t="s">
        <v>210</v>
      </c>
      <c r="B164" s="657">
        <f>'Risk - Country'!D164</f>
        <v>0</v>
      </c>
      <c r="C164" s="372" t="str">
        <f t="shared" si="23"/>
        <v>na</v>
      </c>
      <c r="D164" s="39">
        <f t="shared" si="21"/>
        <v>75</v>
      </c>
      <c r="E164" s="566">
        <f t="shared" si="25"/>
        <v>0.967741935483871</v>
      </c>
      <c r="F164" s="57">
        <f t="shared" si="18"/>
        <v>-3.2258064516129004E-2</v>
      </c>
      <c r="G164" s="57">
        <f t="shared" si="22"/>
        <v>3.2258064516129004E-2</v>
      </c>
      <c r="H164" s="563">
        <f t="shared" si="19"/>
        <v>-9.0909090909090828</v>
      </c>
      <c r="I164" s="128">
        <f t="shared" si="26"/>
        <v>9.0909090909090828</v>
      </c>
      <c r="J164" s="41">
        <f>'MASTER CHART'!$AL$7</f>
        <v>0.4</v>
      </c>
      <c r="K164" s="38">
        <f t="shared" si="24"/>
        <v>-3.6363636363636331</v>
      </c>
    </row>
    <row r="165" spans="1:11" ht="16.100000000000001" x14ac:dyDescent="0.35">
      <c r="A165" s="249" t="s">
        <v>211</v>
      </c>
      <c r="B165" s="657" t="str">
        <f>'Risk - Country'!D165</f>
        <v>D</v>
      </c>
      <c r="C165" s="372" t="str">
        <f t="shared" si="23"/>
        <v>D</v>
      </c>
      <c r="D165" s="39">
        <f t="shared" si="21"/>
        <v>60</v>
      </c>
      <c r="E165" s="566">
        <f t="shared" si="25"/>
        <v>0.77419354838709675</v>
      </c>
      <c r="F165" s="57">
        <f t="shared" si="18"/>
        <v>-0.22580645161290325</v>
      </c>
      <c r="G165" s="57">
        <f t="shared" si="22"/>
        <v>0.22580645161290325</v>
      </c>
      <c r="H165" s="563">
        <f t="shared" si="19"/>
        <v>-63.636363636363633</v>
      </c>
      <c r="I165" s="128">
        <f t="shared" si="26"/>
        <v>63.636363636363633</v>
      </c>
      <c r="J165" s="41">
        <f>'MASTER CHART'!$AL$7</f>
        <v>0.4</v>
      </c>
      <c r="K165" s="38">
        <f t="shared" si="24"/>
        <v>-25.454545454545453</v>
      </c>
    </row>
    <row r="166" spans="1:11" ht="16.100000000000001" x14ac:dyDescent="0.35">
      <c r="A166" s="248" t="s">
        <v>103</v>
      </c>
      <c r="B166" s="657" t="str">
        <f>'Risk - Country'!D166</f>
        <v>D</v>
      </c>
      <c r="C166" s="372" t="str">
        <f t="shared" si="23"/>
        <v>D</v>
      </c>
      <c r="D166" s="39">
        <f t="shared" si="21"/>
        <v>60</v>
      </c>
      <c r="E166" s="566">
        <f t="shared" si="25"/>
        <v>0.77419354838709675</v>
      </c>
      <c r="F166" s="57">
        <f t="shared" si="18"/>
        <v>-0.22580645161290325</v>
      </c>
      <c r="G166" s="57">
        <f t="shared" si="22"/>
        <v>0.22580645161290325</v>
      </c>
      <c r="H166" s="563">
        <f t="shared" si="19"/>
        <v>-63.636363636363633</v>
      </c>
      <c r="I166" s="128">
        <f t="shared" si="26"/>
        <v>63.636363636363633</v>
      </c>
      <c r="J166" s="41">
        <f>'MASTER CHART'!$AL$7</f>
        <v>0.4</v>
      </c>
      <c r="K166" s="38">
        <f t="shared" si="24"/>
        <v>-25.454545454545453</v>
      </c>
    </row>
    <row r="167" spans="1:11" ht="16.100000000000001" x14ac:dyDescent="0.35">
      <c r="A167" s="249" t="s">
        <v>125</v>
      </c>
      <c r="B167" s="657" t="str">
        <f>'Risk - Country'!D167</f>
        <v>A2</v>
      </c>
      <c r="C167" s="372" t="str">
        <f t="shared" si="23"/>
        <v>A2</v>
      </c>
      <c r="D167" s="39">
        <f t="shared" si="21"/>
        <v>95</v>
      </c>
      <c r="E167" s="566">
        <f t="shared" si="25"/>
        <v>1.2258064516129032</v>
      </c>
      <c r="F167" s="57">
        <f t="shared" si="18"/>
        <v>0.22580645161290325</v>
      </c>
      <c r="G167" s="57">
        <f t="shared" si="22"/>
        <v>-0.22580645161290325</v>
      </c>
      <c r="H167" s="563">
        <f t="shared" si="19"/>
        <v>77.777777777777786</v>
      </c>
      <c r="I167" s="128">
        <f t="shared" si="26"/>
        <v>77.777777777777786</v>
      </c>
      <c r="J167" s="41">
        <f>'MASTER CHART'!$AL$7</f>
        <v>0.4</v>
      </c>
      <c r="K167" s="38">
        <f t="shared" si="24"/>
        <v>31.111111111111114</v>
      </c>
    </row>
    <row r="168" spans="1:11" ht="16.100000000000001" x14ac:dyDescent="0.35">
      <c r="A168" s="248" t="s">
        <v>104</v>
      </c>
      <c r="B168" s="657" t="str">
        <f>'Risk - Country'!D168</f>
        <v>A1</v>
      </c>
      <c r="C168" s="372" t="str">
        <f t="shared" si="23"/>
        <v>A1</v>
      </c>
      <c r="D168" s="39">
        <f t="shared" si="21"/>
        <v>100</v>
      </c>
      <c r="E168" s="566">
        <f t="shared" si="25"/>
        <v>1.2903225806451613</v>
      </c>
      <c r="F168" s="57">
        <f t="shared" si="18"/>
        <v>0.29032258064516125</v>
      </c>
      <c r="G168" s="57">
        <f t="shared" si="22"/>
        <v>-0.29032258064516125</v>
      </c>
      <c r="H168" s="563">
        <f t="shared" si="19"/>
        <v>100</v>
      </c>
      <c r="I168" s="128">
        <f t="shared" si="26"/>
        <v>100</v>
      </c>
      <c r="J168" s="41">
        <f>'MASTER CHART'!$AL$7</f>
        <v>0.4</v>
      </c>
      <c r="K168" s="38">
        <f t="shared" si="24"/>
        <v>40</v>
      </c>
    </row>
    <row r="169" spans="1:11" ht="16.100000000000001" x14ac:dyDescent="0.35">
      <c r="A169" s="249" t="s">
        <v>236</v>
      </c>
      <c r="B169" s="657" t="str">
        <f>'Risk - Country'!D169</f>
        <v>C</v>
      </c>
      <c r="C169" s="372" t="str">
        <f t="shared" si="23"/>
        <v>C</v>
      </c>
      <c r="D169" s="39">
        <f t="shared" si="21"/>
        <v>70</v>
      </c>
      <c r="E169" s="566">
        <f t="shared" si="25"/>
        <v>0.90322580645161288</v>
      </c>
      <c r="F169" s="57">
        <f t="shared" si="18"/>
        <v>-9.6774193548387122E-2</v>
      </c>
      <c r="G169" s="57">
        <f t="shared" si="22"/>
        <v>9.6774193548387122E-2</v>
      </c>
      <c r="H169" s="563">
        <f t="shared" si="19"/>
        <v>-27.272727272727277</v>
      </c>
      <c r="I169" s="128">
        <f t="shared" si="26"/>
        <v>27.272727272727277</v>
      </c>
      <c r="J169" s="41">
        <f>'MASTER CHART'!$AL$7</f>
        <v>0.4</v>
      </c>
      <c r="K169" s="38">
        <f t="shared" si="24"/>
        <v>-10.909090909090912</v>
      </c>
    </row>
    <row r="170" spans="1:11" ht="16.100000000000001" x14ac:dyDescent="0.35">
      <c r="A170" s="249" t="s">
        <v>106</v>
      </c>
      <c r="B170" s="657" t="str">
        <f>'Risk - Country'!D170</f>
        <v>A1</v>
      </c>
      <c r="C170" s="372" t="str">
        <f t="shared" si="23"/>
        <v>A1</v>
      </c>
      <c r="D170" s="39">
        <f t="shared" si="21"/>
        <v>100</v>
      </c>
      <c r="E170" s="566">
        <f t="shared" si="25"/>
        <v>1.2903225806451613</v>
      </c>
      <c r="F170" s="57">
        <f t="shared" si="18"/>
        <v>0.29032258064516125</v>
      </c>
      <c r="G170" s="57">
        <f t="shared" si="22"/>
        <v>-0.29032258064516125</v>
      </c>
      <c r="H170" s="563">
        <f t="shared" si="19"/>
        <v>100</v>
      </c>
      <c r="I170" s="128">
        <f t="shared" si="26"/>
        <v>100</v>
      </c>
      <c r="J170" s="41">
        <f>'MASTER CHART'!$AL$7</f>
        <v>0.4</v>
      </c>
      <c r="K170" s="38">
        <f t="shared" si="24"/>
        <v>40</v>
      </c>
    </row>
    <row r="171" spans="1:11" ht="16.100000000000001" x14ac:dyDescent="0.35">
      <c r="A171" s="248" t="s">
        <v>105</v>
      </c>
      <c r="B171" s="657" t="str">
        <f>'Risk - Country'!D171</f>
        <v>A4</v>
      </c>
      <c r="C171" s="372" t="str">
        <f t="shared" si="23"/>
        <v>A4</v>
      </c>
      <c r="D171" s="39">
        <f t="shared" si="21"/>
        <v>85</v>
      </c>
      <c r="E171" s="566">
        <f t="shared" si="25"/>
        <v>1.096774193548387</v>
      </c>
      <c r="F171" s="57">
        <f t="shared" si="18"/>
        <v>9.6774193548387011E-2</v>
      </c>
      <c r="G171" s="57">
        <f t="shared" si="22"/>
        <v>-9.6774193548387011E-2</v>
      </c>
      <c r="H171" s="563">
        <f t="shared" si="19"/>
        <v>33.333333333333307</v>
      </c>
      <c r="I171" s="128">
        <f t="shared" si="26"/>
        <v>33.333333333333307</v>
      </c>
      <c r="J171" s="41">
        <f>'MASTER CHART'!$AL$7</f>
        <v>0.4</v>
      </c>
      <c r="K171" s="38">
        <f t="shared" si="24"/>
        <v>13.333333333333323</v>
      </c>
    </row>
    <row r="172" spans="1:11" ht="16.100000000000001" x14ac:dyDescent="0.35">
      <c r="A172" s="249" t="s">
        <v>212</v>
      </c>
      <c r="B172" s="657" t="str">
        <f>'Risk - Country'!D172</f>
        <v>D</v>
      </c>
      <c r="C172" s="372" t="str">
        <f t="shared" si="23"/>
        <v>D</v>
      </c>
      <c r="D172" s="39">
        <f t="shared" si="21"/>
        <v>60</v>
      </c>
      <c r="E172" s="566">
        <f t="shared" si="25"/>
        <v>0.77419354838709675</v>
      </c>
      <c r="F172" s="57">
        <f t="shared" si="18"/>
        <v>-0.22580645161290325</v>
      </c>
      <c r="G172" s="57">
        <f t="shared" si="22"/>
        <v>0.22580645161290325</v>
      </c>
      <c r="H172" s="563">
        <f t="shared" si="19"/>
        <v>-63.636363636363633</v>
      </c>
      <c r="I172" s="128">
        <f t="shared" si="26"/>
        <v>63.636363636363633</v>
      </c>
      <c r="J172" s="41">
        <f>'MASTER CHART'!$AL$7</f>
        <v>0.4</v>
      </c>
      <c r="K172" s="38">
        <f t="shared" si="24"/>
        <v>-25.454545454545453</v>
      </c>
    </row>
    <row r="173" spans="1:11" ht="16.100000000000001" x14ac:dyDescent="0.35">
      <c r="A173" s="249" t="s">
        <v>107</v>
      </c>
      <c r="B173" s="657" t="str">
        <f>'Risk - Country'!D173</f>
        <v>E</v>
      </c>
      <c r="C173" s="372" t="str">
        <f t="shared" si="23"/>
        <v>E</v>
      </c>
      <c r="D173" s="39">
        <f t="shared" si="21"/>
        <v>50</v>
      </c>
      <c r="E173" s="566">
        <f t="shared" si="25"/>
        <v>0.64516129032258063</v>
      </c>
      <c r="F173" s="57">
        <f t="shared" si="18"/>
        <v>-0.35483870967741937</v>
      </c>
      <c r="G173" s="57">
        <f t="shared" si="22"/>
        <v>0.35483870967741937</v>
      </c>
      <c r="H173" s="563">
        <f t="shared" si="19"/>
        <v>-100</v>
      </c>
      <c r="I173" s="128">
        <f t="shared" si="26"/>
        <v>100</v>
      </c>
      <c r="J173" s="41">
        <f>'MASTER CHART'!$AL$7</f>
        <v>0.4</v>
      </c>
      <c r="K173" s="38">
        <f t="shared" si="24"/>
        <v>-40</v>
      </c>
    </row>
    <row r="174" spans="1:11" ht="16.100000000000001" x14ac:dyDescent="0.35">
      <c r="A174" s="248" t="s">
        <v>213</v>
      </c>
      <c r="B174" s="657" t="str">
        <f>'Risk - Country'!D174</f>
        <v>C</v>
      </c>
      <c r="C174" s="372" t="str">
        <f t="shared" si="23"/>
        <v>C</v>
      </c>
      <c r="D174" s="39">
        <f t="shared" si="21"/>
        <v>70</v>
      </c>
      <c r="E174" s="566">
        <f t="shared" si="25"/>
        <v>0.90322580645161288</v>
      </c>
      <c r="F174" s="57">
        <f t="shared" si="18"/>
        <v>-9.6774193548387122E-2</v>
      </c>
      <c r="G174" s="57">
        <f t="shared" si="22"/>
        <v>9.6774193548387122E-2</v>
      </c>
      <c r="H174" s="563">
        <f t="shared" si="19"/>
        <v>-27.272727272727277</v>
      </c>
      <c r="I174" s="128">
        <f t="shared" si="26"/>
        <v>27.272727272727277</v>
      </c>
      <c r="J174" s="41">
        <f>'MASTER CHART'!$AL$7</f>
        <v>0.4</v>
      </c>
      <c r="K174" s="38">
        <f t="shared" si="24"/>
        <v>-10.909090909090912</v>
      </c>
    </row>
    <row r="175" spans="1:11" ht="16.100000000000001" x14ac:dyDescent="0.35">
      <c r="A175" s="249" t="s">
        <v>109</v>
      </c>
      <c r="B175" s="657" t="str">
        <f>'Risk - Country'!D175</f>
        <v>E</v>
      </c>
      <c r="C175" s="372" t="str">
        <f t="shared" si="23"/>
        <v>E</v>
      </c>
      <c r="D175" s="39">
        <f t="shared" si="21"/>
        <v>50</v>
      </c>
      <c r="E175" s="566">
        <f t="shared" si="25"/>
        <v>0.64516129032258063</v>
      </c>
      <c r="F175" s="57">
        <f>IF(D175=0,0,E175-1)</f>
        <v>-0.35483870967741937</v>
      </c>
      <c r="G175" s="57">
        <f t="shared" si="22"/>
        <v>0.35483870967741937</v>
      </c>
      <c r="H175" s="563">
        <f>(IF(F175&lt;0,F175/$F$186*-100,F175/$F$185*100))</f>
        <v>-100</v>
      </c>
      <c r="I175" s="128">
        <f t="shared" si="26"/>
        <v>100</v>
      </c>
      <c r="J175" s="41">
        <f>'MASTER CHART'!$AL$7</f>
        <v>0.4</v>
      </c>
      <c r="K175" s="38">
        <f t="shared" si="24"/>
        <v>-40</v>
      </c>
    </row>
    <row r="176" spans="1:11" ht="16.100000000000001" x14ac:dyDescent="0.35">
      <c r="A176" s="248" t="s">
        <v>214</v>
      </c>
      <c r="B176" s="657" t="str">
        <f>'Risk - Country'!D176</f>
        <v>C</v>
      </c>
      <c r="C176" s="372" t="str">
        <f t="shared" si="23"/>
        <v>C</v>
      </c>
      <c r="D176" s="39">
        <f t="shared" si="21"/>
        <v>70</v>
      </c>
      <c r="E176" s="566">
        <f t="shared" si="25"/>
        <v>0.90322580645161288</v>
      </c>
      <c r="F176" s="57">
        <f t="shared" si="18"/>
        <v>-9.6774193548387122E-2</v>
      </c>
      <c r="G176" s="57">
        <f t="shared" si="22"/>
        <v>9.6774193548387122E-2</v>
      </c>
      <c r="H176" s="563">
        <f>(IF(F176&lt;0,F176/$F$186*-100,F176/$F$185*100))</f>
        <v>-27.272727272727277</v>
      </c>
      <c r="I176" s="128">
        <f t="shared" si="26"/>
        <v>27.272727272727277</v>
      </c>
      <c r="J176" s="41">
        <f>'MASTER CHART'!$AL$7</f>
        <v>0.4</v>
      </c>
      <c r="K176" s="38">
        <f t="shared" si="24"/>
        <v>-10.909090909090912</v>
      </c>
    </row>
    <row r="177" spans="1:12" ht="16.649999999999999" thickBot="1" x14ac:dyDescent="0.4">
      <c r="A177" s="370" t="s">
        <v>215</v>
      </c>
      <c r="B177" s="657" t="str">
        <f>'Risk - Country'!D177</f>
        <v>E</v>
      </c>
      <c r="C177" s="373" t="str">
        <f t="shared" si="23"/>
        <v>E</v>
      </c>
      <c r="D177" s="39">
        <f t="shared" si="21"/>
        <v>50</v>
      </c>
      <c r="E177" s="568">
        <f t="shared" si="25"/>
        <v>0.64516129032258063</v>
      </c>
      <c r="F177" s="58">
        <f t="shared" si="18"/>
        <v>-0.35483870967741937</v>
      </c>
      <c r="G177" s="58">
        <f t="shared" si="22"/>
        <v>0.35483870967741937</v>
      </c>
      <c r="H177" s="563">
        <f>(IF(F177&lt;0,F177/$F$186*-100,F177/$F$185*100))</f>
        <v>-100</v>
      </c>
      <c r="I177" s="129">
        <f t="shared" si="26"/>
        <v>100</v>
      </c>
      <c r="J177" s="211">
        <f>'MASTER CHART'!$AL$7</f>
        <v>0.4</v>
      </c>
      <c r="K177" s="77">
        <f t="shared" si="24"/>
        <v>-40</v>
      </c>
    </row>
    <row r="178" spans="1:12" ht="16.649999999999999" thickTop="1" x14ac:dyDescent="0.35">
      <c r="A178" s="251"/>
      <c r="B178" s="482"/>
      <c r="E178" s="538"/>
      <c r="G178" s="538"/>
      <c r="H178" s="538"/>
    </row>
    <row r="179" spans="1:12" ht="16.100000000000001" x14ac:dyDescent="0.35">
      <c r="A179" s="251"/>
      <c r="B179" s="482"/>
      <c r="C179" s="375"/>
      <c r="E179" s="538"/>
      <c r="G179" s="538"/>
      <c r="H179" s="538"/>
    </row>
    <row r="180" spans="1:12" x14ac:dyDescent="0.3">
      <c r="A180" s="374"/>
      <c r="B180" s="482"/>
      <c r="E180" s="538"/>
      <c r="G180" s="538"/>
      <c r="H180" s="538"/>
    </row>
    <row r="181" spans="1:12" x14ac:dyDescent="0.3">
      <c r="A181" s="376" t="s">
        <v>285</v>
      </c>
      <c r="B181" s="482"/>
      <c r="E181" s="538"/>
      <c r="G181" s="538"/>
      <c r="H181" s="538"/>
    </row>
    <row r="182" spans="1:12" x14ac:dyDescent="0.3">
      <c r="B182" s="482"/>
      <c r="E182" s="538"/>
      <c r="G182" s="538"/>
      <c r="H182" s="538"/>
    </row>
    <row r="183" spans="1:12" ht="16.100000000000001" thickBot="1" x14ac:dyDescent="0.35">
      <c r="B183" s="482"/>
      <c r="E183" s="538"/>
      <c r="G183" s="538"/>
      <c r="H183" s="538"/>
      <c r="I183" s="49"/>
      <c r="J183" s="33"/>
      <c r="K183" s="33"/>
      <c r="L183" s="3"/>
    </row>
    <row r="184" spans="1:12" ht="18.850000000000001" thickBot="1" x14ac:dyDescent="0.45">
      <c r="A184" s="569" t="s">
        <v>341</v>
      </c>
      <c r="B184" s="766"/>
      <c r="C184" s="570"/>
      <c r="D184" s="571">
        <f>MEDIAN(D4:D177)</f>
        <v>77.5</v>
      </c>
      <c r="E184" s="538"/>
      <c r="G184" s="538"/>
      <c r="H184" s="538"/>
      <c r="I184" s="49"/>
      <c r="J184" s="33"/>
      <c r="K184" s="33"/>
      <c r="L184" s="3"/>
    </row>
    <row r="185" spans="1:12" ht="16.100000000000001" thickBot="1" x14ac:dyDescent="0.35">
      <c r="B185" s="482"/>
      <c r="C185" s="572"/>
      <c r="D185" s="574"/>
      <c r="E185" s="575" t="s">
        <v>15</v>
      </c>
      <c r="F185" s="576">
        <f>MAX(F4:F177)</f>
        <v>0.29032258064516125</v>
      </c>
      <c r="G185" s="33"/>
      <c r="H185" s="538"/>
      <c r="I185" s="49"/>
      <c r="J185" s="33"/>
      <c r="K185" s="33"/>
      <c r="L185" s="3"/>
    </row>
    <row r="186" spans="1:12" ht="16.100000000000001" thickBot="1" x14ac:dyDescent="0.35">
      <c r="B186" s="482"/>
      <c r="C186" s="573"/>
      <c r="D186" s="578"/>
      <c r="E186" s="577" t="s">
        <v>359</v>
      </c>
      <c r="F186" s="579">
        <f>MIN(F4:F177)</f>
        <v>-0.35483870967741937</v>
      </c>
      <c r="G186" s="59">
        <f>(MAX(G4:G85))</f>
        <v>0.35483870967741937</v>
      </c>
      <c r="H186" s="538"/>
      <c r="I186" s="48"/>
      <c r="J186" s="35"/>
      <c r="K186" s="33"/>
      <c r="L186" s="3"/>
    </row>
    <row r="187" spans="1:12" x14ac:dyDescent="0.3">
      <c r="B187" s="482"/>
      <c r="C187" s="377"/>
      <c r="D187" s="35"/>
      <c r="E187" s="538"/>
      <c r="F187" s="580"/>
      <c r="G187" s="47"/>
      <c r="H187" s="538"/>
      <c r="I187" s="48"/>
      <c r="J187" s="35"/>
      <c r="K187" s="33"/>
      <c r="L187" s="3"/>
    </row>
    <row r="188" spans="1:12" x14ac:dyDescent="0.3">
      <c r="B188" s="482"/>
      <c r="C188" s="46"/>
      <c r="D188" s="35"/>
      <c r="E188" s="538"/>
      <c r="F188" s="581"/>
      <c r="G188" s="35"/>
      <c r="H188" s="538"/>
      <c r="I188" s="48"/>
      <c r="J188" s="35"/>
      <c r="K188" s="33"/>
      <c r="L188" s="33"/>
    </row>
    <row r="189" spans="1:12" x14ac:dyDescent="0.3">
      <c r="B189" s="482"/>
      <c r="E189" s="538"/>
      <c r="H189" s="538"/>
    </row>
    <row r="190" spans="1:12" x14ac:dyDescent="0.3">
      <c r="B190" s="482"/>
      <c r="E190" s="538"/>
      <c r="H190" s="538"/>
    </row>
    <row r="191" spans="1:12" x14ac:dyDescent="0.3">
      <c r="B191" s="482"/>
      <c r="E191" s="538"/>
      <c r="H191" s="538"/>
    </row>
    <row r="192" spans="1:12" x14ac:dyDescent="0.3">
      <c r="B192" s="482"/>
      <c r="E192" s="538"/>
      <c r="H192" s="538"/>
    </row>
    <row r="193" spans="2:8" x14ac:dyDescent="0.3">
      <c r="B193" s="482"/>
      <c r="E193" s="538"/>
      <c r="H193" s="538"/>
    </row>
    <row r="194" spans="2:8" x14ac:dyDescent="0.3">
      <c r="B194" s="482"/>
      <c r="E194" s="538"/>
      <c r="H194" s="538"/>
    </row>
    <row r="195" spans="2:8" x14ac:dyDescent="0.3">
      <c r="B195" s="482"/>
      <c r="E195" s="538"/>
      <c r="H195" s="538"/>
    </row>
    <row r="196" spans="2:8" x14ac:dyDescent="0.3">
      <c r="B196" s="482"/>
      <c r="H196" s="538"/>
    </row>
    <row r="197" spans="2:8" x14ac:dyDescent="0.3">
      <c r="H197" s="538"/>
    </row>
  </sheetData>
  <mergeCells count="7">
    <mergeCell ref="A1:A3"/>
    <mergeCell ref="M3:N3"/>
    <mergeCell ref="C1:K1"/>
    <mergeCell ref="C2:D2"/>
    <mergeCell ref="E2:J2"/>
    <mergeCell ref="K2:K3"/>
    <mergeCell ref="B1:B2"/>
  </mergeCells>
  <hyperlinks>
    <hyperlink ref="C179" r:id="rId1" display="SOURCE: Coface North America: http://www.coface-usa.com/CofacePortal/US_en_EN/pages/home/wwd/inform/Country_risk/Country%20Risk%20Ratings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AP200"/>
  <sheetViews>
    <sheetView zoomScaleNormal="100" workbookViewId="0">
      <pane xSplit="1" ySplit="3" topLeftCell="B124" activePane="bottomRight" state="frozen"/>
      <selection pane="topRight" activeCell="B1" sqref="B1"/>
      <selection pane="bottomLeft" activeCell="A4" sqref="A4"/>
      <selection pane="bottomRight" activeCell="B3" sqref="B1:C1048576"/>
    </sheetView>
  </sheetViews>
  <sheetFormatPr defaultColWidth="19.796875" defaultRowHeight="14.4" x14ac:dyDescent="0.3"/>
  <cols>
    <col min="1" max="1" width="25.19921875" style="223" customWidth="1"/>
    <col min="2" max="2" width="25.19921875" style="671" hidden="1" customWidth="1"/>
    <col min="3" max="3" width="18.796875" style="670" hidden="1" customWidth="1"/>
    <col min="4" max="4" width="18.796875" style="1301" hidden="1" customWidth="1"/>
    <col min="5" max="5" width="14.19921875" style="590" customWidth="1"/>
    <col min="6" max="6" width="14.796875" style="110" customWidth="1"/>
    <col min="7" max="7" width="12.796875" style="110" customWidth="1"/>
    <col min="8" max="8" width="10.796875" style="110" customWidth="1"/>
    <col min="9" max="9" width="11.19921875" style="110" hidden="1" customWidth="1"/>
    <col min="10" max="10" width="12.3984375" style="585" customWidth="1"/>
    <col min="11" max="11" width="0.19921875" style="110" customWidth="1"/>
    <col min="12" max="12" width="10.796875" style="110" customWidth="1"/>
    <col min="13" max="13" width="14.796875" style="588" customWidth="1"/>
    <col min="14" max="14" width="14.796875" style="396" customWidth="1"/>
    <col min="15" max="15" width="17.19921875" style="110" customWidth="1"/>
    <col min="16" max="21" width="19.796875" style="108"/>
    <col min="22" max="22" width="17" style="108" customWidth="1"/>
    <col min="23" max="16384" width="19.796875" style="108"/>
  </cols>
  <sheetData>
    <row r="1" spans="1:19" ht="30.75" customHeight="1" thickTop="1" thickBot="1" x14ac:dyDescent="0.35">
      <c r="A1" s="1611" t="s">
        <v>0</v>
      </c>
      <c r="B1" s="1605" t="s">
        <v>419</v>
      </c>
      <c r="C1" s="1606"/>
      <c r="D1" s="1607"/>
      <c r="E1" s="1614"/>
      <c r="F1" s="1614"/>
      <c r="G1" s="1615"/>
      <c r="H1" s="1615"/>
      <c r="I1" s="1615"/>
      <c r="J1" s="1615"/>
      <c r="K1" s="1615"/>
      <c r="L1" s="1615"/>
      <c r="M1" s="1616"/>
      <c r="N1" s="391"/>
    </row>
    <row r="2" spans="1:19" ht="27" customHeight="1" thickTop="1" thickBot="1" x14ac:dyDescent="0.45">
      <c r="A2" s="1612"/>
      <c r="B2" s="1608"/>
      <c r="C2" s="1609"/>
      <c r="D2" s="1610"/>
      <c r="E2" s="1617"/>
      <c r="F2" s="1618"/>
      <c r="G2" s="1590" t="s">
        <v>8</v>
      </c>
      <c r="H2" s="1591"/>
      <c r="I2" s="1591"/>
      <c r="J2" s="1591"/>
      <c r="K2" s="1592"/>
      <c r="L2" s="1593"/>
      <c r="M2" s="1568" t="s">
        <v>1</v>
      </c>
      <c r="N2" s="392"/>
    </row>
    <row r="3" spans="1:19" ht="66.05" customHeight="1" thickBot="1" x14ac:dyDescent="0.35">
      <c r="A3" s="1613"/>
      <c r="B3" s="677" t="s">
        <v>407</v>
      </c>
      <c r="C3" s="1350" t="s">
        <v>0</v>
      </c>
      <c r="D3" s="1351" t="s">
        <v>408</v>
      </c>
      <c r="E3" s="668" t="s">
        <v>692</v>
      </c>
      <c r="F3" s="1341" t="s">
        <v>690</v>
      </c>
      <c r="G3" s="597" t="s">
        <v>343</v>
      </c>
      <c r="H3" s="598" t="s">
        <v>348</v>
      </c>
      <c r="I3" s="599" t="s">
        <v>10</v>
      </c>
      <c r="J3" s="600" t="s">
        <v>353</v>
      </c>
      <c r="K3" s="601" t="s">
        <v>362</v>
      </c>
      <c r="L3" s="602" t="s">
        <v>11</v>
      </c>
      <c r="M3" s="1569"/>
      <c r="N3" s="393"/>
      <c r="O3" s="1355" t="s">
        <v>360</v>
      </c>
      <c r="P3" s="1356" t="s">
        <v>421</v>
      </c>
    </row>
    <row r="4" spans="1:19" ht="19.55" customHeight="1" x14ac:dyDescent="0.35">
      <c r="A4" s="1335" t="s">
        <v>128</v>
      </c>
      <c r="B4" s="673"/>
      <c r="E4" s="669" t="str">
        <f>IF(D4=0,"-",D4)</f>
        <v>-</v>
      </c>
      <c r="F4" s="591" t="str">
        <f t="shared" ref="F4:F35" si="0">IF(E4="-","use median",(VLOOKUP(E4,$O$4:$P$23,2,FALSE)))</f>
        <v>use median</v>
      </c>
      <c r="G4" s="593">
        <f>IF(F4="use median",1,(F4/$F$180))</f>
        <v>1</v>
      </c>
      <c r="H4" s="593">
        <f t="shared" ref="H4:H67" si="1">IF(E4=0,0,G4-1)</f>
        <v>0</v>
      </c>
      <c r="I4" s="593">
        <f t="shared" ref="I4:I35" si="2">(H4*1)</f>
        <v>0</v>
      </c>
      <c r="J4" s="594">
        <f t="shared" ref="J4:J67" si="3">(IF(H4&lt;0,H4/$H$182*-100,H4/$H$181*100))</f>
        <v>0</v>
      </c>
      <c r="K4" s="595" t="e">
        <f>IF(H4&lt;0,H4/#REF!*100,H4/$E$182*100)</f>
        <v>#DIV/0!</v>
      </c>
      <c r="L4" s="596">
        <f>'MASTER CHART'!$AN$7</f>
        <v>0.25</v>
      </c>
      <c r="M4" s="586">
        <f t="shared" ref="M4:M67" si="4">(J4*L4)</f>
        <v>0</v>
      </c>
      <c r="N4" s="395"/>
      <c r="O4" s="1357" t="s">
        <v>297</v>
      </c>
      <c r="P4" s="1358">
        <v>100</v>
      </c>
    </row>
    <row r="5" spans="1:19" ht="16.100000000000001" x14ac:dyDescent="0.35">
      <c r="A5" s="358" t="s">
        <v>129</v>
      </c>
      <c r="B5" s="672"/>
      <c r="E5" s="669" t="str">
        <f t="shared" ref="E5:E68" si="5">IF(D5=0,"-",D5)</f>
        <v>-</v>
      </c>
      <c r="F5" s="591" t="str">
        <f t="shared" si="0"/>
        <v>use median</v>
      </c>
      <c r="G5" s="593">
        <f t="shared" ref="G5:G68" si="6">IF(F5="use median",1,(F5/$F$180))</f>
        <v>1</v>
      </c>
      <c r="H5" s="399">
        <f t="shared" si="1"/>
        <v>0</v>
      </c>
      <c r="I5" s="399">
        <f t="shared" si="2"/>
        <v>0</v>
      </c>
      <c r="J5" s="583">
        <f t="shared" si="3"/>
        <v>0</v>
      </c>
      <c r="K5" s="400" t="e">
        <f>IF(H5&lt;0,H5/#REF!*100,H5/$E$182*100)</f>
        <v>#DIV/0!</v>
      </c>
      <c r="L5" s="41">
        <f>'MASTER CHART'!$AN$7</f>
        <v>0.25</v>
      </c>
      <c r="M5" s="586">
        <f t="shared" si="4"/>
        <v>0</v>
      </c>
      <c r="N5" s="395"/>
      <c r="O5" s="1359" t="s">
        <v>390</v>
      </c>
      <c r="P5" s="1358">
        <v>96</v>
      </c>
    </row>
    <row r="6" spans="1:19" ht="16.100000000000001" x14ac:dyDescent="0.35">
      <c r="A6" s="358" t="s">
        <v>31</v>
      </c>
      <c r="B6" s="672"/>
      <c r="E6" s="669" t="str">
        <f t="shared" si="5"/>
        <v>-</v>
      </c>
      <c r="F6" s="591" t="str">
        <f t="shared" si="0"/>
        <v>use median</v>
      </c>
      <c r="G6" s="593">
        <f t="shared" si="6"/>
        <v>1</v>
      </c>
      <c r="H6" s="399">
        <f t="shared" si="1"/>
        <v>0</v>
      </c>
      <c r="I6" s="399">
        <f t="shared" si="2"/>
        <v>0</v>
      </c>
      <c r="J6" s="583">
        <f t="shared" si="3"/>
        <v>0</v>
      </c>
      <c r="K6" s="400" t="e">
        <f>IF(H6&lt;0,H6/#REF!*100,H6/$E$182*100)</f>
        <v>#DIV/0!</v>
      </c>
      <c r="L6" s="41">
        <f>'MASTER CHART'!$AN$7</f>
        <v>0.25</v>
      </c>
      <c r="M6" s="586">
        <f t="shared" si="4"/>
        <v>0</v>
      </c>
      <c r="N6" s="395"/>
      <c r="O6" s="1357" t="s">
        <v>299</v>
      </c>
      <c r="P6" s="1358">
        <v>90</v>
      </c>
    </row>
    <row r="7" spans="1:19" ht="16.100000000000001" x14ac:dyDescent="0.35">
      <c r="A7" s="358" t="s">
        <v>130</v>
      </c>
      <c r="B7" s="672"/>
      <c r="C7" s="1352" t="s">
        <v>130</v>
      </c>
      <c r="D7" s="1353" t="s">
        <v>392</v>
      </c>
      <c r="E7" s="669" t="str">
        <f t="shared" si="5"/>
        <v>A-</v>
      </c>
      <c r="F7" s="591">
        <f t="shared" si="0"/>
        <v>66</v>
      </c>
      <c r="G7" s="593">
        <f t="shared" si="6"/>
        <v>1.1000000000000001</v>
      </c>
      <c r="H7" s="399">
        <f t="shared" si="1"/>
        <v>0.10000000000000009</v>
      </c>
      <c r="I7" s="399">
        <f t="shared" si="2"/>
        <v>0.10000000000000009</v>
      </c>
      <c r="J7" s="583">
        <f t="shared" si="3"/>
        <v>15.000000000000011</v>
      </c>
      <c r="K7" s="400" t="e">
        <f>IF(H7&lt;0,H7/#REF!*100,H7/$E$182*100)</f>
        <v>#DIV/0!</v>
      </c>
      <c r="L7" s="41">
        <f>'MASTER CHART'!$AN$7</f>
        <v>0.25</v>
      </c>
      <c r="M7" s="586">
        <f t="shared" si="4"/>
        <v>3.7500000000000027</v>
      </c>
      <c r="N7" s="395"/>
      <c r="O7" s="1359" t="s">
        <v>397</v>
      </c>
      <c r="P7" s="1358">
        <v>84</v>
      </c>
    </row>
    <row r="8" spans="1:19" ht="16.100000000000001" x14ac:dyDescent="0.35">
      <c r="A8" s="358" t="s">
        <v>131</v>
      </c>
      <c r="B8" s="672"/>
      <c r="C8" s="1352" t="s">
        <v>131</v>
      </c>
      <c r="D8" s="1353" t="s">
        <v>292</v>
      </c>
      <c r="E8" s="669" t="str">
        <f t="shared" si="5"/>
        <v>B</v>
      </c>
      <c r="F8" s="591">
        <f t="shared" si="0"/>
        <v>18</v>
      </c>
      <c r="G8" s="593">
        <f t="shared" si="6"/>
        <v>0.3</v>
      </c>
      <c r="H8" s="399">
        <f t="shared" si="1"/>
        <v>-0.7</v>
      </c>
      <c r="I8" s="399">
        <f t="shared" si="2"/>
        <v>-0.7</v>
      </c>
      <c r="J8" s="583">
        <f t="shared" si="3"/>
        <v>-80.769230769230759</v>
      </c>
      <c r="K8" s="400" t="e">
        <f>IF(H8&lt;0,H8/#REF!*100,H8/$E$182*100)</f>
        <v>#REF!</v>
      </c>
      <c r="L8" s="41">
        <f>'MASTER CHART'!$AN$7</f>
        <v>0.25</v>
      </c>
      <c r="M8" s="586">
        <f t="shared" si="4"/>
        <v>-20.19230769230769</v>
      </c>
      <c r="N8" s="395"/>
      <c r="O8" s="1359" t="s">
        <v>400</v>
      </c>
      <c r="P8" s="1358">
        <v>78</v>
      </c>
    </row>
    <row r="9" spans="1:19" ht="16.100000000000001" x14ac:dyDescent="0.35">
      <c r="A9" s="358" t="s">
        <v>112</v>
      </c>
      <c r="B9" s="672"/>
      <c r="E9" s="669" t="str">
        <f t="shared" si="5"/>
        <v>-</v>
      </c>
      <c r="F9" s="591" t="str">
        <f t="shared" si="0"/>
        <v>use median</v>
      </c>
      <c r="G9" s="593">
        <f t="shared" si="6"/>
        <v>1</v>
      </c>
      <c r="H9" s="399">
        <f t="shared" si="1"/>
        <v>0</v>
      </c>
      <c r="I9" s="399">
        <f t="shared" si="2"/>
        <v>0</v>
      </c>
      <c r="J9" s="583">
        <f t="shared" si="3"/>
        <v>0</v>
      </c>
      <c r="K9" s="400" t="e">
        <f>IF(H9&lt;0,H9/#REF!*100,H9/$E$182*100)</f>
        <v>#DIV/0!</v>
      </c>
      <c r="L9" s="41">
        <f>'MASTER CHART'!$AN$7</f>
        <v>0.25</v>
      </c>
      <c r="M9" s="586">
        <f t="shared" si="4"/>
        <v>0</v>
      </c>
      <c r="N9" s="395"/>
      <c r="O9" s="1357" t="s">
        <v>298</v>
      </c>
      <c r="P9" s="1358">
        <v>72</v>
      </c>
    </row>
    <row r="10" spans="1:19" ht="16.100000000000001" x14ac:dyDescent="0.35">
      <c r="A10" s="358" t="s">
        <v>40</v>
      </c>
      <c r="B10" s="672"/>
      <c r="C10" s="1352" t="s">
        <v>40</v>
      </c>
      <c r="D10" s="1353" t="s">
        <v>292</v>
      </c>
      <c r="E10" s="669" t="str">
        <f t="shared" si="5"/>
        <v>B</v>
      </c>
      <c r="F10" s="591">
        <f t="shared" si="0"/>
        <v>18</v>
      </c>
      <c r="G10" s="593">
        <f t="shared" si="6"/>
        <v>0.3</v>
      </c>
      <c r="H10" s="399">
        <f t="shared" si="1"/>
        <v>-0.7</v>
      </c>
      <c r="I10" s="399">
        <f t="shared" si="2"/>
        <v>-0.7</v>
      </c>
      <c r="J10" s="583">
        <f t="shared" si="3"/>
        <v>-80.769230769230759</v>
      </c>
      <c r="K10" s="400" t="e">
        <f>IF(H10&lt;0,H10/#REF!*100,H10/$E$182*100)</f>
        <v>#REF!</v>
      </c>
      <c r="L10" s="41">
        <f>'MASTER CHART'!$AN$7</f>
        <v>0.25</v>
      </c>
      <c r="M10" s="586">
        <f t="shared" si="4"/>
        <v>-20.19230769230769</v>
      </c>
      <c r="N10" s="395"/>
      <c r="O10" s="1359" t="s">
        <v>392</v>
      </c>
      <c r="P10" s="1358">
        <v>66</v>
      </c>
    </row>
    <row r="11" spans="1:19" ht="16.100000000000001" x14ac:dyDescent="0.35">
      <c r="A11" s="358" t="s">
        <v>132</v>
      </c>
      <c r="B11" s="672"/>
      <c r="C11" s="1352" t="s">
        <v>132</v>
      </c>
      <c r="D11" s="1353" t="s">
        <v>396</v>
      </c>
      <c r="E11" s="669" t="str">
        <f t="shared" si="5"/>
        <v>BB-</v>
      </c>
      <c r="F11" s="591">
        <f t="shared" si="0"/>
        <v>30</v>
      </c>
      <c r="G11" s="593">
        <f t="shared" si="6"/>
        <v>0.5</v>
      </c>
      <c r="H11" s="399">
        <f t="shared" si="1"/>
        <v>-0.5</v>
      </c>
      <c r="I11" s="399">
        <f t="shared" si="2"/>
        <v>-0.5</v>
      </c>
      <c r="J11" s="583">
        <f t="shared" si="3"/>
        <v>-57.692307692307686</v>
      </c>
      <c r="K11" s="400" t="e">
        <f>IF(H11&lt;0,H11/#REF!*100,H11/$E$182*100)</f>
        <v>#REF!</v>
      </c>
      <c r="L11" s="41">
        <f>'MASTER CHART'!$AN$7</f>
        <v>0.25</v>
      </c>
      <c r="M11" s="586">
        <f t="shared" si="4"/>
        <v>-14.423076923076922</v>
      </c>
      <c r="N11" s="395"/>
      <c r="O11" s="1359" t="s">
        <v>398</v>
      </c>
      <c r="P11" s="1358">
        <v>60</v>
      </c>
    </row>
    <row r="12" spans="1:19" s="384" customFormat="1" ht="16.100000000000001" x14ac:dyDescent="0.35">
      <c r="A12" s="358" t="s">
        <v>133</v>
      </c>
      <c r="B12" s="672"/>
      <c r="C12" s="1352" t="s">
        <v>133</v>
      </c>
      <c r="D12" s="1353" t="s">
        <v>300</v>
      </c>
      <c r="E12" s="669" t="str">
        <f t="shared" si="5"/>
        <v>BBB</v>
      </c>
      <c r="F12" s="591">
        <f t="shared" si="0"/>
        <v>54</v>
      </c>
      <c r="G12" s="593">
        <f t="shared" si="6"/>
        <v>0.9</v>
      </c>
      <c r="H12" s="399">
        <f t="shared" si="1"/>
        <v>-9.9999999999999978E-2</v>
      </c>
      <c r="I12" s="399">
        <f t="shared" si="2"/>
        <v>-9.9999999999999978E-2</v>
      </c>
      <c r="J12" s="583">
        <f t="shared" si="3"/>
        <v>-11.538461538461535</v>
      </c>
      <c r="K12" s="400" t="e">
        <f>IF(H12&lt;0,H12/#REF!*100,H12/$E$182*100)</f>
        <v>#REF!</v>
      </c>
      <c r="L12" s="41">
        <f>'MASTER CHART'!$AN$7</f>
        <v>0.25</v>
      </c>
      <c r="M12" s="586">
        <f t="shared" si="4"/>
        <v>-2.8846153846153837</v>
      </c>
      <c r="N12" s="395"/>
      <c r="O12" s="1357" t="s">
        <v>300</v>
      </c>
      <c r="P12" s="1358">
        <v>54</v>
      </c>
      <c r="Q12" s="147"/>
      <c r="R12" s="147"/>
      <c r="S12" s="147"/>
    </row>
    <row r="13" spans="1:19" ht="16.100000000000001" x14ac:dyDescent="0.35">
      <c r="A13" s="358" t="s">
        <v>41</v>
      </c>
      <c r="B13" s="672"/>
      <c r="C13" s="1352" t="s">
        <v>41</v>
      </c>
      <c r="D13" s="1353" t="s">
        <v>297</v>
      </c>
      <c r="E13" s="669" t="str">
        <f t="shared" si="5"/>
        <v>AAA</v>
      </c>
      <c r="F13" s="591">
        <f t="shared" si="0"/>
        <v>100</v>
      </c>
      <c r="G13" s="593">
        <f t="shared" si="6"/>
        <v>1.6666666666666667</v>
      </c>
      <c r="H13" s="399">
        <f t="shared" si="1"/>
        <v>0.66666666666666674</v>
      </c>
      <c r="I13" s="399">
        <f t="shared" si="2"/>
        <v>0.66666666666666674</v>
      </c>
      <c r="J13" s="583">
        <f t="shared" si="3"/>
        <v>100</v>
      </c>
      <c r="K13" s="400" t="e">
        <f>IF(H13&lt;0,H13/#REF!*100,H13/$E$182*100)</f>
        <v>#DIV/0!</v>
      </c>
      <c r="L13" s="41">
        <f>'MASTER CHART'!$AN$7</f>
        <v>0.25</v>
      </c>
      <c r="M13" s="586">
        <f t="shared" si="4"/>
        <v>25</v>
      </c>
      <c r="N13" s="395"/>
      <c r="O13" s="1359" t="s">
        <v>394</v>
      </c>
      <c r="P13" s="1358">
        <v>48</v>
      </c>
    </row>
    <row r="14" spans="1:19" ht="16.100000000000001" x14ac:dyDescent="0.35">
      <c r="A14" s="358" t="s">
        <v>42</v>
      </c>
      <c r="B14" s="672"/>
      <c r="C14" s="1352" t="s">
        <v>42</v>
      </c>
      <c r="D14" s="1353" t="s">
        <v>297</v>
      </c>
      <c r="E14" s="669" t="str">
        <f t="shared" si="5"/>
        <v>AAA</v>
      </c>
      <c r="F14" s="591">
        <f t="shared" si="0"/>
        <v>100</v>
      </c>
      <c r="G14" s="593">
        <f t="shared" si="6"/>
        <v>1.6666666666666667</v>
      </c>
      <c r="H14" s="399">
        <f t="shared" si="1"/>
        <v>0.66666666666666674</v>
      </c>
      <c r="I14" s="399">
        <f t="shared" si="2"/>
        <v>0.66666666666666674</v>
      </c>
      <c r="J14" s="583">
        <f t="shared" si="3"/>
        <v>100</v>
      </c>
      <c r="K14" s="400" t="e">
        <f>IF(H14&lt;0,H14/#REF!*100,H14/$E$182*100)</f>
        <v>#DIV/0!</v>
      </c>
      <c r="L14" s="41">
        <f>'MASTER CHART'!$AN$7</f>
        <v>0.25</v>
      </c>
      <c r="M14" s="586">
        <f t="shared" si="4"/>
        <v>25</v>
      </c>
      <c r="N14" s="395"/>
      <c r="O14" s="1360" t="s">
        <v>393</v>
      </c>
      <c r="P14" s="1361">
        <v>42</v>
      </c>
    </row>
    <row r="15" spans="1:19" ht="15.8" customHeight="1" x14ac:dyDescent="0.35">
      <c r="A15" s="358" t="s">
        <v>43</v>
      </c>
      <c r="B15" s="672"/>
      <c r="C15" s="1352" t="s">
        <v>43</v>
      </c>
      <c r="D15" s="1353" t="s">
        <v>393</v>
      </c>
      <c r="E15" s="669" t="str">
        <f t="shared" si="5"/>
        <v>BB+</v>
      </c>
      <c r="F15" s="591">
        <f t="shared" si="0"/>
        <v>42</v>
      </c>
      <c r="G15" s="593">
        <f t="shared" si="6"/>
        <v>0.7</v>
      </c>
      <c r="H15" s="399">
        <f t="shared" si="1"/>
        <v>-0.30000000000000004</v>
      </c>
      <c r="I15" s="399">
        <f t="shared" si="2"/>
        <v>-0.30000000000000004</v>
      </c>
      <c r="J15" s="583">
        <f t="shared" si="3"/>
        <v>-34.61538461538462</v>
      </c>
      <c r="K15" s="400" t="e">
        <f>IF(H15&lt;0,H15/#REF!*100,H15/$E$182*100)</f>
        <v>#REF!</v>
      </c>
      <c r="L15" s="41">
        <f>'MASTER CHART'!$AN$7</f>
        <v>0.25</v>
      </c>
      <c r="M15" s="586">
        <f t="shared" si="4"/>
        <v>-8.6538461538461551</v>
      </c>
      <c r="N15" s="394"/>
      <c r="O15" s="1357" t="s">
        <v>302</v>
      </c>
      <c r="P15" s="1358">
        <v>36</v>
      </c>
    </row>
    <row r="16" spans="1:19" ht="23.3" customHeight="1" x14ac:dyDescent="0.35">
      <c r="A16" s="358" t="s">
        <v>134</v>
      </c>
      <c r="B16" s="672"/>
      <c r="E16" s="669" t="str">
        <f t="shared" si="5"/>
        <v>-</v>
      </c>
      <c r="F16" s="591" t="str">
        <f t="shared" si="0"/>
        <v>use median</v>
      </c>
      <c r="G16" s="593">
        <f t="shared" si="6"/>
        <v>1</v>
      </c>
      <c r="H16" s="399">
        <f t="shared" si="1"/>
        <v>0</v>
      </c>
      <c r="I16" s="399">
        <f t="shared" si="2"/>
        <v>0</v>
      </c>
      <c r="J16" s="583">
        <f t="shared" si="3"/>
        <v>0</v>
      </c>
      <c r="K16" s="400" t="e">
        <f>IF(H16&lt;0,H16/#REF!*100,H16/$E$182*100)</f>
        <v>#DIV/0!</v>
      </c>
      <c r="L16" s="41">
        <f>'MASTER CHART'!$AN$7</f>
        <v>0.25</v>
      </c>
      <c r="M16" s="586">
        <f t="shared" si="4"/>
        <v>0</v>
      </c>
      <c r="N16" s="394"/>
      <c r="O16" s="1359" t="s">
        <v>396</v>
      </c>
      <c r="P16" s="1358">
        <v>30</v>
      </c>
    </row>
    <row r="17" spans="1:37" ht="19.55" customHeight="1" x14ac:dyDescent="0.35">
      <c r="A17" s="358" t="s">
        <v>44</v>
      </c>
      <c r="B17" s="672"/>
      <c r="C17" s="1352" t="s">
        <v>44</v>
      </c>
      <c r="D17" s="1353" t="s">
        <v>398</v>
      </c>
      <c r="E17" s="669" t="str">
        <f t="shared" si="5"/>
        <v>BBB+</v>
      </c>
      <c r="F17" s="591">
        <f t="shared" si="0"/>
        <v>60</v>
      </c>
      <c r="G17" s="593">
        <f t="shared" si="6"/>
        <v>1</v>
      </c>
      <c r="H17" s="399">
        <f t="shared" si="1"/>
        <v>0</v>
      </c>
      <c r="I17" s="399">
        <f t="shared" si="2"/>
        <v>0</v>
      </c>
      <c r="J17" s="583">
        <f t="shared" si="3"/>
        <v>0</v>
      </c>
      <c r="K17" s="400" t="e">
        <f>IF(H17&lt;0,H17/#REF!*100,H17/$E$182*100)</f>
        <v>#DIV/0!</v>
      </c>
      <c r="L17" s="41">
        <f>'MASTER CHART'!$AN$7</f>
        <v>0.25</v>
      </c>
      <c r="M17" s="586">
        <f t="shared" si="4"/>
        <v>0</v>
      </c>
      <c r="N17" s="394"/>
      <c r="O17" s="1359" t="s">
        <v>391</v>
      </c>
      <c r="P17" s="1358">
        <v>24</v>
      </c>
      <c r="Q17" s="4"/>
    </row>
    <row r="18" spans="1:37" ht="16.100000000000001" x14ac:dyDescent="0.35">
      <c r="A18" s="358" t="s">
        <v>45</v>
      </c>
      <c r="B18" s="672"/>
      <c r="C18" s="1352" t="s">
        <v>45</v>
      </c>
      <c r="D18" s="1353" t="s">
        <v>396</v>
      </c>
      <c r="E18" s="669" t="str">
        <f t="shared" si="5"/>
        <v>BB-</v>
      </c>
      <c r="F18" s="591">
        <f t="shared" si="0"/>
        <v>30</v>
      </c>
      <c r="G18" s="593">
        <f t="shared" si="6"/>
        <v>0.5</v>
      </c>
      <c r="H18" s="399">
        <f t="shared" si="1"/>
        <v>-0.5</v>
      </c>
      <c r="I18" s="399">
        <f t="shared" si="2"/>
        <v>-0.5</v>
      </c>
      <c r="J18" s="583">
        <f t="shared" si="3"/>
        <v>-57.692307692307686</v>
      </c>
      <c r="K18" s="400" t="e">
        <f>IF(H18&lt;0,H18/#REF!*100,H18/$E$182*100)</f>
        <v>#REF!</v>
      </c>
      <c r="L18" s="41">
        <f>'MASTER CHART'!$AN$7</f>
        <v>0.25</v>
      </c>
      <c r="M18" s="586">
        <f t="shared" si="4"/>
        <v>-14.423076923076922</v>
      </c>
      <c r="N18" s="394"/>
      <c r="O18" s="1357" t="s">
        <v>292</v>
      </c>
      <c r="P18" s="1358">
        <v>18</v>
      </c>
      <c r="Q18" s="4"/>
    </row>
    <row r="19" spans="1:37" ht="16.100000000000001" x14ac:dyDescent="0.35">
      <c r="A19" s="358" t="s">
        <v>114</v>
      </c>
      <c r="B19" s="672"/>
      <c r="E19" s="669" t="str">
        <f t="shared" si="5"/>
        <v>-</v>
      </c>
      <c r="F19" s="591" t="str">
        <f t="shared" si="0"/>
        <v>use median</v>
      </c>
      <c r="G19" s="593">
        <f t="shared" si="6"/>
        <v>1</v>
      </c>
      <c r="H19" s="399">
        <f t="shared" si="1"/>
        <v>0</v>
      </c>
      <c r="I19" s="399">
        <f t="shared" si="2"/>
        <v>0</v>
      </c>
      <c r="J19" s="583">
        <f t="shared" si="3"/>
        <v>0</v>
      </c>
      <c r="K19" s="400" t="e">
        <f>IF(H19&lt;0,H19/#REF!*100,H19/$E$182*100)</f>
        <v>#DIV/0!</v>
      </c>
      <c r="L19" s="41">
        <f>'MASTER CHART'!$AN$7</f>
        <v>0.25</v>
      </c>
      <c r="M19" s="586">
        <f t="shared" si="4"/>
        <v>0</v>
      </c>
      <c r="N19" s="395"/>
      <c r="O19" s="1359" t="s">
        <v>683</v>
      </c>
      <c r="P19" s="1358">
        <v>12</v>
      </c>
    </row>
    <row r="20" spans="1:37" ht="16.100000000000001" x14ac:dyDescent="0.35">
      <c r="A20" s="358" t="s">
        <v>135</v>
      </c>
      <c r="B20" s="672"/>
      <c r="C20" s="1352" t="s">
        <v>135</v>
      </c>
      <c r="D20" s="1353" t="s">
        <v>683</v>
      </c>
      <c r="E20" s="669" t="str">
        <f t="shared" si="5"/>
        <v>B-</v>
      </c>
      <c r="F20" s="591">
        <f t="shared" si="0"/>
        <v>12</v>
      </c>
      <c r="G20" s="593">
        <f t="shared" si="6"/>
        <v>0.2</v>
      </c>
      <c r="H20" s="399">
        <f t="shared" si="1"/>
        <v>-0.8</v>
      </c>
      <c r="I20" s="399">
        <f t="shared" si="2"/>
        <v>-0.8</v>
      </c>
      <c r="J20" s="583">
        <f t="shared" si="3"/>
        <v>-92.307692307692307</v>
      </c>
      <c r="K20" s="400" t="e">
        <f>IF(H20&lt;0,H20/#REF!*100,H20/$E$182*100)</f>
        <v>#REF!</v>
      </c>
      <c r="L20" s="41">
        <f>'MASTER CHART'!$AN$7</f>
        <v>0.25</v>
      </c>
      <c r="M20" s="586">
        <f t="shared" si="4"/>
        <v>-23.076923076923077</v>
      </c>
      <c r="N20" s="395"/>
      <c r="O20" s="1357" t="s">
        <v>301</v>
      </c>
      <c r="P20" s="1358">
        <v>8</v>
      </c>
    </row>
    <row r="21" spans="1:37" ht="16.100000000000001" x14ac:dyDescent="0.35">
      <c r="A21" s="358" t="s">
        <v>136</v>
      </c>
      <c r="B21" s="672"/>
      <c r="C21" s="1352" t="s">
        <v>136</v>
      </c>
      <c r="D21" s="1353" t="s">
        <v>297</v>
      </c>
      <c r="E21" s="669" t="str">
        <f t="shared" si="5"/>
        <v>AAA</v>
      </c>
      <c r="F21" s="591">
        <f t="shared" si="0"/>
        <v>100</v>
      </c>
      <c r="G21" s="593">
        <f t="shared" si="6"/>
        <v>1.6666666666666667</v>
      </c>
      <c r="H21" s="399">
        <f t="shared" si="1"/>
        <v>0.66666666666666674</v>
      </c>
      <c r="I21" s="399">
        <f t="shared" si="2"/>
        <v>0.66666666666666674</v>
      </c>
      <c r="J21" s="583">
        <f t="shared" si="3"/>
        <v>100</v>
      </c>
      <c r="K21" s="400" t="e">
        <f>IF(H21&lt;0,H21/#REF!*100,H21/$E$182*100)</f>
        <v>#DIV/0!</v>
      </c>
      <c r="L21" s="41">
        <f>'MASTER CHART'!$AN$7</f>
        <v>0.25</v>
      </c>
      <c r="M21" s="586">
        <f t="shared" si="4"/>
        <v>25</v>
      </c>
      <c r="N21" s="395"/>
      <c r="O21" s="1360" t="s">
        <v>303</v>
      </c>
      <c r="P21" s="1362">
        <v>4</v>
      </c>
    </row>
    <row r="22" spans="1:37" ht="16.100000000000001" x14ac:dyDescent="0.35">
      <c r="A22" s="358" t="s">
        <v>137</v>
      </c>
      <c r="B22" s="672"/>
      <c r="E22" s="669" t="str">
        <f t="shared" si="5"/>
        <v>-</v>
      </c>
      <c r="F22" s="591" t="str">
        <f t="shared" si="0"/>
        <v>use median</v>
      </c>
      <c r="G22" s="593">
        <f t="shared" si="6"/>
        <v>1</v>
      </c>
      <c r="H22" s="399">
        <f t="shared" si="1"/>
        <v>0</v>
      </c>
      <c r="I22" s="399">
        <f t="shared" si="2"/>
        <v>0</v>
      </c>
      <c r="J22" s="583">
        <f t="shared" si="3"/>
        <v>0</v>
      </c>
      <c r="K22" s="400" t="e">
        <f>IF(H22&lt;0,H22/#REF!*100,H22/$E$182*100)</f>
        <v>#DIV/0!</v>
      </c>
      <c r="L22" s="41">
        <f>'MASTER CHART'!$AN$7</f>
        <v>0.25</v>
      </c>
      <c r="M22" s="586">
        <f t="shared" si="4"/>
        <v>0</v>
      </c>
      <c r="N22" s="395"/>
      <c r="O22" s="1357" t="s">
        <v>293</v>
      </c>
      <c r="P22" s="1358">
        <v>0</v>
      </c>
      <c r="Q22" s="664"/>
      <c r="R22" s="664"/>
      <c r="S22" s="664"/>
      <c r="T22" s="664"/>
      <c r="U22" s="664"/>
      <c r="V22" s="664"/>
    </row>
    <row r="23" spans="1:37" ht="18" customHeight="1" thickBot="1" x14ac:dyDescent="0.4">
      <c r="A23" s="358" t="s">
        <v>138</v>
      </c>
      <c r="B23" s="672"/>
      <c r="E23" s="669" t="str">
        <f t="shared" si="5"/>
        <v>-</v>
      </c>
      <c r="F23" s="591" t="str">
        <f t="shared" si="0"/>
        <v>use median</v>
      </c>
      <c r="G23" s="593">
        <f t="shared" si="6"/>
        <v>1</v>
      </c>
      <c r="H23" s="399">
        <f t="shared" si="1"/>
        <v>0</v>
      </c>
      <c r="I23" s="399">
        <f t="shared" si="2"/>
        <v>0</v>
      </c>
      <c r="J23" s="583">
        <f t="shared" si="3"/>
        <v>0</v>
      </c>
      <c r="K23" s="400" t="e">
        <f>IF(H23&lt;0,H23/#REF!*100,H23/$E$182*100)</f>
        <v>#DIV/0!</v>
      </c>
      <c r="L23" s="41">
        <f>'MASTER CHART'!$AN$7</f>
        <v>0.25</v>
      </c>
      <c r="M23" s="586">
        <f t="shared" si="4"/>
        <v>0</v>
      </c>
      <c r="N23" s="390"/>
      <c r="O23" s="1363" t="s">
        <v>304</v>
      </c>
      <c r="P23" s="1364" t="s">
        <v>367</v>
      </c>
      <c r="Q23" s="387"/>
      <c r="R23" s="387"/>
      <c r="S23" s="387"/>
      <c r="T23" s="387"/>
      <c r="U23" s="387"/>
      <c r="V23" s="387"/>
      <c r="W23" s="387"/>
      <c r="X23" s="387"/>
      <c r="Y23" s="387"/>
      <c r="Z23" s="387"/>
      <c r="AA23" s="387"/>
      <c r="AB23" s="387"/>
      <c r="AC23" s="387"/>
      <c r="AD23" s="387"/>
      <c r="AE23" s="387"/>
      <c r="AF23" s="387"/>
      <c r="AG23" s="387"/>
      <c r="AH23" s="387"/>
      <c r="AI23" s="387"/>
      <c r="AJ23" s="387"/>
      <c r="AK23" s="387"/>
    </row>
    <row r="24" spans="1:37" ht="16.100000000000001" x14ac:dyDescent="0.35">
      <c r="A24" s="358" t="s">
        <v>139</v>
      </c>
      <c r="B24" s="672"/>
      <c r="E24" s="669" t="str">
        <f t="shared" si="5"/>
        <v>-</v>
      </c>
      <c r="F24" s="591" t="str">
        <f t="shared" si="0"/>
        <v>use median</v>
      </c>
      <c r="G24" s="593">
        <f t="shared" si="6"/>
        <v>1</v>
      </c>
      <c r="H24" s="399">
        <f t="shared" si="1"/>
        <v>0</v>
      </c>
      <c r="I24" s="399">
        <f t="shared" si="2"/>
        <v>0</v>
      </c>
      <c r="J24" s="583">
        <f t="shared" si="3"/>
        <v>0</v>
      </c>
      <c r="K24" s="400" t="e">
        <f>IF(H24&lt;0,H24/#REF!*100,H24/$E$182*100)</f>
        <v>#DIV/0!</v>
      </c>
      <c r="L24" s="41">
        <f>'MASTER CHART'!$AN$7</f>
        <v>0.25</v>
      </c>
      <c r="M24" s="586">
        <f t="shared" si="4"/>
        <v>0</v>
      </c>
      <c r="N24" s="390"/>
      <c r="O24" s="676"/>
      <c r="P24" s="676"/>
      <c r="Q24" s="387"/>
      <c r="R24" s="387"/>
      <c r="S24" s="387"/>
      <c r="T24" s="387"/>
      <c r="U24" s="387"/>
      <c r="V24" s="387"/>
      <c r="W24" s="387"/>
      <c r="X24" s="387"/>
      <c r="Y24" s="387"/>
      <c r="Z24" s="387"/>
      <c r="AA24" s="387"/>
      <c r="AB24" s="387"/>
      <c r="AC24" s="387"/>
      <c r="AD24" s="387"/>
      <c r="AE24" s="387"/>
      <c r="AF24" s="387"/>
      <c r="AG24" s="387"/>
      <c r="AH24" s="387"/>
      <c r="AI24" s="387"/>
      <c r="AJ24" s="387"/>
      <c r="AK24" s="387"/>
    </row>
    <row r="25" spans="1:37" ht="16.100000000000001" x14ac:dyDescent="0.35">
      <c r="A25" s="358" t="s">
        <v>35</v>
      </c>
      <c r="B25" s="672"/>
      <c r="C25" s="1352" t="s">
        <v>35</v>
      </c>
      <c r="D25" s="1353" t="s">
        <v>396</v>
      </c>
      <c r="E25" s="669" t="str">
        <f t="shared" si="5"/>
        <v>BB-</v>
      </c>
      <c r="F25" s="591">
        <f t="shared" si="0"/>
        <v>30</v>
      </c>
      <c r="G25" s="593">
        <f t="shared" si="6"/>
        <v>0.5</v>
      </c>
      <c r="H25" s="399">
        <f t="shared" si="1"/>
        <v>-0.5</v>
      </c>
      <c r="I25" s="399">
        <f t="shared" si="2"/>
        <v>-0.5</v>
      </c>
      <c r="J25" s="583">
        <f t="shared" si="3"/>
        <v>-57.692307692307686</v>
      </c>
      <c r="K25" s="400" t="e">
        <f>IF(H25&lt;0,H25/#REF!*100,H25/$E$182*100)</f>
        <v>#REF!</v>
      </c>
      <c r="L25" s="41">
        <f>'MASTER CHART'!$AN$7</f>
        <v>0.25</v>
      </c>
      <c r="M25" s="586">
        <f t="shared" si="4"/>
        <v>-14.423076923076922</v>
      </c>
      <c r="N25" s="390"/>
      <c r="O25" s="676"/>
      <c r="P25" s="676"/>
      <c r="Q25" s="655"/>
      <c r="R25" s="655"/>
      <c r="S25" s="655"/>
      <c r="T25" s="655"/>
      <c r="U25" s="655"/>
      <c r="V25" s="655"/>
      <c r="W25" s="387"/>
      <c r="X25" s="387"/>
      <c r="Y25" s="387"/>
      <c r="Z25" s="387"/>
      <c r="AA25" s="387"/>
      <c r="AB25" s="387"/>
      <c r="AC25" s="387"/>
      <c r="AD25" s="387"/>
      <c r="AE25" s="387"/>
      <c r="AF25" s="387"/>
      <c r="AG25" s="387"/>
      <c r="AH25" s="387"/>
      <c r="AI25" s="387"/>
      <c r="AJ25" s="387"/>
      <c r="AK25" s="387"/>
    </row>
    <row r="26" spans="1:37" ht="16.100000000000001" x14ac:dyDescent="0.35">
      <c r="A26" s="358" t="s">
        <v>231</v>
      </c>
      <c r="B26" s="672"/>
      <c r="E26" s="669" t="str">
        <f t="shared" si="5"/>
        <v>-</v>
      </c>
      <c r="F26" s="591" t="str">
        <f t="shared" si="0"/>
        <v>use median</v>
      </c>
      <c r="G26" s="593">
        <f t="shared" si="6"/>
        <v>1</v>
      </c>
      <c r="H26" s="399">
        <f t="shared" si="1"/>
        <v>0</v>
      </c>
      <c r="I26" s="399">
        <f t="shared" si="2"/>
        <v>0</v>
      </c>
      <c r="J26" s="583">
        <f t="shared" si="3"/>
        <v>0</v>
      </c>
      <c r="K26" s="400" t="e">
        <f>IF(H26&lt;0,H26/#REF!*100,H26/$E$182*100)</f>
        <v>#DIV/0!</v>
      </c>
      <c r="L26" s="41">
        <f>'MASTER CHART'!$AN$7</f>
        <v>0.25</v>
      </c>
      <c r="M26" s="586">
        <f t="shared" si="4"/>
        <v>0</v>
      </c>
      <c r="N26" s="390"/>
      <c r="O26" s="676"/>
      <c r="P26" s="676"/>
      <c r="Q26" s="655"/>
      <c r="R26" s="655"/>
      <c r="S26" s="655"/>
      <c r="T26" s="655"/>
      <c r="U26" s="655"/>
      <c r="V26" s="655"/>
      <c r="W26" s="387"/>
      <c r="X26" s="387"/>
      <c r="Y26" s="387"/>
      <c r="Z26" s="387"/>
      <c r="AA26" s="387"/>
      <c r="AB26" s="387"/>
      <c r="AC26" s="387"/>
      <c r="AD26" s="387"/>
      <c r="AE26" s="387"/>
      <c r="AF26" s="387"/>
      <c r="AG26" s="387"/>
      <c r="AH26" s="387"/>
      <c r="AI26" s="387"/>
      <c r="AJ26" s="387"/>
      <c r="AK26" s="387"/>
    </row>
    <row r="27" spans="1:37" ht="16.100000000000001" x14ac:dyDescent="0.35">
      <c r="A27" s="358" t="s">
        <v>141</v>
      </c>
      <c r="B27" s="672"/>
      <c r="E27" s="669" t="str">
        <f t="shared" si="5"/>
        <v>-</v>
      </c>
      <c r="F27" s="591" t="str">
        <f t="shared" si="0"/>
        <v>use median</v>
      </c>
      <c r="G27" s="593">
        <f t="shared" si="6"/>
        <v>1</v>
      </c>
      <c r="H27" s="399">
        <f t="shared" si="1"/>
        <v>0</v>
      </c>
      <c r="I27" s="399">
        <f t="shared" si="2"/>
        <v>0</v>
      </c>
      <c r="J27" s="583">
        <f t="shared" si="3"/>
        <v>0</v>
      </c>
      <c r="K27" s="400" t="e">
        <f>IF(H27&lt;0,H27/#REF!*100,H27/$E$182*100)</f>
        <v>#DIV/0!</v>
      </c>
      <c r="L27" s="41">
        <f>'MASTER CHART'!$AN$7</f>
        <v>0.25</v>
      </c>
      <c r="M27" s="586">
        <f t="shared" si="4"/>
        <v>0</v>
      </c>
      <c r="N27" s="390"/>
      <c r="O27" s="253"/>
      <c r="P27" s="253"/>
      <c r="Q27" s="387"/>
      <c r="R27" s="387"/>
      <c r="S27" s="387"/>
      <c r="T27" s="387"/>
      <c r="U27" s="387"/>
      <c r="V27" s="387"/>
      <c r="W27" s="387"/>
      <c r="X27" s="387"/>
      <c r="Y27" s="387"/>
      <c r="Z27" s="387"/>
      <c r="AA27" s="387"/>
      <c r="AB27" s="387"/>
      <c r="AC27" s="387"/>
      <c r="AD27" s="387"/>
      <c r="AE27" s="387"/>
      <c r="AF27" s="387"/>
      <c r="AG27" s="387"/>
      <c r="AH27" s="387"/>
      <c r="AI27" s="387"/>
      <c r="AJ27" s="387"/>
      <c r="AK27" s="387"/>
    </row>
    <row r="28" spans="1:37" ht="16.100000000000001" x14ac:dyDescent="0.35">
      <c r="A28" s="358" t="s">
        <v>46</v>
      </c>
      <c r="B28" s="672"/>
      <c r="C28" s="1352" t="s">
        <v>46</v>
      </c>
      <c r="D28" s="1353" t="s">
        <v>393</v>
      </c>
      <c r="E28" s="669" t="str">
        <f t="shared" si="5"/>
        <v>BB+</v>
      </c>
      <c r="F28" s="591">
        <f t="shared" si="0"/>
        <v>42</v>
      </c>
      <c r="G28" s="593">
        <f t="shared" si="6"/>
        <v>0.7</v>
      </c>
      <c r="H28" s="399">
        <f t="shared" si="1"/>
        <v>-0.30000000000000004</v>
      </c>
      <c r="I28" s="399">
        <f t="shared" si="2"/>
        <v>-0.30000000000000004</v>
      </c>
      <c r="J28" s="583">
        <f t="shared" si="3"/>
        <v>-34.61538461538462</v>
      </c>
      <c r="K28" s="400" t="e">
        <f>IF(H28&lt;0,H28/#REF!*100,H28/$E$182*100)</f>
        <v>#REF!</v>
      </c>
      <c r="L28" s="41">
        <f>'MASTER CHART'!$AN$7</f>
        <v>0.25</v>
      </c>
      <c r="M28" s="586">
        <f t="shared" si="4"/>
        <v>-8.6538461538461551</v>
      </c>
      <c r="N28" s="390"/>
      <c r="O28" s="253"/>
      <c r="P28" s="253"/>
      <c r="Q28" s="654"/>
      <c r="R28" s="654"/>
      <c r="S28" s="654"/>
      <c r="T28" s="654"/>
      <c r="U28" s="654"/>
      <c r="V28" s="654"/>
      <c r="W28" s="387"/>
      <c r="X28" s="387"/>
      <c r="Y28" s="387"/>
      <c r="Z28" s="387"/>
      <c r="AA28" s="387"/>
      <c r="AB28" s="387"/>
      <c r="AC28" s="387"/>
      <c r="AD28" s="387"/>
      <c r="AE28" s="387"/>
      <c r="AF28" s="387"/>
      <c r="AG28" s="387"/>
      <c r="AH28" s="387"/>
      <c r="AI28" s="387"/>
      <c r="AJ28" s="387"/>
      <c r="AK28" s="387"/>
    </row>
    <row r="29" spans="1:37" ht="16.100000000000001" x14ac:dyDescent="0.35">
      <c r="A29" s="358" t="s">
        <v>142</v>
      </c>
      <c r="B29" s="672"/>
      <c r="C29" s="670" t="s">
        <v>688</v>
      </c>
      <c r="D29" s="1301" t="s">
        <v>297</v>
      </c>
      <c r="E29" s="669" t="str">
        <f t="shared" si="5"/>
        <v>AAA</v>
      </c>
      <c r="F29" s="591">
        <f t="shared" si="0"/>
        <v>100</v>
      </c>
      <c r="G29" s="593">
        <f t="shared" si="6"/>
        <v>1.6666666666666667</v>
      </c>
      <c r="H29" s="399">
        <f t="shared" si="1"/>
        <v>0.66666666666666674</v>
      </c>
      <c r="I29" s="399">
        <f t="shared" si="2"/>
        <v>0.66666666666666674</v>
      </c>
      <c r="J29" s="583">
        <f t="shared" si="3"/>
        <v>100</v>
      </c>
      <c r="K29" s="400" t="e">
        <f>IF(H29&lt;0,H29/#REF!*100,H29/$E$182*100)</f>
        <v>#DIV/0!</v>
      </c>
      <c r="L29" s="41">
        <f>'MASTER CHART'!$AN$7</f>
        <v>0.25</v>
      </c>
      <c r="M29" s="586">
        <f t="shared" si="4"/>
        <v>25</v>
      </c>
      <c r="N29" s="390"/>
      <c r="O29" s="359"/>
      <c r="P29" s="654"/>
      <c r="Q29" s="654"/>
      <c r="R29" s="654"/>
      <c r="S29" s="654"/>
      <c r="T29" s="654"/>
      <c r="U29" s="654"/>
      <c r="V29" s="654"/>
      <c r="W29" s="387"/>
      <c r="X29" s="387"/>
      <c r="Y29" s="387"/>
      <c r="Z29" s="387"/>
      <c r="AA29" s="387"/>
      <c r="AB29" s="387"/>
      <c r="AC29" s="387"/>
      <c r="AD29" s="387"/>
      <c r="AE29" s="387"/>
      <c r="AF29" s="387"/>
      <c r="AG29" s="387"/>
      <c r="AH29" s="387"/>
      <c r="AI29" s="387"/>
      <c r="AJ29" s="387"/>
      <c r="AK29" s="387"/>
    </row>
    <row r="30" spans="1:37" ht="16.100000000000001" x14ac:dyDescent="0.35">
      <c r="A30" s="358" t="s">
        <v>143</v>
      </c>
      <c r="B30" s="672"/>
      <c r="E30" s="669" t="str">
        <f t="shared" si="5"/>
        <v>-</v>
      </c>
      <c r="F30" s="591" t="str">
        <f t="shared" si="0"/>
        <v>use median</v>
      </c>
      <c r="G30" s="593">
        <f t="shared" si="6"/>
        <v>1</v>
      </c>
      <c r="H30" s="399">
        <f t="shared" si="1"/>
        <v>0</v>
      </c>
      <c r="I30" s="399">
        <f t="shared" si="2"/>
        <v>0</v>
      </c>
      <c r="J30" s="583">
        <f t="shared" si="3"/>
        <v>0</v>
      </c>
      <c r="K30" s="400" t="e">
        <f>IF(H30&lt;0,H30/#REF!*100,H30/$E$182*100)</f>
        <v>#DIV/0!</v>
      </c>
      <c r="L30" s="41">
        <f>'MASTER CHART'!$AN$7</f>
        <v>0.25</v>
      </c>
      <c r="M30" s="586">
        <f t="shared" si="4"/>
        <v>0</v>
      </c>
      <c r="N30" s="390"/>
      <c r="O30" s="359"/>
      <c r="P30" s="383"/>
      <c r="Q30" s="383"/>
      <c r="R30" s="383"/>
      <c r="S30" s="383"/>
      <c r="T30" s="383"/>
      <c r="U30" s="383"/>
      <c r="V30" s="383"/>
      <c r="W30" s="387"/>
      <c r="X30" s="387"/>
      <c r="Y30" s="387"/>
      <c r="Z30" s="387"/>
      <c r="AA30" s="387"/>
      <c r="AB30" s="387"/>
      <c r="AC30" s="387"/>
      <c r="AD30" s="387"/>
      <c r="AE30" s="387"/>
      <c r="AF30" s="387"/>
      <c r="AG30" s="387"/>
      <c r="AH30" s="387"/>
      <c r="AI30" s="387"/>
      <c r="AJ30" s="387"/>
      <c r="AK30" s="387"/>
    </row>
    <row r="31" spans="1:37" ht="16.100000000000001" x14ac:dyDescent="0.35">
      <c r="A31" s="358" t="s">
        <v>47</v>
      </c>
      <c r="B31" s="672"/>
      <c r="C31" s="1352" t="s">
        <v>47</v>
      </c>
      <c r="D31" s="1353" t="s">
        <v>398</v>
      </c>
      <c r="E31" s="669" t="str">
        <f t="shared" si="5"/>
        <v>BBB+</v>
      </c>
      <c r="F31" s="591">
        <f t="shared" si="0"/>
        <v>60</v>
      </c>
      <c r="G31" s="593">
        <f t="shared" si="6"/>
        <v>1</v>
      </c>
      <c r="H31" s="399">
        <f t="shared" si="1"/>
        <v>0</v>
      </c>
      <c r="I31" s="399">
        <f t="shared" si="2"/>
        <v>0</v>
      </c>
      <c r="J31" s="583">
        <f t="shared" si="3"/>
        <v>0</v>
      </c>
      <c r="K31" s="400" t="e">
        <f>IF(H31&lt;0,H31/#REF!*100,H31/$E$182*100)</f>
        <v>#DIV/0!</v>
      </c>
      <c r="L31" s="41">
        <f>'MASTER CHART'!$AN$7</f>
        <v>0.25</v>
      </c>
      <c r="M31" s="586">
        <f t="shared" si="4"/>
        <v>0</v>
      </c>
      <c r="N31" s="390"/>
      <c r="O31" s="359"/>
      <c r="P31" s="383"/>
      <c r="Q31" s="383"/>
      <c r="R31" s="383"/>
      <c r="S31" s="383"/>
      <c r="T31" s="383"/>
      <c r="U31" s="383"/>
      <c r="V31" s="383"/>
      <c r="W31" s="387"/>
      <c r="X31" s="387"/>
      <c r="Y31" s="387"/>
      <c r="Z31" s="387"/>
      <c r="AA31" s="387"/>
      <c r="AB31" s="387"/>
      <c r="AC31" s="387"/>
      <c r="AD31" s="387"/>
      <c r="AE31" s="387"/>
      <c r="AF31" s="387"/>
      <c r="AG31" s="387"/>
      <c r="AH31" s="387"/>
      <c r="AI31" s="387"/>
      <c r="AJ31" s="387"/>
      <c r="AK31" s="387"/>
    </row>
    <row r="32" spans="1:37" ht="16.100000000000001" x14ac:dyDescent="0.35">
      <c r="A32" s="358" t="s">
        <v>144</v>
      </c>
      <c r="B32" s="672"/>
      <c r="E32" s="669" t="str">
        <f t="shared" si="5"/>
        <v>-</v>
      </c>
      <c r="F32" s="591" t="str">
        <f t="shared" si="0"/>
        <v>use median</v>
      </c>
      <c r="G32" s="593">
        <f t="shared" si="6"/>
        <v>1</v>
      </c>
      <c r="H32" s="399">
        <f t="shared" si="1"/>
        <v>0</v>
      </c>
      <c r="I32" s="399">
        <f t="shared" si="2"/>
        <v>0</v>
      </c>
      <c r="J32" s="583">
        <f t="shared" si="3"/>
        <v>0</v>
      </c>
      <c r="K32" s="400" t="e">
        <f>IF(H32&lt;0,H32/#REF!*100,H32/$E$182*100)</f>
        <v>#DIV/0!</v>
      </c>
      <c r="L32" s="41">
        <f>'MASTER CHART'!$AN$7</f>
        <v>0.25</v>
      </c>
      <c r="M32" s="586">
        <f t="shared" si="4"/>
        <v>0</v>
      </c>
      <c r="N32" s="390"/>
      <c r="O32" s="359"/>
      <c r="P32" s="383"/>
      <c r="Q32" s="383"/>
      <c r="R32" s="383"/>
      <c r="S32" s="383"/>
      <c r="T32" s="383"/>
      <c r="U32" s="383"/>
      <c r="V32" s="383"/>
      <c r="W32" s="387"/>
      <c r="X32" s="387"/>
      <c r="Y32" s="387"/>
      <c r="Z32" s="387"/>
      <c r="AA32" s="387"/>
      <c r="AB32" s="387"/>
      <c r="AC32" s="387"/>
      <c r="AD32" s="387"/>
      <c r="AE32" s="387"/>
      <c r="AF32" s="387"/>
      <c r="AG32" s="387"/>
      <c r="AH32" s="387"/>
      <c r="AI32" s="387"/>
      <c r="AJ32" s="387"/>
      <c r="AK32" s="387"/>
    </row>
    <row r="33" spans="1:37" ht="16.100000000000001" x14ac:dyDescent="0.35">
      <c r="A33" s="358" t="s">
        <v>145</v>
      </c>
      <c r="B33" s="672"/>
      <c r="E33" s="669" t="str">
        <f t="shared" si="5"/>
        <v>-</v>
      </c>
      <c r="F33" s="591" t="str">
        <f t="shared" si="0"/>
        <v>use median</v>
      </c>
      <c r="G33" s="593">
        <f t="shared" si="6"/>
        <v>1</v>
      </c>
      <c r="H33" s="399">
        <f t="shared" si="1"/>
        <v>0</v>
      </c>
      <c r="I33" s="399">
        <f t="shared" si="2"/>
        <v>0</v>
      </c>
      <c r="J33" s="583">
        <f t="shared" si="3"/>
        <v>0</v>
      </c>
      <c r="K33" s="400" t="e">
        <f>IF(H33&lt;0,H33/#REF!*100,H33/$E$182*100)</f>
        <v>#DIV/0!</v>
      </c>
      <c r="L33" s="41">
        <f>'MASTER CHART'!$AN$7</f>
        <v>0.25</v>
      </c>
      <c r="M33" s="586">
        <f t="shared" si="4"/>
        <v>0</v>
      </c>
      <c r="N33" s="390"/>
      <c r="O33" s="359"/>
      <c r="P33" s="383"/>
      <c r="Q33" s="383"/>
      <c r="R33" s="383"/>
      <c r="S33" s="383"/>
      <c r="T33" s="383"/>
      <c r="U33" s="383"/>
      <c r="V33" s="383"/>
      <c r="W33" s="387"/>
      <c r="X33" s="387"/>
      <c r="Y33" s="387"/>
      <c r="Z33" s="387"/>
      <c r="AA33" s="387"/>
      <c r="AB33" s="387"/>
      <c r="AC33" s="387"/>
      <c r="AD33" s="387"/>
      <c r="AE33" s="387"/>
      <c r="AF33" s="387"/>
      <c r="AG33" s="387"/>
      <c r="AH33" s="387"/>
      <c r="AI33" s="387"/>
      <c r="AJ33" s="387"/>
      <c r="AK33" s="387"/>
    </row>
    <row r="34" spans="1:37" ht="16.100000000000001" x14ac:dyDescent="0.35">
      <c r="A34" s="358" t="s">
        <v>146</v>
      </c>
      <c r="B34" s="672"/>
      <c r="C34" s="1352" t="s">
        <v>146</v>
      </c>
      <c r="D34" s="1353" t="s">
        <v>393</v>
      </c>
      <c r="E34" s="669" t="str">
        <f t="shared" si="5"/>
        <v>BB+</v>
      </c>
      <c r="F34" s="591">
        <f t="shared" si="0"/>
        <v>42</v>
      </c>
      <c r="G34" s="593">
        <f t="shared" si="6"/>
        <v>0.7</v>
      </c>
      <c r="H34" s="399">
        <f t="shared" si="1"/>
        <v>-0.30000000000000004</v>
      </c>
      <c r="I34" s="399">
        <f t="shared" si="2"/>
        <v>-0.30000000000000004</v>
      </c>
      <c r="J34" s="583">
        <f t="shared" si="3"/>
        <v>-34.61538461538462</v>
      </c>
      <c r="K34" s="400" t="e">
        <f>IF(H34&lt;0,H34/#REF!*100,H34/$E$182*100)</f>
        <v>#REF!</v>
      </c>
      <c r="L34" s="41">
        <f>'MASTER CHART'!$AN$7</f>
        <v>0.25</v>
      </c>
      <c r="M34" s="586">
        <f t="shared" si="4"/>
        <v>-8.6538461538461551</v>
      </c>
      <c r="N34" s="390"/>
      <c r="O34" s="359"/>
      <c r="P34" s="383"/>
      <c r="Q34" s="383"/>
      <c r="R34" s="383"/>
      <c r="S34" s="383"/>
      <c r="T34" s="383"/>
      <c r="U34" s="383"/>
      <c r="V34" s="383"/>
      <c r="W34" s="387"/>
      <c r="X34" s="387"/>
      <c r="Y34" s="387"/>
      <c r="Z34" s="387"/>
      <c r="AA34" s="387"/>
      <c r="AB34" s="387"/>
      <c r="AC34" s="387"/>
      <c r="AD34" s="387"/>
      <c r="AE34" s="387"/>
      <c r="AF34" s="387"/>
      <c r="AG34" s="387"/>
      <c r="AH34" s="387"/>
      <c r="AI34" s="387"/>
      <c r="AJ34" s="387"/>
      <c r="AK34" s="387"/>
    </row>
    <row r="35" spans="1:37" ht="16.100000000000001" x14ac:dyDescent="0.35">
      <c r="A35" s="358" t="s">
        <v>48</v>
      </c>
      <c r="B35" s="672"/>
      <c r="C35" s="1352" t="s">
        <v>48</v>
      </c>
      <c r="D35" s="1353" t="s">
        <v>297</v>
      </c>
      <c r="E35" s="669" t="str">
        <f t="shared" si="5"/>
        <v>AAA</v>
      </c>
      <c r="F35" s="591">
        <f t="shared" si="0"/>
        <v>100</v>
      </c>
      <c r="G35" s="593">
        <f t="shared" si="6"/>
        <v>1.6666666666666667</v>
      </c>
      <c r="H35" s="399">
        <f t="shared" si="1"/>
        <v>0.66666666666666674</v>
      </c>
      <c r="I35" s="399">
        <f t="shared" si="2"/>
        <v>0.66666666666666674</v>
      </c>
      <c r="J35" s="583">
        <f t="shared" si="3"/>
        <v>100</v>
      </c>
      <c r="K35" s="400" t="e">
        <f>IF(H35&lt;0,H35/#REF!*100,H35/$E$182*100)</f>
        <v>#DIV/0!</v>
      </c>
      <c r="L35" s="41">
        <f>'MASTER CHART'!$AN$7</f>
        <v>0.25</v>
      </c>
      <c r="M35" s="586">
        <f t="shared" si="4"/>
        <v>25</v>
      </c>
      <c r="N35" s="390"/>
      <c r="O35" s="359"/>
      <c r="P35" s="383"/>
      <c r="Q35" s="383"/>
      <c r="R35" s="383"/>
      <c r="S35" s="383"/>
      <c r="T35" s="383"/>
      <c r="U35" s="383"/>
      <c r="V35" s="383"/>
      <c r="W35" s="387"/>
      <c r="X35" s="387"/>
      <c r="Y35" s="387"/>
      <c r="Z35" s="387"/>
      <c r="AA35" s="387"/>
      <c r="AB35" s="387"/>
      <c r="AC35" s="387"/>
      <c r="AD35" s="387"/>
      <c r="AE35" s="387"/>
      <c r="AF35" s="387"/>
      <c r="AG35" s="387"/>
      <c r="AH35" s="387"/>
      <c r="AI35" s="387"/>
      <c r="AJ35" s="387"/>
      <c r="AK35" s="387"/>
    </row>
    <row r="36" spans="1:37" ht="16.100000000000001" x14ac:dyDescent="0.35">
      <c r="A36" s="358" t="s">
        <v>147</v>
      </c>
      <c r="B36" s="672"/>
      <c r="E36" s="669" t="str">
        <f t="shared" si="5"/>
        <v>-</v>
      </c>
      <c r="F36" s="591" t="str">
        <f t="shared" ref="F36:F67" si="7">IF(E36="-","use median",(VLOOKUP(E36,$O$4:$P$23,2,FALSE)))</f>
        <v>use median</v>
      </c>
      <c r="G36" s="593">
        <f t="shared" si="6"/>
        <v>1</v>
      </c>
      <c r="H36" s="399">
        <f t="shared" si="1"/>
        <v>0</v>
      </c>
      <c r="I36" s="399">
        <f t="shared" ref="I36:I67" si="8">(H36*1)</f>
        <v>0</v>
      </c>
      <c r="J36" s="583">
        <f t="shared" si="3"/>
        <v>0</v>
      </c>
      <c r="K36" s="400" t="e">
        <f>IF(H36&lt;0,H36/#REF!*100,H36/$E$182*100)</f>
        <v>#DIV/0!</v>
      </c>
      <c r="L36" s="41">
        <f>'MASTER CHART'!$AN$7</f>
        <v>0.25</v>
      </c>
      <c r="M36" s="586">
        <f t="shared" si="4"/>
        <v>0</v>
      </c>
      <c r="N36" s="390"/>
      <c r="O36" s="359"/>
      <c r="P36" s="383"/>
      <c r="Q36" s="383"/>
      <c r="R36" s="383"/>
      <c r="S36" s="383"/>
      <c r="T36" s="383"/>
      <c r="U36" s="383"/>
      <c r="V36" s="383"/>
      <c r="W36" s="387"/>
      <c r="X36" s="387"/>
      <c r="Y36" s="387"/>
      <c r="Z36" s="387"/>
      <c r="AA36" s="387"/>
      <c r="AB36" s="387"/>
      <c r="AC36" s="387"/>
      <c r="AD36" s="387"/>
      <c r="AE36" s="387"/>
      <c r="AF36" s="387"/>
      <c r="AG36" s="387"/>
      <c r="AH36" s="387"/>
      <c r="AI36" s="387"/>
      <c r="AJ36" s="387"/>
      <c r="AK36" s="387"/>
    </row>
    <row r="37" spans="1:37" ht="16.100000000000001" x14ac:dyDescent="0.35">
      <c r="A37" s="358" t="s">
        <v>49</v>
      </c>
      <c r="B37" s="672"/>
      <c r="C37" s="1352" t="s">
        <v>49</v>
      </c>
      <c r="D37" s="1353" t="s">
        <v>390</v>
      </c>
      <c r="E37" s="669" t="str">
        <f t="shared" si="5"/>
        <v>AA+</v>
      </c>
      <c r="F37" s="591">
        <f t="shared" si="7"/>
        <v>96</v>
      </c>
      <c r="G37" s="593">
        <f t="shared" si="6"/>
        <v>1.6</v>
      </c>
      <c r="H37" s="399">
        <f t="shared" si="1"/>
        <v>0.60000000000000009</v>
      </c>
      <c r="I37" s="399">
        <f t="shared" si="8"/>
        <v>0.60000000000000009</v>
      </c>
      <c r="J37" s="583">
        <f t="shared" si="3"/>
        <v>90</v>
      </c>
      <c r="K37" s="400" t="e">
        <f>IF(H37&lt;0,H37/#REF!*100,H37/$E$182*100)</f>
        <v>#DIV/0!</v>
      </c>
      <c r="L37" s="41">
        <f>'MASTER CHART'!$AN$7</f>
        <v>0.25</v>
      </c>
      <c r="M37" s="586">
        <f t="shared" si="4"/>
        <v>22.5</v>
      </c>
      <c r="N37" s="390"/>
      <c r="O37" s="359"/>
      <c r="P37" s="383"/>
      <c r="Q37" s="383"/>
      <c r="R37" s="383"/>
      <c r="S37" s="383"/>
      <c r="T37" s="383"/>
      <c r="U37" s="383"/>
      <c r="V37" s="383"/>
      <c r="W37" s="387"/>
      <c r="X37" s="387"/>
      <c r="Y37" s="387"/>
      <c r="Z37" s="387"/>
      <c r="AA37" s="387"/>
      <c r="AB37" s="387"/>
      <c r="AC37" s="387"/>
      <c r="AD37" s="387"/>
      <c r="AE37" s="387"/>
      <c r="AF37" s="387"/>
      <c r="AG37" s="387"/>
      <c r="AH37" s="387"/>
      <c r="AI37" s="387"/>
      <c r="AJ37" s="387"/>
      <c r="AK37" s="387"/>
    </row>
    <row r="38" spans="1:37" ht="16.100000000000001" x14ac:dyDescent="0.35">
      <c r="A38" s="358" t="s">
        <v>50</v>
      </c>
      <c r="B38" s="672"/>
      <c r="C38" s="1352" t="s">
        <v>50</v>
      </c>
      <c r="D38" s="1353" t="s">
        <v>400</v>
      </c>
      <c r="E38" s="669" t="str">
        <f t="shared" si="5"/>
        <v>A+</v>
      </c>
      <c r="F38" s="591">
        <f t="shared" si="7"/>
        <v>78</v>
      </c>
      <c r="G38" s="593">
        <f t="shared" si="6"/>
        <v>1.3</v>
      </c>
      <c r="H38" s="399">
        <f t="shared" si="1"/>
        <v>0.30000000000000004</v>
      </c>
      <c r="I38" s="399">
        <f t="shared" si="8"/>
        <v>0.30000000000000004</v>
      </c>
      <c r="J38" s="583">
        <f t="shared" si="3"/>
        <v>45</v>
      </c>
      <c r="K38" s="400" t="e">
        <f>IF(H38&lt;0,H38/#REF!*100,H38/$E$182*100)</f>
        <v>#DIV/0!</v>
      </c>
      <c r="L38" s="41">
        <f>'MASTER CHART'!$AN$7</f>
        <v>0.25</v>
      </c>
      <c r="M38" s="586">
        <f t="shared" si="4"/>
        <v>11.25</v>
      </c>
      <c r="N38" s="390"/>
      <c r="O38" s="359"/>
      <c r="P38" s="383"/>
      <c r="Q38" s="383"/>
      <c r="R38" s="383"/>
      <c r="S38" s="383"/>
      <c r="T38" s="383"/>
      <c r="U38" s="383"/>
      <c r="V38" s="383"/>
      <c r="W38" s="387"/>
      <c r="X38" s="387"/>
      <c r="Y38" s="387"/>
      <c r="Z38" s="387"/>
      <c r="AA38" s="387"/>
      <c r="AB38" s="387"/>
      <c r="AC38" s="387"/>
      <c r="AD38" s="387"/>
      <c r="AE38" s="387"/>
      <c r="AF38" s="387"/>
      <c r="AG38" s="387"/>
      <c r="AH38" s="387"/>
      <c r="AI38" s="387"/>
      <c r="AJ38" s="387"/>
      <c r="AK38" s="387"/>
    </row>
    <row r="39" spans="1:37" ht="16.100000000000001" x14ac:dyDescent="0.35">
      <c r="A39" s="358" t="s">
        <v>148</v>
      </c>
      <c r="B39" s="672"/>
      <c r="C39" s="1352" t="s">
        <v>229</v>
      </c>
      <c r="D39" s="1353" t="s">
        <v>390</v>
      </c>
      <c r="E39" s="669" t="str">
        <f t="shared" si="5"/>
        <v>AA+</v>
      </c>
      <c r="F39" s="591">
        <f t="shared" si="7"/>
        <v>96</v>
      </c>
      <c r="G39" s="593">
        <f t="shared" si="6"/>
        <v>1.6</v>
      </c>
      <c r="H39" s="399">
        <f t="shared" si="1"/>
        <v>0.60000000000000009</v>
      </c>
      <c r="I39" s="399">
        <f t="shared" si="8"/>
        <v>0.60000000000000009</v>
      </c>
      <c r="J39" s="583">
        <f t="shared" si="3"/>
        <v>90</v>
      </c>
      <c r="K39" s="400" t="e">
        <f>IF(H39&lt;0,H39/#REF!*100,H39/$E$182*100)</f>
        <v>#DIV/0!</v>
      </c>
      <c r="L39" s="41">
        <f>'MASTER CHART'!$AN$7</f>
        <v>0.25</v>
      </c>
      <c r="M39" s="586">
        <f t="shared" si="4"/>
        <v>22.5</v>
      </c>
      <c r="N39" s="390"/>
      <c r="O39" s="359"/>
      <c r="P39" s="383"/>
      <c r="Q39" s="383"/>
      <c r="R39" s="383"/>
      <c r="S39" s="383"/>
      <c r="T39" s="383"/>
      <c r="U39" s="383"/>
      <c r="V39" s="383"/>
      <c r="W39" s="387"/>
      <c r="X39" s="387"/>
      <c r="Y39" s="387"/>
      <c r="Z39" s="387"/>
      <c r="AA39" s="387"/>
      <c r="AB39" s="387"/>
      <c r="AC39" s="387"/>
      <c r="AD39" s="387"/>
      <c r="AE39" s="387"/>
      <c r="AF39" s="387"/>
      <c r="AG39" s="387"/>
      <c r="AH39" s="387"/>
      <c r="AI39" s="387"/>
      <c r="AJ39" s="387"/>
      <c r="AK39" s="387"/>
    </row>
    <row r="40" spans="1:37" ht="16.100000000000001" x14ac:dyDescent="0.35">
      <c r="A40" s="358" t="s">
        <v>51</v>
      </c>
      <c r="B40" s="672"/>
      <c r="C40" s="1352" t="s">
        <v>51</v>
      </c>
      <c r="D40" s="1353" t="s">
        <v>398</v>
      </c>
      <c r="E40" s="669" t="str">
        <f t="shared" si="5"/>
        <v>BBB+</v>
      </c>
      <c r="F40" s="591">
        <f t="shared" si="7"/>
        <v>60</v>
      </c>
      <c r="G40" s="593">
        <f t="shared" si="6"/>
        <v>1</v>
      </c>
      <c r="H40" s="399">
        <f t="shared" si="1"/>
        <v>0</v>
      </c>
      <c r="I40" s="399">
        <f t="shared" si="8"/>
        <v>0</v>
      </c>
      <c r="J40" s="583">
        <f t="shared" si="3"/>
        <v>0</v>
      </c>
      <c r="K40" s="400" t="e">
        <f>IF(H40&lt;0,H40/#REF!*100,H40/$E$182*100)</f>
        <v>#DIV/0!</v>
      </c>
      <c r="L40" s="41">
        <f>'MASTER CHART'!$AN$7</f>
        <v>0.25</v>
      </c>
      <c r="M40" s="586">
        <f t="shared" si="4"/>
        <v>0</v>
      </c>
      <c r="N40" s="390"/>
      <c r="O40" s="359"/>
      <c r="P40" s="383"/>
      <c r="Q40" s="383"/>
      <c r="R40" s="383"/>
      <c r="S40" s="383"/>
      <c r="T40" s="383"/>
      <c r="U40" s="383"/>
      <c r="V40" s="383"/>
      <c r="W40" s="387"/>
      <c r="X40" s="387"/>
      <c r="Y40" s="387"/>
      <c r="Z40" s="387"/>
      <c r="AA40" s="387"/>
      <c r="AB40" s="387"/>
      <c r="AC40" s="387"/>
      <c r="AD40" s="387"/>
      <c r="AE40" s="387"/>
      <c r="AF40" s="387"/>
      <c r="AG40" s="387"/>
      <c r="AH40" s="387"/>
      <c r="AI40" s="387"/>
      <c r="AJ40" s="387"/>
      <c r="AK40" s="387"/>
    </row>
    <row r="41" spans="1:37" ht="16.100000000000001" x14ac:dyDescent="0.35">
      <c r="A41" s="358" t="s">
        <v>149</v>
      </c>
      <c r="B41" s="672"/>
      <c r="C41" s="1352" t="s">
        <v>691</v>
      </c>
      <c r="D41" s="1353" t="s">
        <v>391</v>
      </c>
      <c r="E41" s="669" t="str">
        <f t="shared" si="5"/>
        <v>B+</v>
      </c>
      <c r="F41" s="591">
        <f t="shared" si="7"/>
        <v>24</v>
      </c>
      <c r="G41" s="593">
        <f t="shared" si="6"/>
        <v>0.4</v>
      </c>
      <c r="H41" s="399">
        <f t="shared" si="1"/>
        <v>-0.6</v>
      </c>
      <c r="I41" s="399">
        <f t="shared" si="8"/>
        <v>-0.6</v>
      </c>
      <c r="J41" s="583">
        <f t="shared" si="3"/>
        <v>-69.230769230769226</v>
      </c>
      <c r="K41" s="400" t="e">
        <f>IF(H41&lt;0,H41/#REF!*100,H41/$E$182*100)</f>
        <v>#REF!</v>
      </c>
      <c r="L41" s="41">
        <f>'MASTER CHART'!$AN$7</f>
        <v>0.25</v>
      </c>
      <c r="M41" s="586">
        <f t="shared" si="4"/>
        <v>-17.307692307692307</v>
      </c>
      <c r="N41" s="390"/>
      <c r="O41" s="359"/>
      <c r="P41" s="383"/>
      <c r="Q41" s="383"/>
      <c r="R41" s="383"/>
      <c r="S41" s="383"/>
      <c r="T41" s="383"/>
      <c r="U41" s="383"/>
      <c r="V41" s="383"/>
      <c r="W41" s="387"/>
      <c r="X41" s="387"/>
      <c r="Y41" s="387"/>
      <c r="Z41" s="387"/>
      <c r="AA41" s="387"/>
      <c r="AB41" s="387"/>
      <c r="AC41" s="387"/>
      <c r="AD41" s="387"/>
      <c r="AE41" s="387"/>
      <c r="AF41" s="387"/>
      <c r="AG41" s="387"/>
      <c r="AH41" s="387"/>
      <c r="AI41" s="387"/>
      <c r="AJ41" s="387"/>
      <c r="AK41" s="387"/>
    </row>
    <row r="42" spans="1:37" ht="16.100000000000001" x14ac:dyDescent="0.35">
      <c r="A42" s="358" t="s">
        <v>52</v>
      </c>
      <c r="B42" s="672"/>
      <c r="C42" s="1352" t="s">
        <v>52</v>
      </c>
      <c r="D42" s="1353" t="s">
        <v>393</v>
      </c>
      <c r="E42" s="669" t="str">
        <f t="shared" si="5"/>
        <v>BB+</v>
      </c>
      <c r="F42" s="591">
        <f t="shared" si="7"/>
        <v>42</v>
      </c>
      <c r="G42" s="593">
        <f t="shared" si="6"/>
        <v>0.7</v>
      </c>
      <c r="H42" s="399">
        <f t="shared" si="1"/>
        <v>-0.30000000000000004</v>
      </c>
      <c r="I42" s="399">
        <f t="shared" si="8"/>
        <v>-0.30000000000000004</v>
      </c>
      <c r="J42" s="583">
        <f t="shared" si="3"/>
        <v>-34.61538461538462</v>
      </c>
      <c r="K42" s="400" t="e">
        <f>IF(H42&lt;0,H42/#REF!*100,H42/$E$182*100)</f>
        <v>#REF!</v>
      </c>
      <c r="L42" s="41">
        <f>'MASTER CHART'!$AN$7</f>
        <v>0.25</v>
      </c>
      <c r="M42" s="586">
        <f t="shared" si="4"/>
        <v>-8.6538461538461551</v>
      </c>
      <c r="N42" s="390"/>
      <c r="O42" s="359"/>
      <c r="P42" s="383"/>
      <c r="Q42" s="383"/>
      <c r="R42" s="383"/>
      <c r="S42" s="383"/>
      <c r="T42" s="383"/>
      <c r="U42" s="383"/>
      <c r="V42" s="383"/>
      <c r="W42" s="387"/>
      <c r="X42" s="387"/>
      <c r="Y42" s="387"/>
      <c r="Z42" s="387"/>
      <c r="AA42" s="387"/>
      <c r="AB42" s="387"/>
      <c r="AC42" s="387"/>
      <c r="AD42" s="387"/>
      <c r="AE42" s="387"/>
      <c r="AF42" s="387"/>
      <c r="AG42" s="387"/>
      <c r="AH42" s="387"/>
      <c r="AI42" s="387"/>
      <c r="AJ42" s="387"/>
      <c r="AK42" s="387"/>
    </row>
    <row r="43" spans="1:37" ht="16.100000000000001" x14ac:dyDescent="0.35">
      <c r="A43" s="358" t="s">
        <v>150</v>
      </c>
      <c r="B43" s="672"/>
      <c r="C43" s="1352" t="s">
        <v>401</v>
      </c>
      <c r="D43" s="1353" t="s">
        <v>394</v>
      </c>
      <c r="E43" s="669" t="str">
        <f t="shared" si="5"/>
        <v>BBB-</v>
      </c>
      <c r="F43" s="591">
        <f t="shared" si="7"/>
        <v>48</v>
      </c>
      <c r="G43" s="593">
        <f t="shared" si="6"/>
        <v>0.8</v>
      </c>
      <c r="H43" s="399">
        <f t="shared" si="1"/>
        <v>-0.19999999999999996</v>
      </c>
      <c r="I43" s="399">
        <f t="shared" si="8"/>
        <v>-0.19999999999999996</v>
      </c>
      <c r="J43" s="583">
        <f t="shared" si="3"/>
        <v>-23.07692307692307</v>
      </c>
      <c r="K43" s="400" t="e">
        <f>IF(H43&lt;0,H43/#REF!*100,H43/$E$182*100)</f>
        <v>#REF!</v>
      </c>
      <c r="L43" s="41">
        <f>'MASTER CHART'!$AN$7</f>
        <v>0.25</v>
      </c>
      <c r="M43" s="586">
        <f t="shared" si="4"/>
        <v>-5.7692307692307674</v>
      </c>
      <c r="N43" s="390"/>
      <c r="O43" s="359"/>
      <c r="P43" s="383"/>
      <c r="Q43" s="383"/>
      <c r="R43" s="383"/>
      <c r="S43" s="383"/>
      <c r="T43" s="383"/>
      <c r="U43" s="383"/>
      <c r="V43" s="383"/>
      <c r="W43" s="387"/>
      <c r="X43" s="387"/>
      <c r="Y43" s="387"/>
      <c r="Z43" s="387"/>
      <c r="AA43" s="387"/>
      <c r="AB43" s="387"/>
      <c r="AC43" s="387"/>
      <c r="AD43" s="387"/>
      <c r="AE43" s="387"/>
      <c r="AF43" s="387"/>
      <c r="AG43" s="387"/>
      <c r="AH43" s="387"/>
      <c r="AI43" s="387"/>
      <c r="AJ43" s="387"/>
      <c r="AK43" s="387"/>
    </row>
    <row r="44" spans="1:37" ht="16.100000000000001" x14ac:dyDescent="0.35">
      <c r="A44" s="358" t="s">
        <v>151</v>
      </c>
      <c r="B44" s="672"/>
      <c r="C44" s="1352" t="s">
        <v>151</v>
      </c>
      <c r="D44" s="1353" t="s">
        <v>394</v>
      </c>
      <c r="E44" s="669" t="str">
        <f t="shared" si="5"/>
        <v>BBB-</v>
      </c>
      <c r="F44" s="591">
        <f t="shared" si="7"/>
        <v>48</v>
      </c>
      <c r="G44" s="593">
        <f t="shared" si="6"/>
        <v>0.8</v>
      </c>
      <c r="H44" s="399">
        <f t="shared" si="1"/>
        <v>-0.19999999999999996</v>
      </c>
      <c r="I44" s="399">
        <f t="shared" si="8"/>
        <v>-0.19999999999999996</v>
      </c>
      <c r="J44" s="583">
        <f t="shared" si="3"/>
        <v>-23.07692307692307</v>
      </c>
      <c r="K44" s="400" t="e">
        <f>IF(H44&lt;0,H44/#REF!*100,H44/$E$182*100)</f>
        <v>#REF!</v>
      </c>
      <c r="L44" s="41">
        <f>'MASTER CHART'!$AN$7</f>
        <v>0.25</v>
      </c>
      <c r="M44" s="586">
        <f t="shared" si="4"/>
        <v>-5.7692307692307674</v>
      </c>
      <c r="N44" s="390"/>
      <c r="O44" s="359"/>
      <c r="P44" s="383"/>
      <c r="Q44" s="383"/>
      <c r="R44" s="383"/>
      <c r="S44" s="383"/>
      <c r="T44" s="383"/>
      <c r="U44" s="383"/>
      <c r="V44" s="383"/>
      <c r="W44" s="387"/>
      <c r="X44" s="387"/>
      <c r="Y44" s="387"/>
      <c r="Z44" s="387"/>
      <c r="AA44" s="387"/>
      <c r="AB44" s="387"/>
      <c r="AC44" s="387"/>
      <c r="AD44" s="387"/>
      <c r="AE44" s="387"/>
      <c r="AF44" s="387"/>
      <c r="AG44" s="387"/>
      <c r="AH44" s="387"/>
      <c r="AI44" s="387"/>
      <c r="AJ44" s="387"/>
      <c r="AK44" s="387"/>
    </row>
    <row r="45" spans="1:37" ht="16.100000000000001" x14ac:dyDescent="0.35">
      <c r="A45" s="358" t="s">
        <v>152</v>
      </c>
      <c r="B45" s="672"/>
      <c r="C45" s="1352"/>
      <c r="D45" s="1353"/>
      <c r="E45" s="669" t="str">
        <f t="shared" si="5"/>
        <v>-</v>
      </c>
      <c r="F45" s="591" t="str">
        <f t="shared" si="7"/>
        <v>use median</v>
      </c>
      <c r="G45" s="593">
        <f t="shared" si="6"/>
        <v>1</v>
      </c>
      <c r="H45" s="399">
        <f t="shared" si="1"/>
        <v>0</v>
      </c>
      <c r="I45" s="399">
        <f t="shared" si="8"/>
        <v>0</v>
      </c>
      <c r="J45" s="583">
        <f t="shared" si="3"/>
        <v>0</v>
      </c>
      <c r="K45" s="400" t="e">
        <f>IF(H45&lt;0,H45/#REF!*100,H45/$E$182*100)</f>
        <v>#DIV/0!</v>
      </c>
      <c r="L45" s="41">
        <f>'MASTER CHART'!$AN$7</f>
        <v>0.25</v>
      </c>
      <c r="M45" s="586">
        <f t="shared" si="4"/>
        <v>0</v>
      </c>
      <c r="N45" s="390"/>
      <c r="O45" s="359"/>
      <c r="P45" s="383"/>
      <c r="Q45" s="383"/>
      <c r="R45" s="383"/>
      <c r="S45" s="383"/>
      <c r="T45" s="383"/>
      <c r="U45" s="383"/>
      <c r="V45" s="383"/>
      <c r="W45" s="387"/>
      <c r="X45" s="387"/>
      <c r="Y45" s="387"/>
      <c r="Z45" s="387"/>
      <c r="AA45" s="387"/>
      <c r="AB45" s="387"/>
      <c r="AC45" s="387"/>
      <c r="AD45" s="387"/>
      <c r="AE45" s="387"/>
      <c r="AF45" s="387"/>
      <c r="AG45" s="387"/>
      <c r="AH45" s="387"/>
      <c r="AI45" s="387"/>
      <c r="AJ45" s="387"/>
      <c r="AK45" s="387"/>
    </row>
    <row r="46" spans="1:37" ht="16.100000000000001" x14ac:dyDescent="0.35">
      <c r="A46" s="358" t="s">
        <v>53</v>
      </c>
      <c r="B46" s="672"/>
      <c r="E46" s="669" t="str">
        <f t="shared" si="5"/>
        <v>-</v>
      </c>
      <c r="F46" s="591" t="str">
        <f t="shared" si="7"/>
        <v>use median</v>
      </c>
      <c r="G46" s="593">
        <f t="shared" si="6"/>
        <v>1</v>
      </c>
      <c r="H46" s="399">
        <f t="shared" si="1"/>
        <v>0</v>
      </c>
      <c r="I46" s="399">
        <f t="shared" si="8"/>
        <v>0</v>
      </c>
      <c r="J46" s="583">
        <f t="shared" si="3"/>
        <v>0</v>
      </c>
      <c r="K46" s="400" t="e">
        <f>IF(H46&lt;0,H46/#REF!*100,H46/$E$182*100)</f>
        <v>#DIV/0!</v>
      </c>
      <c r="L46" s="41">
        <f>'MASTER CHART'!$AN$7</f>
        <v>0.25</v>
      </c>
      <c r="M46" s="586">
        <f t="shared" si="4"/>
        <v>0</v>
      </c>
      <c r="N46" s="390"/>
      <c r="O46" s="359"/>
      <c r="P46" s="383"/>
      <c r="Q46" s="383"/>
      <c r="R46" s="383"/>
      <c r="S46" s="383"/>
      <c r="T46" s="383"/>
      <c r="U46" s="383"/>
      <c r="V46" s="383"/>
      <c r="W46" s="387"/>
      <c r="X46" s="387"/>
      <c r="Y46" s="387"/>
      <c r="Z46" s="387"/>
      <c r="AA46" s="387"/>
      <c r="AB46" s="387"/>
      <c r="AC46" s="387"/>
      <c r="AD46" s="387"/>
      <c r="AE46" s="387"/>
      <c r="AF46" s="387"/>
      <c r="AG46" s="387"/>
      <c r="AH46" s="387"/>
      <c r="AI46" s="387"/>
      <c r="AJ46" s="387"/>
      <c r="AK46" s="387"/>
    </row>
    <row r="47" spans="1:37" ht="16.100000000000001" x14ac:dyDescent="0.35">
      <c r="A47" s="358" t="s">
        <v>54</v>
      </c>
      <c r="B47" s="672"/>
      <c r="C47" s="1352" t="s">
        <v>53</v>
      </c>
      <c r="D47" s="1353" t="s">
        <v>394</v>
      </c>
      <c r="E47" s="669" t="str">
        <f t="shared" si="5"/>
        <v>BBB-</v>
      </c>
      <c r="F47" s="591">
        <f t="shared" si="7"/>
        <v>48</v>
      </c>
      <c r="G47" s="593">
        <f t="shared" si="6"/>
        <v>0.8</v>
      </c>
      <c r="H47" s="399">
        <f t="shared" si="1"/>
        <v>-0.19999999999999996</v>
      </c>
      <c r="I47" s="399">
        <f t="shared" si="8"/>
        <v>-0.19999999999999996</v>
      </c>
      <c r="J47" s="583">
        <f t="shared" si="3"/>
        <v>-23.07692307692307</v>
      </c>
      <c r="K47" s="400" t="e">
        <f>IF(H47&lt;0,H47/#REF!*100,H47/$E$182*100)</f>
        <v>#REF!</v>
      </c>
      <c r="L47" s="41">
        <f>'MASTER CHART'!$AN$7</f>
        <v>0.25</v>
      </c>
      <c r="M47" s="586">
        <f t="shared" si="4"/>
        <v>-5.7692307692307674</v>
      </c>
      <c r="N47" s="390"/>
      <c r="O47" s="359"/>
      <c r="P47" s="383"/>
      <c r="Q47" s="383"/>
      <c r="R47" s="383"/>
      <c r="S47" s="383"/>
      <c r="T47" s="383"/>
      <c r="U47" s="383"/>
      <c r="V47" s="383"/>
      <c r="W47" s="387"/>
      <c r="X47" s="387"/>
      <c r="Y47" s="387"/>
      <c r="Z47" s="387"/>
      <c r="AA47" s="387"/>
      <c r="AB47" s="387"/>
      <c r="AC47" s="387"/>
      <c r="AD47" s="387"/>
      <c r="AE47" s="387"/>
      <c r="AF47" s="387"/>
      <c r="AG47" s="387"/>
      <c r="AH47" s="387"/>
      <c r="AI47" s="387"/>
      <c r="AJ47" s="387"/>
      <c r="AK47" s="387"/>
    </row>
    <row r="48" spans="1:37" ht="16.100000000000001" x14ac:dyDescent="0.35">
      <c r="A48" s="358" t="s">
        <v>232</v>
      </c>
      <c r="B48" s="672"/>
      <c r="C48" s="1352" t="s">
        <v>54</v>
      </c>
      <c r="D48" s="1353" t="s">
        <v>390</v>
      </c>
      <c r="E48" s="669" t="str">
        <f t="shared" si="5"/>
        <v>AA+</v>
      </c>
      <c r="F48" s="591">
        <f t="shared" si="7"/>
        <v>96</v>
      </c>
      <c r="G48" s="593">
        <f t="shared" si="6"/>
        <v>1.6</v>
      </c>
      <c r="H48" s="399">
        <f t="shared" si="1"/>
        <v>0.60000000000000009</v>
      </c>
      <c r="I48" s="399">
        <f t="shared" si="8"/>
        <v>0.60000000000000009</v>
      </c>
      <c r="J48" s="583">
        <f t="shared" si="3"/>
        <v>90</v>
      </c>
      <c r="K48" s="400" t="e">
        <f>IF(H48&lt;0,H48/#REF!*100,H48/$E$182*100)</f>
        <v>#DIV/0!</v>
      </c>
      <c r="L48" s="41">
        <f>'MASTER CHART'!$AN$7</f>
        <v>0.25</v>
      </c>
      <c r="M48" s="586">
        <f t="shared" si="4"/>
        <v>22.5</v>
      </c>
      <c r="N48" s="390"/>
      <c r="O48" s="359"/>
      <c r="P48" s="383"/>
      <c r="Q48" s="383"/>
      <c r="R48" s="383"/>
      <c r="S48" s="383"/>
      <c r="T48" s="383"/>
      <c r="U48" s="383"/>
      <c r="V48" s="383"/>
      <c r="W48" s="387"/>
      <c r="X48" s="387"/>
      <c r="Y48" s="387"/>
      <c r="Z48" s="387"/>
      <c r="AA48" s="387"/>
      <c r="AB48" s="387"/>
      <c r="AC48" s="387"/>
      <c r="AD48" s="387"/>
      <c r="AE48" s="387"/>
      <c r="AF48" s="387"/>
      <c r="AG48" s="387"/>
      <c r="AH48" s="387"/>
      <c r="AI48" s="387"/>
      <c r="AJ48" s="387"/>
      <c r="AK48" s="387"/>
    </row>
    <row r="49" spans="1:42" ht="16.100000000000001" x14ac:dyDescent="0.35">
      <c r="A49" s="358" t="s">
        <v>233</v>
      </c>
      <c r="B49" s="672"/>
      <c r="E49" s="669" t="str">
        <f t="shared" si="5"/>
        <v>-</v>
      </c>
      <c r="F49" s="591" t="str">
        <f t="shared" si="7"/>
        <v>use median</v>
      </c>
      <c r="G49" s="593">
        <f t="shared" si="6"/>
        <v>1</v>
      </c>
      <c r="H49" s="399">
        <f t="shared" si="1"/>
        <v>0</v>
      </c>
      <c r="I49" s="399">
        <f t="shared" si="8"/>
        <v>0</v>
      </c>
      <c r="J49" s="583">
        <f t="shared" si="3"/>
        <v>0</v>
      </c>
      <c r="K49" s="400" t="e">
        <f>IF(H49&lt;0,H49/#REF!*100,H49/$E$182*100)</f>
        <v>#DIV/0!</v>
      </c>
      <c r="L49" s="41">
        <f>'MASTER CHART'!$AN$7</f>
        <v>0.25</v>
      </c>
      <c r="M49" s="586">
        <f t="shared" si="4"/>
        <v>0</v>
      </c>
      <c r="N49" s="390"/>
      <c r="O49" s="359"/>
      <c r="P49" s="383"/>
      <c r="Q49" s="383"/>
      <c r="R49" s="383"/>
      <c r="S49" s="383"/>
      <c r="T49" s="383"/>
      <c r="U49" s="383"/>
      <c r="V49" s="383"/>
      <c r="W49" s="387"/>
      <c r="X49" s="387"/>
      <c r="Y49" s="387"/>
      <c r="Z49" s="387"/>
      <c r="AA49" s="387"/>
      <c r="AB49" s="387"/>
      <c r="AC49" s="387"/>
      <c r="AD49" s="387"/>
      <c r="AE49" s="387"/>
      <c r="AF49" s="387"/>
      <c r="AG49" s="387"/>
      <c r="AH49" s="387"/>
      <c r="AI49" s="387"/>
      <c r="AJ49" s="387"/>
      <c r="AK49" s="387"/>
    </row>
    <row r="50" spans="1:42" ht="16.100000000000001" x14ac:dyDescent="0.35">
      <c r="A50" s="358" t="s">
        <v>55</v>
      </c>
      <c r="B50" s="672"/>
      <c r="C50" s="1352" t="s">
        <v>55</v>
      </c>
      <c r="D50" s="1353" t="s">
        <v>297</v>
      </c>
      <c r="E50" s="669" t="str">
        <f t="shared" si="5"/>
        <v>AAA</v>
      </c>
      <c r="F50" s="591">
        <f t="shared" si="7"/>
        <v>100</v>
      </c>
      <c r="G50" s="593">
        <f t="shared" si="6"/>
        <v>1.6666666666666667</v>
      </c>
      <c r="H50" s="399">
        <f t="shared" si="1"/>
        <v>0.66666666666666674</v>
      </c>
      <c r="I50" s="399">
        <f t="shared" si="8"/>
        <v>0.66666666666666674</v>
      </c>
      <c r="J50" s="583">
        <f t="shared" si="3"/>
        <v>100</v>
      </c>
      <c r="K50" s="400" t="e">
        <f>IF(H50&lt;0,H50/#REF!*100,H50/$E$182*100)</f>
        <v>#DIV/0!</v>
      </c>
      <c r="L50" s="41">
        <f>'MASTER CHART'!$AN$7</f>
        <v>0.25</v>
      </c>
      <c r="M50" s="586">
        <f t="shared" si="4"/>
        <v>25</v>
      </c>
      <c r="N50" s="390"/>
      <c r="O50" s="359"/>
      <c r="P50" s="383"/>
      <c r="Q50" s="383"/>
      <c r="R50" s="383"/>
      <c r="S50" s="383"/>
      <c r="T50" s="383"/>
      <c r="U50" s="383"/>
      <c r="V50" s="383"/>
      <c r="W50" s="387"/>
      <c r="X50" s="387"/>
      <c r="Y50" s="387"/>
      <c r="Z50" s="387"/>
      <c r="AA50" s="387"/>
      <c r="AB50" s="387"/>
      <c r="AC50" s="387"/>
      <c r="AD50" s="387"/>
      <c r="AE50" s="387"/>
      <c r="AF50" s="387"/>
      <c r="AG50" s="387"/>
      <c r="AH50" s="387"/>
      <c r="AI50" s="387"/>
      <c r="AJ50" s="387"/>
      <c r="AK50" s="387"/>
    </row>
    <row r="51" spans="1:42" ht="16.100000000000001" x14ac:dyDescent="0.35">
      <c r="A51" s="358" t="s">
        <v>115</v>
      </c>
      <c r="B51" s="672"/>
      <c r="E51" s="669" t="str">
        <f t="shared" si="5"/>
        <v>-</v>
      </c>
      <c r="F51" s="591" t="str">
        <f t="shared" si="7"/>
        <v>use median</v>
      </c>
      <c r="G51" s="593">
        <f t="shared" si="6"/>
        <v>1</v>
      </c>
      <c r="H51" s="399">
        <f t="shared" si="1"/>
        <v>0</v>
      </c>
      <c r="I51" s="401">
        <f t="shared" si="8"/>
        <v>0</v>
      </c>
      <c r="J51" s="583">
        <f t="shared" si="3"/>
        <v>0</v>
      </c>
      <c r="K51" s="400" t="e">
        <f>IF(H51&lt;0,H51/#REF!*100,H51/$E$182*100)</f>
        <v>#DIV/0!</v>
      </c>
      <c r="L51" s="41">
        <f>'MASTER CHART'!$AN$7</f>
        <v>0.25</v>
      </c>
      <c r="M51" s="586">
        <f t="shared" si="4"/>
        <v>0</v>
      </c>
      <c r="N51" s="390"/>
      <c r="O51" s="359"/>
      <c r="P51" s="383"/>
      <c r="Q51" s="383"/>
      <c r="R51" s="383"/>
      <c r="S51" s="383"/>
      <c r="T51" s="383"/>
      <c r="U51" s="383"/>
      <c r="V51" s="383"/>
      <c r="W51" s="387"/>
      <c r="X51" s="387"/>
      <c r="Y51" s="387"/>
      <c r="Z51" s="387"/>
      <c r="AA51" s="387"/>
      <c r="AB51" s="387"/>
      <c r="AC51" s="387"/>
      <c r="AD51" s="387"/>
      <c r="AE51" s="387"/>
      <c r="AF51" s="387"/>
      <c r="AG51" s="387"/>
      <c r="AH51" s="387"/>
      <c r="AI51" s="387"/>
      <c r="AJ51" s="387"/>
      <c r="AK51" s="387"/>
    </row>
    <row r="52" spans="1:42" ht="16.100000000000001" x14ac:dyDescent="0.35">
      <c r="A52" s="358" t="s">
        <v>116</v>
      </c>
      <c r="B52" s="672"/>
      <c r="C52" s="1352" t="s">
        <v>116</v>
      </c>
      <c r="D52" s="1353" t="s">
        <v>396</v>
      </c>
      <c r="E52" s="669" t="str">
        <f t="shared" si="5"/>
        <v>BB-</v>
      </c>
      <c r="F52" s="591">
        <f t="shared" si="7"/>
        <v>30</v>
      </c>
      <c r="G52" s="593">
        <f t="shared" si="6"/>
        <v>0.5</v>
      </c>
      <c r="H52" s="399">
        <f t="shared" si="1"/>
        <v>-0.5</v>
      </c>
      <c r="I52" s="401">
        <f t="shared" si="8"/>
        <v>-0.5</v>
      </c>
      <c r="J52" s="583">
        <f t="shared" si="3"/>
        <v>-57.692307692307686</v>
      </c>
      <c r="K52" s="400" t="e">
        <f>IF(H52&lt;0,H52/#REF!*100,H52/$E$182*100)</f>
        <v>#REF!</v>
      </c>
      <c r="L52" s="41">
        <f>'MASTER CHART'!$AN$7</f>
        <v>0.25</v>
      </c>
      <c r="M52" s="586">
        <f t="shared" si="4"/>
        <v>-14.423076923076922</v>
      </c>
      <c r="N52" s="390"/>
      <c r="O52" s="359"/>
      <c r="P52" s="383"/>
      <c r="Q52" s="383"/>
      <c r="R52" s="383"/>
      <c r="S52" s="383"/>
      <c r="T52" s="383"/>
      <c r="U52" s="383"/>
      <c r="V52" s="383"/>
      <c r="W52" s="387"/>
      <c r="X52" s="387"/>
      <c r="Y52" s="387"/>
      <c r="Z52" s="387"/>
      <c r="AA52" s="387"/>
      <c r="AB52" s="387"/>
      <c r="AC52" s="387"/>
      <c r="AD52" s="387"/>
      <c r="AE52" s="387"/>
      <c r="AF52" s="387"/>
      <c r="AG52" s="387"/>
      <c r="AH52" s="387"/>
      <c r="AI52" s="387"/>
      <c r="AJ52" s="387"/>
      <c r="AK52" s="387"/>
    </row>
    <row r="53" spans="1:42" s="213" customFormat="1" ht="16.100000000000001" x14ac:dyDescent="0.35">
      <c r="A53" s="358" t="s">
        <v>56</v>
      </c>
      <c r="B53" s="672"/>
      <c r="C53" s="1352" t="s">
        <v>56</v>
      </c>
      <c r="D53" s="1353" t="s">
        <v>292</v>
      </c>
      <c r="E53" s="669" t="str">
        <f t="shared" si="5"/>
        <v>B</v>
      </c>
      <c r="F53" s="591">
        <f t="shared" si="7"/>
        <v>18</v>
      </c>
      <c r="G53" s="593">
        <f t="shared" si="6"/>
        <v>0.3</v>
      </c>
      <c r="H53" s="399">
        <f t="shared" si="1"/>
        <v>-0.7</v>
      </c>
      <c r="I53" s="401">
        <f t="shared" si="8"/>
        <v>-0.7</v>
      </c>
      <c r="J53" s="583">
        <f t="shared" si="3"/>
        <v>-80.769230769230759</v>
      </c>
      <c r="K53" s="400" t="e">
        <f>IF(H53&lt;0,H53/#REF!*100,H53/$E$182*100)</f>
        <v>#REF!</v>
      </c>
      <c r="L53" s="41">
        <f>'MASTER CHART'!$AN$7</f>
        <v>0.25</v>
      </c>
      <c r="M53" s="586">
        <f t="shared" si="4"/>
        <v>-20.19230769230769</v>
      </c>
      <c r="N53" s="390"/>
      <c r="O53" s="212"/>
      <c r="P53" s="383"/>
      <c r="Q53" s="383"/>
      <c r="R53" s="383"/>
      <c r="S53" s="383"/>
      <c r="T53" s="383"/>
      <c r="U53" s="383"/>
      <c r="V53" s="383"/>
      <c r="W53" s="386"/>
      <c r="X53" s="386"/>
      <c r="Y53" s="386"/>
      <c r="Z53" s="386"/>
      <c r="AA53" s="386"/>
      <c r="AB53" s="386"/>
      <c r="AC53" s="386"/>
      <c r="AD53" s="386"/>
      <c r="AE53" s="386"/>
      <c r="AF53" s="386"/>
      <c r="AG53" s="386"/>
      <c r="AH53" s="386"/>
      <c r="AI53" s="386"/>
      <c r="AJ53" s="386"/>
      <c r="AK53" s="386"/>
    </row>
    <row r="54" spans="1:42" ht="16.100000000000001" x14ac:dyDescent="0.35">
      <c r="A54" s="358" t="s">
        <v>57</v>
      </c>
      <c r="B54" s="672"/>
      <c r="C54" s="1352" t="s">
        <v>57</v>
      </c>
      <c r="D54" s="1353" t="s">
        <v>292</v>
      </c>
      <c r="E54" s="669" t="str">
        <f t="shared" si="5"/>
        <v>B</v>
      </c>
      <c r="F54" s="591">
        <f t="shared" si="7"/>
        <v>18</v>
      </c>
      <c r="G54" s="593">
        <f t="shared" si="6"/>
        <v>0.3</v>
      </c>
      <c r="H54" s="399">
        <f t="shared" si="1"/>
        <v>-0.7</v>
      </c>
      <c r="I54" s="401">
        <f t="shared" si="8"/>
        <v>-0.7</v>
      </c>
      <c r="J54" s="583">
        <f t="shared" si="3"/>
        <v>-80.769230769230759</v>
      </c>
      <c r="K54" s="400" t="e">
        <f>IF(H54&lt;0,H54/#REF!*100,H54/$E$182*100)</f>
        <v>#REF!</v>
      </c>
      <c r="L54" s="41">
        <f>'MASTER CHART'!$AN$7</f>
        <v>0.25</v>
      </c>
      <c r="M54" s="586">
        <f t="shared" si="4"/>
        <v>-20.19230769230769</v>
      </c>
      <c r="N54" s="390"/>
      <c r="O54" s="359"/>
      <c r="P54" s="383"/>
      <c r="Q54" s="383"/>
      <c r="R54" s="383"/>
      <c r="S54" s="383"/>
      <c r="T54" s="383"/>
      <c r="U54" s="383"/>
      <c r="V54" s="383"/>
      <c r="W54" s="387"/>
      <c r="X54" s="387"/>
      <c r="Y54" s="387"/>
      <c r="Z54" s="387"/>
      <c r="AA54" s="387"/>
      <c r="AB54" s="387"/>
      <c r="AC54" s="387"/>
      <c r="AD54" s="387"/>
      <c r="AE54" s="387"/>
      <c r="AF54" s="387"/>
      <c r="AG54" s="387"/>
      <c r="AH54" s="387"/>
      <c r="AI54" s="387"/>
      <c r="AJ54" s="387"/>
      <c r="AK54" s="387"/>
    </row>
    <row r="55" spans="1:42" s="144" customFormat="1" ht="16.100000000000001" x14ac:dyDescent="0.35">
      <c r="A55" s="358" t="s">
        <v>58</v>
      </c>
      <c r="B55" s="672"/>
      <c r="C55" s="1352" t="s">
        <v>58</v>
      </c>
      <c r="D55" s="1353" t="s">
        <v>683</v>
      </c>
      <c r="E55" s="669" t="str">
        <f t="shared" si="5"/>
        <v>B-</v>
      </c>
      <c r="F55" s="591">
        <f t="shared" si="7"/>
        <v>12</v>
      </c>
      <c r="G55" s="593">
        <f t="shared" si="6"/>
        <v>0.2</v>
      </c>
      <c r="H55" s="399">
        <f t="shared" si="1"/>
        <v>-0.8</v>
      </c>
      <c r="I55" s="401">
        <f t="shared" si="8"/>
        <v>-0.8</v>
      </c>
      <c r="J55" s="583">
        <f t="shared" si="3"/>
        <v>-92.307692307692307</v>
      </c>
      <c r="K55" s="400" t="e">
        <f>IF(H55&lt;0,H55/#REF!*100,H55/$E$182*100)</f>
        <v>#REF!</v>
      </c>
      <c r="L55" s="41">
        <f>'MASTER CHART'!$AN$7</f>
        <v>0.25</v>
      </c>
      <c r="M55" s="586">
        <f t="shared" si="4"/>
        <v>-23.076923076923077</v>
      </c>
      <c r="N55" s="390"/>
      <c r="O55" s="165"/>
      <c r="P55" s="383"/>
      <c r="Q55" s="383"/>
      <c r="R55" s="383"/>
      <c r="S55" s="383"/>
      <c r="T55" s="383"/>
      <c r="U55" s="383"/>
      <c r="V55" s="383"/>
      <c r="W55" s="172"/>
      <c r="X55" s="171"/>
      <c r="Y55" s="165"/>
      <c r="Z55" s="165"/>
      <c r="AA55" s="165"/>
      <c r="AB55" s="165"/>
      <c r="AC55" s="165"/>
      <c r="AD55" s="165"/>
      <c r="AE55" s="165"/>
      <c r="AF55" s="165"/>
      <c r="AG55" s="173"/>
      <c r="AH55" s="165"/>
      <c r="AI55" s="165"/>
      <c r="AJ55" s="165"/>
      <c r="AK55" s="165"/>
      <c r="AL55" s="397"/>
      <c r="AM55" s="140"/>
      <c r="AN55" s="141"/>
      <c r="AO55" s="142"/>
      <c r="AP55" s="143"/>
    </row>
    <row r="56" spans="1:42" ht="16.100000000000001" x14ac:dyDescent="0.35">
      <c r="A56" s="358" t="s">
        <v>153</v>
      </c>
      <c r="B56" s="672"/>
      <c r="E56" s="669" t="str">
        <f t="shared" si="5"/>
        <v>-</v>
      </c>
      <c r="F56" s="591" t="str">
        <f t="shared" si="7"/>
        <v>use median</v>
      </c>
      <c r="G56" s="593">
        <f t="shared" si="6"/>
        <v>1</v>
      </c>
      <c r="H56" s="399">
        <f t="shared" si="1"/>
        <v>0</v>
      </c>
      <c r="I56" s="401">
        <f t="shared" si="8"/>
        <v>0</v>
      </c>
      <c r="J56" s="583">
        <f t="shared" si="3"/>
        <v>0</v>
      </c>
      <c r="K56" s="400" t="e">
        <f>IF(H56&lt;0,H56/#REF!*100,H56/$E$182*100)</f>
        <v>#DIV/0!</v>
      </c>
      <c r="L56" s="41">
        <f>'MASTER CHART'!$AN$7</f>
        <v>0.25</v>
      </c>
      <c r="M56" s="586">
        <f t="shared" si="4"/>
        <v>0</v>
      </c>
      <c r="N56" s="390"/>
      <c r="O56" s="359"/>
      <c r="P56" s="383"/>
      <c r="Q56" s="383"/>
      <c r="R56" s="383"/>
      <c r="S56" s="383"/>
      <c r="T56" s="383"/>
      <c r="U56" s="383"/>
      <c r="V56" s="383"/>
      <c r="W56" s="387"/>
      <c r="X56" s="387"/>
      <c r="Y56" s="387"/>
      <c r="Z56" s="387"/>
      <c r="AA56" s="387"/>
      <c r="AB56" s="387"/>
      <c r="AC56" s="387"/>
      <c r="AD56" s="387"/>
      <c r="AE56" s="387"/>
      <c r="AF56" s="387"/>
      <c r="AG56" s="387"/>
      <c r="AH56" s="387"/>
      <c r="AI56" s="387"/>
      <c r="AJ56" s="387"/>
      <c r="AK56" s="387"/>
    </row>
    <row r="57" spans="1:42" ht="16.100000000000001" x14ac:dyDescent="0.35">
      <c r="A57" s="358" t="s">
        <v>154</v>
      </c>
      <c r="B57" s="672"/>
      <c r="C57" s="1352" t="s">
        <v>154</v>
      </c>
      <c r="D57" s="1353" t="s">
        <v>297</v>
      </c>
      <c r="E57" s="669" t="str">
        <f t="shared" si="5"/>
        <v>AAA</v>
      </c>
      <c r="F57" s="591">
        <f t="shared" si="7"/>
        <v>100</v>
      </c>
      <c r="G57" s="593">
        <f t="shared" si="6"/>
        <v>1.6666666666666667</v>
      </c>
      <c r="H57" s="399">
        <f t="shared" si="1"/>
        <v>0.66666666666666674</v>
      </c>
      <c r="I57" s="401">
        <f t="shared" si="8"/>
        <v>0.66666666666666674</v>
      </c>
      <c r="J57" s="583">
        <f t="shared" si="3"/>
        <v>100</v>
      </c>
      <c r="K57" s="400" t="e">
        <f>IF(H57&lt;0,H57/#REF!*100,H57/$E$182*100)</f>
        <v>#DIV/0!</v>
      </c>
      <c r="L57" s="41">
        <f>'MASTER CHART'!$AN$7</f>
        <v>0.25</v>
      </c>
      <c r="M57" s="586">
        <f t="shared" si="4"/>
        <v>25</v>
      </c>
      <c r="N57" s="390"/>
      <c r="O57" s="359"/>
      <c r="P57" s="383"/>
      <c r="Q57" s="383"/>
      <c r="R57" s="383"/>
      <c r="S57" s="383"/>
      <c r="T57" s="383"/>
      <c r="U57" s="383"/>
      <c r="V57" s="383"/>
      <c r="W57" s="387"/>
      <c r="X57" s="387"/>
      <c r="Y57" s="387"/>
      <c r="Z57" s="387"/>
      <c r="AA57" s="387"/>
      <c r="AB57" s="387"/>
      <c r="AC57" s="387"/>
      <c r="AD57" s="387"/>
      <c r="AE57" s="387"/>
      <c r="AF57" s="387"/>
      <c r="AG57" s="387"/>
      <c r="AH57" s="387"/>
      <c r="AI57" s="387"/>
      <c r="AJ57" s="387"/>
      <c r="AK57" s="387"/>
    </row>
    <row r="58" spans="1:42" ht="16.100000000000001" x14ac:dyDescent="0.35">
      <c r="A58" s="358" t="s">
        <v>155</v>
      </c>
      <c r="B58" s="672"/>
      <c r="C58" s="1352" t="s">
        <v>155</v>
      </c>
      <c r="D58" s="1353" t="s">
        <v>292</v>
      </c>
      <c r="E58" s="669" t="str">
        <f t="shared" si="5"/>
        <v>B</v>
      </c>
      <c r="F58" s="591">
        <f t="shared" si="7"/>
        <v>18</v>
      </c>
      <c r="G58" s="593">
        <f t="shared" si="6"/>
        <v>0.3</v>
      </c>
      <c r="H58" s="399">
        <f t="shared" si="1"/>
        <v>-0.7</v>
      </c>
      <c r="I58" s="401">
        <f t="shared" si="8"/>
        <v>-0.7</v>
      </c>
      <c r="J58" s="583">
        <f t="shared" si="3"/>
        <v>-80.769230769230759</v>
      </c>
      <c r="K58" s="400" t="e">
        <f>IF(H58&lt;0,H58/#REF!*100,H58/$E$182*100)</f>
        <v>#REF!</v>
      </c>
      <c r="L58" s="41">
        <f>'MASTER CHART'!$AN$7</f>
        <v>0.25</v>
      </c>
      <c r="M58" s="586">
        <f t="shared" si="4"/>
        <v>-20.19230769230769</v>
      </c>
      <c r="N58" s="390"/>
      <c r="O58" s="359"/>
      <c r="P58" s="383"/>
      <c r="Q58" s="383"/>
      <c r="R58" s="383"/>
      <c r="S58" s="383"/>
      <c r="T58" s="383"/>
      <c r="U58" s="383"/>
      <c r="V58" s="383"/>
      <c r="W58" s="387"/>
      <c r="X58" s="387"/>
      <c r="Y58" s="387"/>
      <c r="Z58" s="387"/>
      <c r="AA58" s="387"/>
      <c r="AB58" s="387"/>
      <c r="AC58" s="387"/>
      <c r="AD58" s="387"/>
      <c r="AE58" s="387"/>
      <c r="AF58" s="387"/>
      <c r="AG58" s="387"/>
      <c r="AH58" s="387"/>
      <c r="AI58" s="387"/>
      <c r="AJ58" s="387"/>
      <c r="AK58" s="387"/>
    </row>
    <row r="59" spans="1:42" ht="16.100000000000001" x14ac:dyDescent="0.35">
      <c r="A59" s="358" t="s">
        <v>156</v>
      </c>
      <c r="B59" s="672"/>
      <c r="E59" s="669" t="str">
        <f t="shared" si="5"/>
        <v>-</v>
      </c>
      <c r="F59" s="591" t="str">
        <f t="shared" si="7"/>
        <v>use median</v>
      </c>
      <c r="G59" s="593">
        <f t="shared" si="6"/>
        <v>1</v>
      </c>
      <c r="H59" s="399">
        <f t="shared" si="1"/>
        <v>0</v>
      </c>
      <c r="I59" s="401">
        <f t="shared" si="8"/>
        <v>0</v>
      </c>
      <c r="J59" s="583">
        <f t="shared" si="3"/>
        <v>0</v>
      </c>
      <c r="K59" s="400" t="e">
        <f>IF(H59&lt;0,H59/#REF!*100,H59/$E$182*100)</f>
        <v>#DIV/0!</v>
      </c>
      <c r="L59" s="41">
        <f>'MASTER CHART'!$AN$7</f>
        <v>0.25</v>
      </c>
      <c r="M59" s="586">
        <f t="shared" si="4"/>
        <v>0</v>
      </c>
      <c r="N59" s="390"/>
      <c r="O59" s="359"/>
      <c r="P59" s="387"/>
      <c r="Q59" s="387"/>
      <c r="R59" s="387"/>
      <c r="S59" s="387"/>
      <c r="T59" s="387"/>
      <c r="U59" s="387"/>
      <c r="V59" s="387"/>
      <c r="W59" s="387"/>
      <c r="X59" s="387"/>
      <c r="Y59" s="387"/>
      <c r="Z59" s="387"/>
      <c r="AA59" s="387"/>
      <c r="AB59" s="387"/>
      <c r="AC59" s="387"/>
      <c r="AD59" s="387"/>
      <c r="AE59" s="387"/>
      <c r="AF59" s="387"/>
      <c r="AG59" s="387"/>
      <c r="AH59" s="387"/>
      <c r="AI59" s="387"/>
      <c r="AJ59" s="387"/>
      <c r="AK59" s="387"/>
    </row>
    <row r="60" spans="1:42" ht="16.100000000000001" x14ac:dyDescent="0.35">
      <c r="A60" s="358" t="s">
        <v>157</v>
      </c>
      <c r="B60" s="672"/>
      <c r="C60" s="1352" t="s">
        <v>157</v>
      </c>
      <c r="D60" s="1353" t="s">
        <v>297</v>
      </c>
      <c r="E60" s="669" t="str">
        <f t="shared" si="5"/>
        <v>AAA</v>
      </c>
      <c r="F60" s="591">
        <f t="shared" si="7"/>
        <v>100</v>
      </c>
      <c r="G60" s="593">
        <f t="shared" si="6"/>
        <v>1.6666666666666667</v>
      </c>
      <c r="H60" s="399">
        <f t="shared" si="1"/>
        <v>0.66666666666666674</v>
      </c>
      <c r="I60" s="401">
        <f t="shared" si="8"/>
        <v>0.66666666666666674</v>
      </c>
      <c r="J60" s="583">
        <f t="shared" si="3"/>
        <v>100</v>
      </c>
      <c r="K60" s="400" t="e">
        <f>IF(H60&lt;0,H60/#REF!*100,H60/$E$182*100)</f>
        <v>#DIV/0!</v>
      </c>
      <c r="L60" s="41">
        <f>'MASTER CHART'!$AN$7</f>
        <v>0.25</v>
      </c>
      <c r="M60" s="586">
        <f t="shared" si="4"/>
        <v>25</v>
      </c>
      <c r="N60" s="390"/>
      <c r="O60" s="359"/>
      <c r="P60" s="388"/>
      <c r="Q60" s="387"/>
      <c r="R60" s="387"/>
      <c r="S60" s="387"/>
      <c r="T60" s="387"/>
      <c r="U60" s="387"/>
      <c r="V60" s="387"/>
      <c r="W60" s="387"/>
      <c r="X60" s="387"/>
      <c r="Y60" s="387"/>
      <c r="Z60" s="387"/>
      <c r="AA60" s="387"/>
      <c r="AB60" s="387"/>
      <c r="AC60" s="387"/>
      <c r="AD60" s="387"/>
      <c r="AE60" s="387"/>
      <c r="AF60" s="387"/>
      <c r="AG60" s="387"/>
      <c r="AH60" s="387"/>
      <c r="AI60" s="387"/>
      <c r="AJ60" s="387"/>
      <c r="AK60" s="387"/>
    </row>
    <row r="61" spans="1:42" ht="16.100000000000001" x14ac:dyDescent="0.35">
      <c r="A61" s="358" t="s">
        <v>59</v>
      </c>
      <c r="B61" s="672"/>
      <c r="C61" s="1352" t="s">
        <v>59</v>
      </c>
      <c r="D61" s="1353" t="s">
        <v>297</v>
      </c>
      <c r="E61" s="669" t="str">
        <f t="shared" si="5"/>
        <v>AAA</v>
      </c>
      <c r="F61" s="591">
        <f t="shared" si="7"/>
        <v>100</v>
      </c>
      <c r="G61" s="593">
        <f t="shared" si="6"/>
        <v>1.6666666666666667</v>
      </c>
      <c r="H61" s="399">
        <f t="shared" si="1"/>
        <v>0.66666666666666674</v>
      </c>
      <c r="I61" s="401">
        <f t="shared" si="8"/>
        <v>0.66666666666666674</v>
      </c>
      <c r="J61" s="583">
        <f t="shared" si="3"/>
        <v>100</v>
      </c>
      <c r="K61" s="400" t="e">
        <f>IF(H61&lt;0,H61/#REF!*100,H61/$E$182*100)</f>
        <v>#DIV/0!</v>
      </c>
      <c r="L61" s="41">
        <f>'MASTER CHART'!$AN$7</f>
        <v>0.25</v>
      </c>
      <c r="M61" s="586">
        <f t="shared" si="4"/>
        <v>25</v>
      </c>
      <c r="N61" s="390"/>
      <c r="O61" s="359"/>
      <c r="P61" s="387"/>
      <c r="Q61" s="387"/>
      <c r="R61" s="387"/>
      <c r="S61" s="387"/>
      <c r="T61" s="387"/>
      <c r="U61" s="387"/>
      <c r="V61" s="387"/>
      <c r="W61" s="387"/>
      <c r="X61" s="387"/>
      <c r="Y61" s="387"/>
      <c r="Z61" s="387"/>
      <c r="AA61" s="387"/>
      <c r="AB61" s="387"/>
      <c r="AC61" s="387"/>
      <c r="AD61" s="387"/>
      <c r="AE61" s="387"/>
      <c r="AF61" s="387"/>
      <c r="AG61" s="387"/>
      <c r="AH61" s="387"/>
      <c r="AI61" s="387"/>
      <c r="AJ61" s="387"/>
      <c r="AK61" s="387"/>
    </row>
    <row r="62" spans="1:42" s="181" customFormat="1" ht="16.100000000000001" x14ac:dyDescent="0.35">
      <c r="A62" s="358" t="s">
        <v>158</v>
      </c>
      <c r="B62" s="674"/>
      <c r="C62" s="1354"/>
      <c r="D62" s="1354"/>
      <c r="E62" s="669" t="str">
        <f t="shared" si="5"/>
        <v>-</v>
      </c>
      <c r="F62" s="591" t="str">
        <f t="shared" si="7"/>
        <v>use median</v>
      </c>
      <c r="G62" s="593">
        <f t="shared" si="6"/>
        <v>1</v>
      </c>
      <c r="H62" s="399">
        <f t="shared" si="1"/>
        <v>0</v>
      </c>
      <c r="I62" s="401">
        <f t="shared" si="8"/>
        <v>0</v>
      </c>
      <c r="J62" s="583">
        <f t="shared" si="3"/>
        <v>0</v>
      </c>
      <c r="K62" s="400" t="e">
        <f>IF(H62&lt;0,H62/#REF!*100,H62/$E$182*100)</f>
        <v>#DIV/0!</v>
      </c>
      <c r="L62" s="41">
        <f>'MASTER CHART'!$AN$7</f>
        <v>0.25</v>
      </c>
      <c r="M62" s="586">
        <f t="shared" si="4"/>
        <v>0</v>
      </c>
      <c r="N62" s="390"/>
      <c r="O62" s="360"/>
      <c r="P62" s="389"/>
      <c r="Q62" s="389"/>
      <c r="R62" s="389"/>
      <c r="S62" s="389"/>
      <c r="T62" s="389"/>
      <c r="U62" s="389"/>
      <c r="V62" s="389"/>
      <c r="W62" s="389"/>
      <c r="X62" s="389"/>
      <c r="Y62" s="389"/>
      <c r="Z62" s="389"/>
      <c r="AA62" s="389"/>
      <c r="AB62" s="389"/>
      <c r="AC62" s="389"/>
      <c r="AD62" s="389"/>
      <c r="AE62" s="389"/>
      <c r="AF62" s="389"/>
      <c r="AG62" s="389"/>
      <c r="AH62" s="389"/>
      <c r="AI62" s="389"/>
      <c r="AJ62" s="389"/>
      <c r="AK62" s="389"/>
    </row>
    <row r="63" spans="1:42" ht="16.100000000000001" x14ac:dyDescent="0.35">
      <c r="A63" s="358" t="s">
        <v>159</v>
      </c>
      <c r="B63" s="672"/>
      <c r="C63" s="1352" t="s">
        <v>159</v>
      </c>
      <c r="D63" s="1353" t="s">
        <v>394</v>
      </c>
      <c r="E63" s="669" t="str">
        <f t="shared" si="5"/>
        <v>BBB-</v>
      </c>
      <c r="F63" s="591">
        <f t="shared" si="7"/>
        <v>48</v>
      </c>
      <c r="G63" s="593">
        <f t="shared" si="6"/>
        <v>0.8</v>
      </c>
      <c r="H63" s="399">
        <f t="shared" si="1"/>
        <v>-0.19999999999999996</v>
      </c>
      <c r="I63" s="401">
        <f t="shared" si="8"/>
        <v>-0.19999999999999996</v>
      </c>
      <c r="J63" s="583">
        <f t="shared" si="3"/>
        <v>-23.07692307692307</v>
      </c>
      <c r="K63" s="400" t="e">
        <f>IF(H63&lt;0,H63/#REF!*100,H63/$E$182*100)</f>
        <v>#REF!</v>
      </c>
      <c r="L63" s="41">
        <f>'MASTER CHART'!$AN$7</f>
        <v>0.25</v>
      </c>
      <c r="M63" s="586">
        <f t="shared" si="4"/>
        <v>-5.7692307692307674</v>
      </c>
      <c r="N63" s="390"/>
      <c r="O63" s="359"/>
      <c r="P63" s="387"/>
      <c r="Q63" s="387"/>
      <c r="R63" s="387"/>
      <c r="S63" s="387"/>
      <c r="T63" s="387"/>
      <c r="U63" s="387"/>
      <c r="V63" s="387"/>
      <c r="W63" s="387"/>
      <c r="X63" s="387"/>
      <c r="Y63" s="387"/>
      <c r="Z63" s="387"/>
      <c r="AA63" s="387"/>
      <c r="AB63" s="387"/>
      <c r="AC63" s="387"/>
      <c r="AD63" s="387"/>
      <c r="AE63" s="387"/>
      <c r="AF63" s="387"/>
      <c r="AG63" s="387"/>
      <c r="AH63" s="387"/>
      <c r="AI63" s="387"/>
      <c r="AJ63" s="387"/>
      <c r="AK63" s="387"/>
    </row>
    <row r="64" spans="1:42" ht="16.100000000000001" x14ac:dyDescent="0.35">
      <c r="A64" s="358" t="s">
        <v>160</v>
      </c>
      <c r="B64" s="672"/>
      <c r="C64" s="1352" t="s">
        <v>160</v>
      </c>
      <c r="D64" s="1353" t="s">
        <v>302</v>
      </c>
      <c r="E64" s="669" t="str">
        <f t="shared" si="5"/>
        <v>BB</v>
      </c>
      <c r="F64" s="591">
        <f t="shared" si="7"/>
        <v>36</v>
      </c>
      <c r="G64" s="593">
        <f t="shared" si="6"/>
        <v>0.6</v>
      </c>
      <c r="H64" s="399">
        <f t="shared" si="1"/>
        <v>-0.4</v>
      </c>
      <c r="I64" s="401">
        <f t="shared" si="8"/>
        <v>-0.4</v>
      </c>
      <c r="J64" s="583">
        <f t="shared" si="3"/>
        <v>-46.153846153846153</v>
      </c>
      <c r="K64" s="400" t="e">
        <f>IF(H64&lt;0,H64/#REF!*100,H64/$E$182*100)</f>
        <v>#REF!</v>
      </c>
      <c r="L64" s="41">
        <f>'MASTER CHART'!$AN$7</f>
        <v>0.25</v>
      </c>
      <c r="M64" s="586">
        <f t="shared" si="4"/>
        <v>-11.538461538461538</v>
      </c>
      <c r="N64" s="390"/>
      <c r="O64" s="359"/>
      <c r="P64" s="387"/>
      <c r="Q64" s="387"/>
      <c r="R64" s="387"/>
      <c r="S64" s="387"/>
      <c r="T64" s="387"/>
      <c r="U64" s="387"/>
      <c r="V64" s="387"/>
      <c r="W64" s="387"/>
      <c r="X64" s="387"/>
      <c r="Y64" s="387"/>
      <c r="Z64" s="387"/>
      <c r="AA64" s="387"/>
      <c r="AB64" s="387"/>
      <c r="AC64" s="387"/>
      <c r="AD64" s="387"/>
      <c r="AE64" s="387"/>
      <c r="AF64" s="387"/>
      <c r="AG64" s="387"/>
      <c r="AH64" s="387"/>
      <c r="AI64" s="387"/>
      <c r="AJ64" s="387"/>
      <c r="AK64" s="387"/>
    </row>
    <row r="65" spans="1:37" ht="16.100000000000001" x14ac:dyDescent="0.35">
      <c r="A65" s="358" t="s">
        <v>60</v>
      </c>
      <c r="B65" s="672"/>
      <c r="C65" s="1352" t="s">
        <v>60</v>
      </c>
      <c r="D65" s="1353" t="s">
        <v>297</v>
      </c>
      <c r="E65" s="669" t="str">
        <f t="shared" si="5"/>
        <v>AAA</v>
      </c>
      <c r="F65" s="591">
        <f t="shared" si="7"/>
        <v>100</v>
      </c>
      <c r="G65" s="593">
        <f t="shared" si="6"/>
        <v>1.6666666666666667</v>
      </c>
      <c r="H65" s="399">
        <f t="shared" si="1"/>
        <v>0.66666666666666674</v>
      </c>
      <c r="I65" s="401">
        <f t="shared" si="8"/>
        <v>0.66666666666666674</v>
      </c>
      <c r="J65" s="583">
        <f t="shared" si="3"/>
        <v>100</v>
      </c>
      <c r="K65" s="400" t="e">
        <f>IF(H65&lt;0,H65/#REF!*100,H65/$E$182*100)</f>
        <v>#DIV/0!</v>
      </c>
      <c r="L65" s="41">
        <f>'MASTER CHART'!$AN$7</f>
        <v>0.25</v>
      </c>
      <c r="M65" s="586">
        <f t="shared" si="4"/>
        <v>25</v>
      </c>
      <c r="N65" s="390"/>
      <c r="O65" s="359"/>
      <c r="P65" s="387"/>
      <c r="Q65" s="387"/>
      <c r="R65" s="387"/>
      <c r="S65" s="387"/>
      <c r="T65" s="387"/>
      <c r="U65" s="387"/>
      <c r="V65" s="387"/>
      <c r="W65" s="387"/>
      <c r="X65" s="387"/>
      <c r="Y65" s="387"/>
      <c r="Z65" s="387"/>
      <c r="AA65" s="387"/>
      <c r="AB65" s="387"/>
      <c r="AC65" s="387"/>
      <c r="AD65" s="387"/>
      <c r="AE65" s="387"/>
      <c r="AF65" s="387"/>
      <c r="AG65" s="387"/>
      <c r="AH65" s="387"/>
      <c r="AI65" s="387"/>
      <c r="AJ65" s="387"/>
      <c r="AK65" s="387"/>
    </row>
    <row r="66" spans="1:37" ht="16.100000000000001" x14ac:dyDescent="0.35">
      <c r="A66" s="358" t="s">
        <v>161</v>
      </c>
      <c r="B66" s="672"/>
      <c r="C66" s="1352" t="s">
        <v>161</v>
      </c>
      <c r="D66" s="1353" t="s">
        <v>292</v>
      </c>
      <c r="E66" s="669" t="str">
        <f t="shared" si="5"/>
        <v>B</v>
      </c>
      <c r="F66" s="591">
        <f t="shared" si="7"/>
        <v>18</v>
      </c>
      <c r="G66" s="593">
        <f t="shared" si="6"/>
        <v>0.3</v>
      </c>
      <c r="H66" s="399">
        <f t="shared" si="1"/>
        <v>-0.7</v>
      </c>
      <c r="I66" s="401">
        <f t="shared" si="8"/>
        <v>-0.7</v>
      </c>
      <c r="J66" s="583">
        <f t="shared" si="3"/>
        <v>-80.769230769230759</v>
      </c>
      <c r="K66" s="400" t="e">
        <f>IF(H66&lt;0,H66/#REF!*100,H66/$E$182*100)</f>
        <v>#REF!</v>
      </c>
      <c r="L66" s="41">
        <f>'MASTER CHART'!$AN$7</f>
        <v>0.25</v>
      </c>
      <c r="M66" s="586">
        <f t="shared" si="4"/>
        <v>-20.19230769230769</v>
      </c>
      <c r="N66" s="390"/>
      <c r="O66" s="359"/>
      <c r="P66" s="387"/>
      <c r="Q66" s="387"/>
      <c r="R66" s="387"/>
      <c r="S66" s="387"/>
      <c r="T66" s="387"/>
      <c r="U66" s="387"/>
      <c r="V66" s="387"/>
      <c r="W66" s="387"/>
      <c r="X66" s="387"/>
      <c r="Y66" s="387"/>
      <c r="Z66" s="387"/>
      <c r="AA66" s="387"/>
      <c r="AB66" s="387"/>
      <c r="AC66" s="387"/>
      <c r="AD66" s="387"/>
      <c r="AE66" s="387"/>
      <c r="AF66" s="387"/>
      <c r="AG66" s="387"/>
      <c r="AH66" s="387"/>
      <c r="AI66" s="387"/>
      <c r="AJ66" s="387"/>
      <c r="AK66" s="387"/>
    </row>
    <row r="67" spans="1:37" ht="16.100000000000001" x14ac:dyDescent="0.35">
      <c r="A67" s="358" t="s">
        <v>162</v>
      </c>
      <c r="B67" s="672"/>
      <c r="E67" s="669" t="str">
        <f t="shared" si="5"/>
        <v>-</v>
      </c>
      <c r="F67" s="591" t="str">
        <f t="shared" si="7"/>
        <v>use median</v>
      </c>
      <c r="G67" s="593">
        <f t="shared" si="6"/>
        <v>1</v>
      </c>
      <c r="H67" s="399">
        <f t="shared" si="1"/>
        <v>0</v>
      </c>
      <c r="I67" s="401">
        <f t="shared" si="8"/>
        <v>0</v>
      </c>
      <c r="J67" s="583">
        <f t="shared" si="3"/>
        <v>0</v>
      </c>
      <c r="K67" s="400" t="e">
        <f>IF(H67&lt;0,H67/#REF!*100,H67/$E$182*100)</f>
        <v>#DIV/0!</v>
      </c>
      <c r="L67" s="41">
        <f>'MASTER CHART'!$AN$7</f>
        <v>0.25</v>
      </c>
      <c r="M67" s="586">
        <f t="shared" si="4"/>
        <v>0</v>
      </c>
      <c r="N67" s="390"/>
      <c r="O67" s="359"/>
      <c r="P67" s="387"/>
      <c r="Q67" s="387"/>
      <c r="R67" s="387"/>
      <c r="S67" s="387"/>
      <c r="T67" s="387"/>
      <c r="U67" s="387"/>
      <c r="V67" s="387"/>
      <c r="W67" s="387"/>
      <c r="X67" s="387"/>
      <c r="Y67" s="387"/>
      <c r="Z67" s="387"/>
      <c r="AA67" s="387"/>
      <c r="AB67" s="387"/>
      <c r="AC67" s="387"/>
      <c r="AD67" s="387"/>
      <c r="AE67" s="387"/>
      <c r="AF67" s="387"/>
      <c r="AG67" s="387"/>
      <c r="AH67" s="387"/>
      <c r="AI67" s="387"/>
      <c r="AJ67" s="387"/>
      <c r="AK67" s="387"/>
    </row>
    <row r="68" spans="1:37" ht="16.100000000000001" x14ac:dyDescent="0.35">
      <c r="A68" s="358" t="s">
        <v>61</v>
      </c>
      <c r="B68" s="672"/>
      <c r="C68" s="1352" t="s">
        <v>61</v>
      </c>
      <c r="D68" s="1353" t="s">
        <v>683</v>
      </c>
      <c r="E68" s="669" t="str">
        <f t="shared" si="5"/>
        <v>B-</v>
      </c>
      <c r="F68" s="591">
        <f t="shared" ref="F68:F99" si="9">IF(E68="-","use median",(VLOOKUP(E68,$O$4:$P$23,2,FALSE)))</f>
        <v>12</v>
      </c>
      <c r="G68" s="593">
        <f t="shared" si="6"/>
        <v>0.2</v>
      </c>
      <c r="H68" s="399">
        <f t="shared" ref="H68:H131" si="10">IF(E68=0,0,G68-1)</f>
        <v>-0.8</v>
      </c>
      <c r="I68" s="401">
        <f t="shared" ref="I68:I99" si="11">(H68*1)</f>
        <v>-0.8</v>
      </c>
      <c r="J68" s="583">
        <f t="shared" ref="J68:J131" si="12">(IF(H68&lt;0,H68/$H$182*-100,H68/$H$181*100))</f>
        <v>-92.307692307692307</v>
      </c>
      <c r="K68" s="400" t="e">
        <f>IF(H68&lt;0,H68/#REF!*100,H68/$E$182*100)</f>
        <v>#REF!</v>
      </c>
      <c r="L68" s="41">
        <f>'MASTER CHART'!$AN$7</f>
        <v>0.25</v>
      </c>
      <c r="M68" s="586">
        <f t="shared" ref="M68:M131" si="13">(J68*L68)</f>
        <v>-23.076923076923077</v>
      </c>
      <c r="N68" s="390"/>
      <c r="O68" s="359"/>
      <c r="P68" s="387"/>
      <c r="Q68" s="387"/>
      <c r="R68" s="387"/>
      <c r="S68" s="387"/>
      <c r="T68" s="387"/>
      <c r="U68" s="387"/>
      <c r="V68" s="387"/>
      <c r="W68" s="387"/>
      <c r="X68" s="387"/>
      <c r="Y68" s="387"/>
      <c r="Z68" s="387"/>
      <c r="AA68" s="387"/>
      <c r="AB68" s="387"/>
      <c r="AC68" s="387"/>
      <c r="AD68" s="387"/>
      <c r="AE68" s="387"/>
      <c r="AF68" s="387"/>
      <c r="AG68" s="387"/>
      <c r="AH68" s="387"/>
      <c r="AI68" s="387"/>
      <c r="AJ68" s="387"/>
      <c r="AK68" s="387"/>
    </row>
    <row r="69" spans="1:37" ht="16.100000000000001" x14ac:dyDescent="0.35">
      <c r="A69" s="358" t="s">
        <v>117</v>
      </c>
      <c r="B69" s="672"/>
      <c r="E69" s="669" t="str">
        <f t="shared" ref="E69:E132" si="14">IF(D69=0,"-",D69)</f>
        <v>-</v>
      </c>
      <c r="F69" s="591" t="str">
        <f t="shared" si="9"/>
        <v>use median</v>
      </c>
      <c r="G69" s="593">
        <f t="shared" ref="G69:G132" si="15">IF(F69="use median",1,(F69/$F$180))</f>
        <v>1</v>
      </c>
      <c r="H69" s="399">
        <f t="shared" si="10"/>
        <v>0</v>
      </c>
      <c r="I69" s="401">
        <f t="shared" si="11"/>
        <v>0</v>
      </c>
      <c r="J69" s="583">
        <f t="shared" si="12"/>
        <v>0</v>
      </c>
      <c r="K69" s="400" t="e">
        <f>IF(H69&lt;0,H69/#REF!*100,H69/$E$182*100)</f>
        <v>#DIV/0!</v>
      </c>
      <c r="L69" s="41">
        <f>'MASTER CHART'!$AN$7</f>
        <v>0.25</v>
      </c>
      <c r="M69" s="586">
        <f t="shared" si="13"/>
        <v>0</v>
      </c>
      <c r="N69" s="390"/>
      <c r="O69" s="359"/>
      <c r="P69" s="387"/>
      <c r="Q69" s="387"/>
      <c r="R69" s="387"/>
      <c r="S69" s="387"/>
      <c r="T69" s="387"/>
      <c r="U69" s="387"/>
      <c r="V69" s="387"/>
      <c r="W69" s="387"/>
      <c r="X69" s="387"/>
      <c r="Y69" s="387"/>
      <c r="Z69" s="387"/>
      <c r="AA69" s="387"/>
      <c r="AB69" s="387"/>
      <c r="AC69" s="387"/>
      <c r="AD69" s="387"/>
      <c r="AE69" s="387"/>
      <c r="AF69" s="387"/>
      <c r="AG69" s="387"/>
      <c r="AH69" s="387"/>
      <c r="AI69" s="387"/>
      <c r="AJ69" s="387"/>
      <c r="AK69" s="387"/>
    </row>
    <row r="70" spans="1:37" ht="16.100000000000001" x14ac:dyDescent="0.35">
      <c r="A70" s="358" t="s">
        <v>62</v>
      </c>
      <c r="B70" s="672"/>
      <c r="C70" s="1352" t="s">
        <v>62</v>
      </c>
      <c r="D70" s="1353" t="s">
        <v>393</v>
      </c>
      <c r="E70" s="669" t="str">
        <f t="shared" si="14"/>
        <v>BB+</v>
      </c>
      <c r="F70" s="591">
        <f t="shared" si="9"/>
        <v>42</v>
      </c>
      <c r="G70" s="593">
        <f t="shared" si="15"/>
        <v>0.7</v>
      </c>
      <c r="H70" s="399">
        <f t="shared" si="10"/>
        <v>-0.30000000000000004</v>
      </c>
      <c r="I70" s="401">
        <f t="shared" si="11"/>
        <v>-0.30000000000000004</v>
      </c>
      <c r="J70" s="583">
        <f t="shared" si="12"/>
        <v>-34.61538461538462</v>
      </c>
      <c r="K70" s="400" t="e">
        <f>IF(H70&lt;0,H70/#REF!*100,H70/$E$182*100)</f>
        <v>#REF!</v>
      </c>
      <c r="L70" s="41">
        <f>'MASTER CHART'!$AN$7</f>
        <v>0.25</v>
      </c>
      <c r="M70" s="586">
        <f t="shared" si="13"/>
        <v>-8.6538461538461551</v>
      </c>
      <c r="N70" s="390"/>
      <c r="O70" s="359"/>
      <c r="P70" s="387"/>
      <c r="Q70" s="387"/>
      <c r="R70" s="387"/>
      <c r="S70" s="387"/>
      <c r="T70" s="387"/>
      <c r="U70" s="387"/>
      <c r="V70" s="387"/>
      <c r="W70" s="387"/>
      <c r="X70" s="387"/>
      <c r="Y70" s="387"/>
      <c r="Z70" s="387"/>
      <c r="AA70" s="387"/>
      <c r="AB70" s="387"/>
      <c r="AC70" s="387"/>
      <c r="AD70" s="387"/>
      <c r="AE70" s="387"/>
      <c r="AF70" s="387"/>
      <c r="AG70" s="387"/>
      <c r="AH70" s="387"/>
      <c r="AI70" s="387"/>
      <c r="AJ70" s="387"/>
      <c r="AK70" s="387"/>
    </row>
    <row r="71" spans="1:37" ht="16.100000000000001" x14ac:dyDescent="0.35">
      <c r="A71" s="358" t="s">
        <v>163</v>
      </c>
      <c r="B71" s="672"/>
      <c r="E71" s="669" t="str">
        <f t="shared" si="14"/>
        <v>-</v>
      </c>
      <c r="F71" s="591" t="str">
        <f t="shared" si="9"/>
        <v>use median</v>
      </c>
      <c r="G71" s="593">
        <f t="shared" si="15"/>
        <v>1</v>
      </c>
      <c r="H71" s="399">
        <f t="shared" si="10"/>
        <v>0</v>
      </c>
      <c r="I71" s="401">
        <f t="shared" si="11"/>
        <v>0</v>
      </c>
      <c r="J71" s="583">
        <f t="shared" si="12"/>
        <v>0</v>
      </c>
      <c r="K71" s="400" t="e">
        <f>IF(H71&lt;0,H71/#REF!*100,H71/$E$182*100)</f>
        <v>#DIV/0!</v>
      </c>
      <c r="L71" s="41">
        <f>'MASTER CHART'!$AN$7</f>
        <v>0.25</v>
      </c>
      <c r="M71" s="586">
        <f t="shared" si="13"/>
        <v>0</v>
      </c>
      <c r="N71" s="390"/>
      <c r="O71" s="359"/>
      <c r="P71" s="387"/>
      <c r="Q71" s="387"/>
      <c r="R71" s="387"/>
      <c r="S71" s="387"/>
      <c r="T71" s="387"/>
      <c r="U71" s="387"/>
      <c r="V71" s="387"/>
      <c r="W71" s="387"/>
      <c r="X71" s="387"/>
      <c r="Y71" s="387"/>
      <c r="Z71" s="387"/>
      <c r="AA71" s="387"/>
      <c r="AB71" s="387"/>
      <c r="AC71" s="387"/>
      <c r="AD71" s="387"/>
      <c r="AE71" s="387"/>
      <c r="AF71" s="387"/>
      <c r="AG71" s="387"/>
      <c r="AH71" s="387"/>
      <c r="AI71" s="387"/>
      <c r="AJ71" s="387"/>
      <c r="AK71" s="387"/>
    </row>
    <row r="72" spans="1:37" ht="16.100000000000001" x14ac:dyDescent="0.35">
      <c r="A72" s="358" t="s">
        <v>164</v>
      </c>
      <c r="B72" s="672"/>
      <c r="E72" s="669" t="str">
        <f t="shared" si="14"/>
        <v>-</v>
      </c>
      <c r="F72" s="591" t="str">
        <f t="shared" si="9"/>
        <v>use median</v>
      </c>
      <c r="G72" s="593">
        <f t="shared" si="15"/>
        <v>1</v>
      </c>
      <c r="H72" s="399">
        <f t="shared" si="10"/>
        <v>0</v>
      </c>
      <c r="I72" s="401">
        <f t="shared" si="11"/>
        <v>0</v>
      </c>
      <c r="J72" s="583">
        <f t="shared" si="12"/>
        <v>0</v>
      </c>
      <c r="K72" s="400" t="e">
        <f>IF(H72&lt;0,H72/#REF!*100,H72/$E$182*100)</f>
        <v>#DIV/0!</v>
      </c>
      <c r="L72" s="41">
        <f>'MASTER CHART'!$AN$7</f>
        <v>0.25</v>
      </c>
      <c r="M72" s="586">
        <f t="shared" si="13"/>
        <v>0</v>
      </c>
      <c r="N72" s="390"/>
      <c r="O72" s="359"/>
      <c r="P72" s="387"/>
      <c r="Q72" s="387"/>
      <c r="R72" s="387"/>
      <c r="S72" s="387"/>
      <c r="T72" s="387"/>
      <c r="U72" s="387"/>
      <c r="V72" s="387"/>
      <c r="W72" s="387"/>
      <c r="X72" s="387"/>
      <c r="Y72" s="387"/>
      <c r="Z72" s="387"/>
      <c r="AA72" s="387"/>
      <c r="AB72" s="387"/>
      <c r="AC72" s="387"/>
      <c r="AD72" s="387"/>
      <c r="AE72" s="387"/>
      <c r="AF72" s="387"/>
      <c r="AG72" s="387"/>
      <c r="AH72" s="387"/>
      <c r="AI72" s="387"/>
      <c r="AJ72" s="387"/>
      <c r="AK72" s="387"/>
    </row>
    <row r="73" spans="1:37" ht="16.100000000000001" x14ac:dyDescent="0.35">
      <c r="A73" s="358" t="s">
        <v>118</v>
      </c>
      <c r="B73" s="672"/>
      <c r="E73" s="669" t="str">
        <f t="shared" si="14"/>
        <v>-</v>
      </c>
      <c r="F73" s="591" t="str">
        <f t="shared" si="9"/>
        <v>use median</v>
      </c>
      <c r="G73" s="593">
        <f t="shared" si="15"/>
        <v>1</v>
      </c>
      <c r="H73" s="399">
        <f t="shared" si="10"/>
        <v>0</v>
      </c>
      <c r="I73" s="401">
        <f t="shared" si="11"/>
        <v>0</v>
      </c>
      <c r="J73" s="583">
        <f t="shared" si="12"/>
        <v>0</v>
      </c>
      <c r="K73" s="400" t="e">
        <f>IF(H73&lt;0,H73/#REF!*100,H73/$E$182*100)</f>
        <v>#DIV/0!</v>
      </c>
      <c r="L73" s="41">
        <f>'MASTER CHART'!$AN$7</f>
        <v>0.25</v>
      </c>
      <c r="M73" s="586">
        <f t="shared" si="13"/>
        <v>0</v>
      </c>
      <c r="N73" s="390"/>
      <c r="O73" s="359"/>
      <c r="P73" s="387"/>
      <c r="Q73" s="387"/>
      <c r="R73" s="387"/>
      <c r="S73" s="387"/>
      <c r="T73" s="387"/>
      <c r="U73" s="387"/>
      <c r="V73" s="387"/>
      <c r="W73" s="387"/>
      <c r="X73" s="387"/>
      <c r="Y73" s="387"/>
      <c r="Z73" s="387"/>
      <c r="AA73" s="387"/>
      <c r="AB73" s="387"/>
      <c r="AC73" s="387"/>
      <c r="AD73" s="387"/>
      <c r="AE73" s="387"/>
      <c r="AF73" s="387"/>
      <c r="AG73" s="387"/>
      <c r="AH73" s="387"/>
      <c r="AI73" s="387"/>
      <c r="AJ73" s="387"/>
      <c r="AK73" s="387"/>
    </row>
    <row r="74" spans="1:37" ht="16.100000000000001" x14ac:dyDescent="0.35">
      <c r="A74" s="358" t="s">
        <v>63</v>
      </c>
      <c r="B74" s="672"/>
      <c r="E74" s="669" t="str">
        <f t="shared" si="14"/>
        <v>-</v>
      </c>
      <c r="F74" s="591" t="str">
        <f t="shared" si="9"/>
        <v>use median</v>
      </c>
      <c r="G74" s="593">
        <f t="shared" si="15"/>
        <v>1</v>
      </c>
      <c r="H74" s="399">
        <f t="shared" si="10"/>
        <v>0</v>
      </c>
      <c r="I74" s="401">
        <f t="shared" si="11"/>
        <v>0</v>
      </c>
      <c r="J74" s="583">
        <f t="shared" si="12"/>
        <v>0</v>
      </c>
      <c r="K74" s="400" t="e">
        <f>IF(H74&lt;0,H74/#REF!*100,H74/$E$182*100)</f>
        <v>#DIV/0!</v>
      </c>
      <c r="L74" s="41">
        <f>'MASTER CHART'!$AN$7</f>
        <v>0.25</v>
      </c>
      <c r="M74" s="586">
        <f t="shared" si="13"/>
        <v>0</v>
      </c>
      <c r="N74" s="390"/>
      <c r="O74" s="359"/>
      <c r="P74" s="387"/>
      <c r="Q74" s="387"/>
      <c r="R74" s="387"/>
      <c r="S74" s="387"/>
      <c r="T74" s="387"/>
      <c r="U74" s="387"/>
      <c r="V74" s="387"/>
      <c r="W74" s="387"/>
      <c r="X74" s="387"/>
      <c r="Y74" s="387"/>
      <c r="Z74" s="387"/>
      <c r="AA74" s="387"/>
      <c r="AB74" s="387"/>
      <c r="AC74" s="387"/>
      <c r="AD74" s="387"/>
      <c r="AE74" s="387"/>
      <c r="AF74" s="387"/>
      <c r="AG74" s="387"/>
      <c r="AH74" s="387"/>
      <c r="AI74" s="387"/>
      <c r="AJ74" s="387"/>
      <c r="AK74" s="387"/>
    </row>
    <row r="75" spans="1:37" ht="16.100000000000001" x14ac:dyDescent="0.35">
      <c r="A75" s="358" t="s">
        <v>165</v>
      </c>
      <c r="B75" s="672"/>
      <c r="C75" s="1352" t="s">
        <v>64</v>
      </c>
      <c r="D75" s="1353" t="s">
        <v>297</v>
      </c>
      <c r="E75" s="669" t="str">
        <f t="shared" si="14"/>
        <v>AAA</v>
      </c>
      <c r="F75" s="591">
        <f t="shared" si="9"/>
        <v>100</v>
      </c>
      <c r="G75" s="593">
        <f t="shared" si="15"/>
        <v>1.6666666666666667</v>
      </c>
      <c r="H75" s="399">
        <f t="shared" si="10"/>
        <v>0.66666666666666674</v>
      </c>
      <c r="I75" s="401">
        <f t="shared" si="11"/>
        <v>0.66666666666666674</v>
      </c>
      <c r="J75" s="583">
        <f t="shared" si="12"/>
        <v>100</v>
      </c>
      <c r="K75" s="400" t="e">
        <f>IF(H75&lt;0,H75/#REF!*100,H75/$E$182*100)</f>
        <v>#DIV/0!</v>
      </c>
      <c r="L75" s="41">
        <f>'MASTER CHART'!$AN$7</f>
        <v>0.25</v>
      </c>
      <c r="M75" s="586">
        <f t="shared" si="13"/>
        <v>25</v>
      </c>
      <c r="N75" s="390"/>
      <c r="O75" s="359"/>
      <c r="P75" s="387"/>
      <c r="Q75" s="387"/>
      <c r="R75" s="387"/>
      <c r="S75" s="387"/>
      <c r="T75" s="387"/>
      <c r="U75" s="387"/>
      <c r="V75" s="387"/>
      <c r="W75" s="387"/>
      <c r="X75" s="387"/>
      <c r="Y75" s="387"/>
      <c r="Z75" s="387"/>
      <c r="AA75" s="387"/>
      <c r="AB75" s="387"/>
      <c r="AC75" s="387"/>
      <c r="AD75" s="387"/>
      <c r="AE75" s="387"/>
      <c r="AF75" s="387"/>
      <c r="AG75" s="387"/>
      <c r="AH75" s="387"/>
      <c r="AI75" s="387"/>
      <c r="AJ75" s="387"/>
      <c r="AK75" s="387"/>
    </row>
    <row r="76" spans="1:37" ht="16.100000000000001" x14ac:dyDescent="0.35">
      <c r="A76" s="358" t="s">
        <v>65</v>
      </c>
      <c r="B76" s="672"/>
      <c r="C76" s="1352" t="s">
        <v>65</v>
      </c>
      <c r="D76" s="1353" t="s">
        <v>392</v>
      </c>
      <c r="E76" s="669" t="str">
        <f t="shared" si="14"/>
        <v>A-</v>
      </c>
      <c r="F76" s="591">
        <f t="shared" si="9"/>
        <v>66</v>
      </c>
      <c r="G76" s="593">
        <f t="shared" si="15"/>
        <v>1.1000000000000001</v>
      </c>
      <c r="H76" s="399">
        <f t="shared" si="10"/>
        <v>0.10000000000000009</v>
      </c>
      <c r="I76" s="401">
        <f t="shared" si="11"/>
        <v>0.10000000000000009</v>
      </c>
      <c r="J76" s="583">
        <f t="shared" si="12"/>
        <v>15.000000000000011</v>
      </c>
      <c r="K76" s="400" t="e">
        <f>IF(H76&lt;0,H76/#REF!*100,H76/$E$182*100)</f>
        <v>#DIV/0!</v>
      </c>
      <c r="L76" s="41">
        <f>'MASTER CHART'!$AN$7</f>
        <v>0.25</v>
      </c>
      <c r="M76" s="586">
        <f t="shared" si="13"/>
        <v>3.7500000000000027</v>
      </c>
      <c r="N76" s="390"/>
      <c r="O76" s="359"/>
      <c r="P76" s="387"/>
      <c r="Q76" s="387"/>
      <c r="R76" s="387"/>
      <c r="S76" s="387"/>
      <c r="T76" s="387"/>
      <c r="U76" s="387"/>
      <c r="V76" s="387"/>
      <c r="W76" s="387"/>
      <c r="X76" s="387"/>
      <c r="Y76" s="387"/>
      <c r="Z76" s="387"/>
      <c r="AA76" s="387"/>
      <c r="AB76" s="387"/>
      <c r="AC76" s="387"/>
      <c r="AD76" s="387"/>
      <c r="AE76" s="387"/>
      <c r="AF76" s="387"/>
      <c r="AG76" s="387"/>
      <c r="AH76" s="387"/>
      <c r="AI76" s="387"/>
      <c r="AJ76" s="387"/>
      <c r="AK76" s="387"/>
    </row>
    <row r="77" spans="1:37" ht="16.100000000000001" x14ac:dyDescent="0.35">
      <c r="A77" s="358" t="s">
        <v>166</v>
      </c>
      <c r="B77" s="672"/>
      <c r="C77" s="1352" t="s">
        <v>166</v>
      </c>
      <c r="D77" s="1353" t="s">
        <v>398</v>
      </c>
      <c r="E77" s="669" t="str">
        <f t="shared" si="14"/>
        <v>BBB+</v>
      </c>
      <c r="F77" s="591">
        <f t="shared" si="9"/>
        <v>60</v>
      </c>
      <c r="G77" s="593">
        <f t="shared" si="15"/>
        <v>1</v>
      </c>
      <c r="H77" s="399">
        <f t="shared" si="10"/>
        <v>0</v>
      </c>
      <c r="I77" s="401">
        <f t="shared" si="11"/>
        <v>0</v>
      </c>
      <c r="J77" s="583">
        <f t="shared" si="12"/>
        <v>0</v>
      </c>
      <c r="K77" s="400" t="e">
        <f>IF(H77&lt;0,H77/#REF!*100,H77/$E$182*100)</f>
        <v>#DIV/0!</v>
      </c>
      <c r="L77" s="41">
        <f>'MASTER CHART'!$AN$7</f>
        <v>0.25</v>
      </c>
      <c r="M77" s="586">
        <f t="shared" si="13"/>
        <v>0</v>
      </c>
      <c r="N77" s="390"/>
      <c r="O77" s="359"/>
      <c r="P77" s="387"/>
      <c r="Q77" s="387"/>
      <c r="R77" s="387"/>
      <c r="S77" s="387"/>
      <c r="T77" s="387"/>
      <c r="U77" s="387"/>
      <c r="V77" s="387"/>
      <c r="W77" s="387"/>
      <c r="X77" s="387"/>
      <c r="Y77" s="387"/>
      <c r="Z77" s="387"/>
      <c r="AA77" s="387"/>
      <c r="AB77" s="387"/>
      <c r="AC77" s="387"/>
      <c r="AD77" s="387"/>
      <c r="AE77" s="387"/>
      <c r="AF77" s="387"/>
      <c r="AG77" s="387"/>
      <c r="AH77" s="387"/>
      <c r="AI77" s="387"/>
      <c r="AJ77" s="387"/>
      <c r="AK77" s="387"/>
    </row>
    <row r="78" spans="1:37" ht="16.100000000000001" x14ac:dyDescent="0.35">
      <c r="A78" s="358" t="s">
        <v>66</v>
      </c>
      <c r="B78" s="672"/>
      <c r="C78" s="1352" t="s">
        <v>66</v>
      </c>
      <c r="D78" s="1353" t="s">
        <v>394</v>
      </c>
      <c r="E78" s="669" t="str">
        <f t="shared" si="14"/>
        <v>BBB-</v>
      </c>
      <c r="F78" s="591">
        <f t="shared" si="9"/>
        <v>48</v>
      </c>
      <c r="G78" s="593">
        <f t="shared" si="15"/>
        <v>0.8</v>
      </c>
      <c r="H78" s="399">
        <f t="shared" si="10"/>
        <v>-0.19999999999999996</v>
      </c>
      <c r="I78" s="401">
        <f t="shared" si="11"/>
        <v>-0.19999999999999996</v>
      </c>
      <c r="J78" s="583">
        <f t="shared" si="12"/>
        <v>-23.07692307692307</v>
      </c>
      <c r="K78" s="400" t="e">
        <f>IF(H78&lt;0,H78/#REF!*100,H78/$E$182*100)</f>
        <v>#REF!</v>
      </c>
      <c r="L78" s="41">
        <f>'MASTER CHART'!$AN$7</f>
        <v>0.25</v>
      </c>
      <c r="M78" s="586">
        <f t="shared" si="13"/>
        <v>-5.7692307692307674</v>
      </c>
      <c r="N78" s="390"/>
      <c r="O78" s="359"/>
      <c r="P78" s="387"/>
      <c r="Q78" s="387"/>
      <c r="R78" s="387"/>
      <c r="S78" s="387"/>
      <c r="T78" s="387"/>
      <c r="U78" s="387"/>
      <c r="V78" s="387"/>
      <c r="W78" s="387"/>
      <c r="X78" s="387"/>
      <c r="Y78" s="387"/>
      <c r="Z78" s="387"/>
      <c r="AA78" s="387"/>
      <c r="AB78" s="387"/>
      <c r="AC78" s="387"/>
      <c r="AD78" s="387"/>
      <c r="AE78" s="387"/>
      <c r="AF78" s="387"/>
      <c r="AG78" s="387"/>
      <c r="AH78" s="387"/>
      <c r="AI78" s="387"/>
      <c r="AJ78" s="387"/>
      <c r="AK78" s="387"/>
    </row>
    <row r="79" spans="1:37" ht="16.100000000000001" x14ac:dyDescent="0.35">
      <c r="A79" s="358" t="s">
        <v>67</v>
      </c>
      <c r="B79" s="672"/>
      <c r="C79" s="1352" t="s">
        <v>67</v>
      </c>
      <c r="D79" s="1353" t="s">
        <v>300</v>
      </c>
      <c r="E79" s="669" t="str">
        <f t="shared" si="14"/>
        <v>BBB</v>
      </c>
      <c r="F79" s="591">
        <f t="shared" si="9"/>
        <v>54</v>
      </c>
      <c r="G79" s="593">
        <f t="shared" si="15"/>
        <v>0.9</v>
      </c>
      <c r="H79" s="399">
        <f t="shared" si="10"/>
        <v>-9.9999999999999978E-2</v>
      </c>
      <c r="I79" s="401">
        <f t="shared" si="11"/>
        <v>-9.9999999999999978E-2</v>
      </c>
      <c r="J79" s="583">
        <f t="shared" si="12"/>
        <v>-11.538461538461535</v>
      </c>
      <c r="K79" s="400" t="e">
        <f>IF(H79&lt;0,H79/#REF!*100,H79/$E$182*100)</f>
        <v>#REF!</v>
      </c>
      <c r="L79" s="41">
        <f>'MASTER CHART'!$AN$7</f>
        <v>0.25</v>
      </c>
      <c r="M79" s="586">
        <f t="shared" si="13"/>
        <v>-2.8846153846153837</v>
      </c>
      <c r="N79" s="390"/>
      <c r="O79" s="359"/>
      <c r="P79" s="387"/>
      <c r="Q79" s="387"/>
      <c r="R79" s="387"/>
      <c r="S79" s="387"/>
      <c r="T79" s="387"/>
      <c r="U79" s="387"/>
      <c r="V79" s="387"/>
      <c r="W79" s="387"/>
      <c r="X79" s="387"/>
      <c r="Y79" s="387"/>
      <c r="Z79" s="387"/>
      <c r="AA79" s="387"/>
      <c r="AB79" s="387"/>
      <c r="AC79" s="387"/>
      <c r="AD79" s="387"/>
      <c r="AE79" s="387"/>
      <c r="AF79" s="387"/>
      <c r="AG79" s="387"/>
      <c r="AH79" s="387"/>
      <c r="AI79" s="387"/>
      <c r="AJ79" s="387"/>
      <c r="AK79" s="387"/>
    </row>
    <row r="80" spans="1:37" ht="16.100000000000001" x14ac:dyDescent="0.35">
      <c r="A80" s="358" t="s">
        <v>234</v>
      </c>
      <c r="B80" s="672"/>
      <c r="C80" s="1352"/>
      <c r="D80" s="1353"/>
      <c r="E80" s="669" t="str">
        <f t="shared" si="14"/>
        <v>-</v>
      </c>
      <c r="F80" s="591" t="str">
        <f t="shared" si="9"/>
        <v>use median</v>
      </c>
      <c r="G80" s="593">
        <f t="shared" si="15"/>
        <v>1</v>
      </c>
      <c r="H80" s="399">
        <f t="shared" si="10"/>
        <v>0</v>
      </c>
      <c r="I80" s="401">
        <f t="shared" si="11"/>
        <v>0</v>
      </c>
      <c r="J80" s="583">
        <f t="shared" si="12"/>
        <v>0</v>
      </c>
      <c r="K80" s="400" t="e">
        <f>IF(H80&lt;0,H80/#REF!*100,H80/$E$182*100)</f>
        <v>#DIV/0!</v>
      </c>
      <c r="L80" s="41">
        <f>'MASTER CHART'!$AN$7</f>
        <v>0.25</v>
      </c>
      <c r="M80" s="586">
        <f t="shared" si="13"/>
        <v>0</v>
      </c>
      <c r="N80" s="390"/>
      <c r="O80" s="359"/>
      <c r="P80" s="387"/>
      <c r="Q80" s="387"/>
      <c r="R80" s="387"/>
      <c r="S80" s="387"/>
      <c r="T80" s="387"/>
      <c r="U80" s="387"/>
      <c r="V80" s="387"/>
      <c r="W80" s="387"/>
      <c r="X80" s="387"/>
      <c r="Y80" s="387"/>
      <c r="Z80" s="387"/>
      <c r="AA80" s="387"/>
      <c r="AB80" s="387"/>
      <c r="AC80" s="387"/>
      <c r="AD80" s="387"/>
      <c r="AE80" s="387"/>
      <c r="AF80" s="387"/>
      <c r="AG80" s="387"/>
      <c r="AH80" s="387"/>
      <c r="AI80" s="387"/>
      <c r="AJ80" s="387"/>
      <c r="AK80" s="387"/>
    </row>
    <row r="81" spans="1:37" ht="16.100000000000001" x14ac:dyDescent="0.35">
      <c r="A81" s="358" t="s">
        <v>167</v>
      </c>
      <c r="C81" s="1352" t="s">
        <v>167</v>
      </c>
      <c r="D81" s="1353" t="s">
        <v>683</v>
      </c>
      <c r="E81" s="669" t="str">
        <f t="shared" si="14"/>
        <v>B-</v>
      </c>
      <c r="F81" s="591">
        <f t="shared" si="9"/>
        <v>12</v>
      </c>
      <c r="G81" s="593">
        <f t="shared" si="15"/>
        <v>0.2</v>
      </c>
      <c r="H81" s="399">
        <f t="shared" si="10"/>
        <v>-0.8</v>
      </c>
      <c r="I81" s="401">
        <f t="shared" si="11"/>
        <v>-0.8</v>
      </c>
      <c r="J81" s="583">
        <f t="shared" si="12"/>
        <v>-92.307692307692307</v>
      </c>
      <c r="K81" s="400" t="e">
        <f>IF(H81&lt;0,H81/#REF!*100,H81/$E$182*100)</f>
        <v>#REF!</v>
      </c>
      <c r="L81" s="41">
        <f>'MASTER CHART'!$AN$7</f>
        <v>0.25</v>
      </c>
      <c r="M81" s="586">
        <f t="shared" si="13"/>
        <v>-23.076923076923077</v>
      </c>
      <c r="N81" s="390"/>
      <c r="O81" s="359"/>
      <c r="P81" s="387"/>
      <c r="Q81" s="387"/>
      <c r="R81" s="387"/>
      <c r="S81" s="387"/>
      <c r="T81" s="387"/>
      <c r="U81" s="387"/>
      <c r="V81" s="387"/>
      <c r="W81" s="387"/>
      <c r="X81" s="387"/>
      <c r="Y81" s="387"/>
      <c r="Z81" s="387"/>
      <c r="AA81" s="387"/>
      <c r="AB81" s="387"/>
      <c r="AC81" s="387"/>
      <c r="AD81" s="387"/>
      <c r="AE81" s="387"/>
      <c r="AF81" s="387"/>
      <c r="AG81" s="387"/>
      <c r="AH81" s="387"/>
      <c r="AI81" s="387"/>
      <c r="AJ81" s="387"/>
      <c r="AK81" s="387"/>
    </row>
    <row r="82" spans="1:37" ht="16.100000000000001" x14ac:dyDescent="0.35">
      <c r="A82" s="358" t="s">
        <v>68</v>
      </c>
      <c r="B82" s="672"/>
      <c r="C82" s="1352" t="s">
        <v>68</v>
      </c>
      <c r="D82" s="1353" t="s">
        <v>297</v>
      </c>
      <c r="E82" s="669" t="str">
        <f t="shared" si="14"/>
        <v>AAA</v>
      </c>
      <c r="F82" s="591">
        <f t="shared" si="9"/>
        <v>100</v>
      </c>
      <c r="G82" s="593">
        <f t="shared" si="15"/>
        <v>1.6666666666666667</v>
      </c>
      <c r="H82" s="399">
        <f t="shared" si="10"/>
        <v>0.66666666666666674</v>
      </c>
      <c r="I82" s="401">
        <f t="shared" si="11"/>
        <v>0.66666666666666674</v>
      </c>
      <c r="J82" s="583">
        <f t="shared" si="12"/>
        <v>100</v>
      </c>
      <c r="K82" s="400" t="e">
        <f>IF(H82&lt;0,H82/#REF!*100,H82/$E$182*100)</f>
        <v>#DIV/0!</v>
      </c>
      <c r="L82" s="41">
        <f>'MASTER CHART'!$AN$7</f>
        <v>0.25</v>
      </c>
      <c r="M82" s="586">
        <f t="shared" si="13"/>
        <v>25</v>
      </c>
      <c r="N82" s="390"/>
      <c r="O82" s="359"/>
      <c r="P82" s="387"/>
      <c r="Q82" s="387"/>
      <c r="R82" s="387"/>
      <c r="S82" s="387"/>
      <c r="T82" s="387"/>
      <c r="U82" s="387"/>
      <c r="V82" s="387"/>
      <c r="W82" s="387"/>
      <c r="X82" s="387"/>
      <c r="Y82" s="387"/>
      <c r="Z82" s="387"/>
      <c r="AA82" s="387"/>
      <c r="AB82" s="387"/>
      <c r="AC82" s="387"/>
      <c r="AD82" s="387"/>
      <c r="AE82" s="387"/>
      <c r="AF82" s="387"/>
      <c r="AG82" s="387"/>
      <c r="AH82" s="387"/>
      <c r="AI82" s="387"/>
      <c r="AJ82" s="387"/>
      <c r="AK82" s="387"/>
    </row>
    <row r="83" spans="1:37" ht="16.100000000000001" x14ac:dyDescent="0.35">
      <c r="A83" s="358" t="s">
        <v>69</v>
      </c>
      <c r="B83" s="672"/>
      <c r="C83" s="1352" t="s">
        <v>69</v>
      </c>
      <c r="D83" s="1353" t="s">
        <v>299</v>
      </c>
      <c r="E83" s="669" t="str">
        <f t="shared" si="14"/>
        <v>AA</v>
      </c>
      <c r="F83" s="591">
        <f t="shared" si="9"/>
        <v>90</v>
      </c>
      <c r="G83" s="593">
        <f t="shared" si="15"/>
        <v>1.5</v>
      </c>
      <c r="H83" s="399">
        <f t="shared" si="10"/>
        <v>0.5</v>
      </c>
      <c r="I83" s="401">
        <f t="shared" si="11"/>
        <v>0.5</v>
      </c>
      <c r="J83" s="583">
        <f t="shared" si="12"/>
        <v>74.999999999999986</v>
      </c>
      <c r="K83" s="400" t="e">
        <f>IF(H83&lt;0,H83/#REF!*100,H83/$E$182*100)</f>
        <v>#DIV/0!</v>
      </c>
      <c r="L83" s="41">
        <f>'MASTER CHART'!$AN$7</f>
        <v>0.25</v>
      </c>
      <c r="M83" s="586">
        <f t="shared" si="13"/>
        <v>18.749999999999996</v>
      </c>
      <c r="N83" s="390"/>
      <c r="O83" s="359"/>
      <c r="P83" s="387"/>
      <c r="Q83" s="387"/>
      <c r="R83" s="387"/>
      <c r="S83" s="387"/>
      <c r="T83" s="387"/>
      <c r="U83" s="387"/>
      <c r="V83" s="387"/>
      <c r="W83" s="387"/>
      <c r="X83" s="387"/>
      <c r="Y83" s="387"/>
      <c r="Z83" s="387"/>
      <c r="AA83" s="387"/>
      <c r="AB83" s="387"/>
      <c r="AC83" s="387"/>
      <c r="AD83" s="387"/>
      <c r="AE83" s="387"/>
      <c r="AF83" s="387"/>
      <c r="AG83" s="387"/>
      <c r="AH83" s="387"/>
      <c r="AI83" s="387"/>
      <c r="AJ83" s="387"/>
      <c r="AK83" s="387"/>
    </row>
    <row r="84" spans="1:37" s="111" customFormat="1" ht="16.100000000000001" x14ac:dyDescent="0.35">
      <c r="A84" s="358" t="s">
        <v>70</v>
      </c>
      <c r="B84" s="672"/>
      <c r="C84" s="1352" t="s">
        <v>70</v>
      </c>
      <c r="D84" s="1353" t="s">
        <v>299</v>
      </c>
      <c r="E84" s="669" t="str">
        <f t="shared" si="14"/>
        <v>AA</v>
      </c>
      <c r="F84" s="591">
        <f t="shared" si="9"/>
        <v>90</v>
      </c>
      <c r="G84" s="593">
        <f t="shared" si="15"/>
        <v>1.5</v>
      </c>
      <c r="H84" s="399">
        <f t="shared" si="10"/>
        <v>0.5</v>
      </c>
      <c r="I84" s="401">
        <f t="shared" si="11"/>
        <v>0.5</v>
      </c>
      <c r="J84" s="583">
        <f t="shared" si="12"/>
        <v>74.999999999999986</v>
      </c>
      <c r="K84" s="400" t="e">
        <f>IF(H84&lt;0,H84/#REF!*100,H84/$E$182*100)</f>
        <v>#DIV/0!</v>
      </c>
      <c r="L84" s="41">
        <f>'MASTER CHART'!$AN$7</f>
        <v>0.25</v>
      </c>
      <c r="M84" s="586">
        <f t="shared" si="13"/>
        <v>18.749999999999996</v>
      </c>
      <c r="N84" s="390"/>
      <c r="O84" s="359"/>
      <c r="P84" s="387"/>
      <c r="Q84" s="387"/>
      <c r="R84" s="387"/>
      <c r="S84" s="387"/>
      <c r="T84" s="387"/>
      <c r="U84" s="387"/>
      <c r="V84" s="387"/>
      <c r="W84" s="387"/>
      <c r="X84" s="387"/>
      <c r="Y84" s="387"/>
      <c r="Z84" s="387"/>
      <c r="AA84" s="387"/>
      <c r="AB84" s="387"/>
      <c r="AC84" s="387"/>
      <c r="AD84" s="387"/>
      <c r="AE84" s="387"/>
      <c r="AF84" s="387"/>
      <c r="AG84" s="387"/>
      <c r="AH84" s="387"/>
      <c r="AI84" s="387"/>
      <c r="AJ84" s="387"/>
      <c r="AK84" s="387"/>
    </row>
    <row r="85" spans="1:37" ht="16.100000000000001" x14ac:dyDescent="0.35">
      <c r="A85" s="358" t="s">
        <v>71</v>
      </c>
      <c r="B85" s="672"/>
      <c r="C85" s="1352" t="s">
        <v>71</v>
      </c>
      <c r="D85" s="1353" t="s">
        <v>292</v>
      </c>
      <c r="E85" s="669" t="str">
        <f t="shared" si="14"/>
        <v>B</v>
      </c>
      <c r="F85" s="591">
        <f t="shared" si="9"/>
        <v>18</v>
      </c>
      <c r="G85" s="593">
        <f t="shared" si="15"/>
        <v>0.3</v>
      </c>
      <c r="H85" s="399">
        <f t="shared" si="10"/>
        <v>-0.7</v>
      </c>
      <c r="I85" s="401">
        <f t="shared" si="11"/>
        <v>-0.7</v>
      </c>
      <c r="J85" s="583">
        <f t="shared" si="12"/>
        <v>-80.769230769230759</v>
      </c>
      <c r="K85" s="400" t="e">
        <f>IF(H85&lt;0,H85/#REF!*100,H85/$E$182*100)</f>
        <v>#REF!</v>
      </c>
      <c r="L85" s="41">
        <f>'MASTER CHART'!$AN$7</f>
        <v>0.25</v>
      </c>
      <c r="M85" s="586">
        <f t="shared" si="13"/>
        <v>-20.19230769230769</v>
      </c>
      <c r="N85" s="390"/>
      <c r="O85" s="359"/>
      <c r="P85" s="387"/>
      <c r="Q85" s="387"/>
      <c r="R85" s="387"/>
      <c r="S85" s="387"/>
      <c r="T85" s="387"/>
      <c r="U85" s="387"/>
      <c r="V85" s="387"/>
      <c r="W85" s="387"/>
      <c r="X85" s="387"/>
      <c r="Y85" s="387"/>
      <c r="Z85" s="387"/>
      <c r="AA85" s="387"/>
      <c r="AB85" s="387"/>
      <c r="AC85" s="387"/>
      <c r="AD85" s="387"/>
      <c r="AE85" s="387"/>
      <c r="AF85" s="387"/>
      <c r="AG85" s="387"/>
      <c r="AH85" s="387"/>
      <c r="AI85" s="387"/>
      <c r="AJ85" s="387"/>
      <c r="AK85" s="387"/>
    </row>
    <row r="86" spans="1:37" ht="16.100000000000001" x14ac:dyDescent="0.35">
      <c r="A86" s="358" t="s">
        <v>72</v>
      </c>
      <c r="B86" s="672"/>
      <c r="C86" s="1352" t="s">
        <v>72</v>
      </c>
      <c r="D86" s="1353" t="s">
        <v>299</v>
      </c>
      <c r="E86" s="669" t="str">
        <f t="shared" si="14"/>
        <v>AA</v>
      </c>
      <c r="F86" s="591">
        <f t="shared" si="9"/>
        <v>90</v>
      </c>
      <c r="G86" s="593">
        <f t="shared" si="15"/>
        <v>1.5</v>
      </c>
      <c r="H86" s="399">
        <f t="shared" si="10"/>
        <v>0.5</v>
      </c>
      <c r="I86" s="401">
        <f t="shared" si="11"/>
        <v>0.5</v>
      </c>
      <c r="J86" s="583">
        <f t="shared" si="12"/>
        <v>74.999999999999986</v>
      </c>
      <c r="K86" s="400" t="e">
        <f>IF(H86&lt;0,H86/#REF!*100,H86/$E$182*100)</f>
        <v>#DIV/0!</v>
      </c>
      <c r="L86" s="41">
        <f>'MASTER CHART'!$AN$7</f>
        <v>0.25</v>
      </c>
      <c r="M86" s="586">
        <f t="shared" si="13"/>
        <v>18.749999999999996</v>
      </c>
      <c r="N86" s="390"/>
      <c r="O86" s="359"/>
      <c r="P86" s="387"/>
      <c r="Q86" s="387"/>
      <c r="R86" s="387"/>
      <c r="S86" s="387"/>
      <c r="T86" s="387"/>
      <c r="U86" s="387"/>
      <c r="V86" s="387"/>
      <c r="W86" s="387"/>
      <c r="X86" s="387"/>
      <c r="Y86" s="387"/>
      <c r="Z86" s="387"/>
      <c r="AA86" s="387"/>
      <c r="AB86" s="387"/>
      <c r="AC86" s="387"/>
      <c r="AD86" s="387"/>
      <c r="AE86" s="387"/>
      <c r="AF86" s="387"/>
      <c r="AG86" s="387"/>
      <c r="AH86" s="387"/>
      <c r="AI86" s="387"/>
      <c r="AJ86" s="387"/>
      <c r="AK86" s="387"/>
    </row>
    <row r="87" spans="1:37" ht="16.100000000000001" x14ac:dyDescent="0.35">
      <c r="A87" s="358" t="s">
        <v>73</v>
      </c>
      <c r="B87" s="672"/>
      <c r="E87" s="669" t="str">
        <f t="shared" si="14"/>
        <v>-</v>
      </c>
      <c r="F87" s="591" t="str">
        <f t="shared" si="9"/>
        <v>use median</v>
      </c>
      <c r="G87" s="593">
        <f t="shared" si="15"/>
        <v>1</v>
      </c>
      <c r="H87" s="399">
        <f t="shared" si="10"/>
        <v>0</v>
      </c>
      <c r="I87" s="401">
        <f t="shared" si="11"/>
        <v>0</v>
      </c>
      <c r="J87" s="583">
        <f t="shared" si="12"/>
        <v>0</v>
      </c>
      <c r="K87" s="400" t="e">
        <f>IF(H87&lt;0,H87/#REF!*100,H87/$E$182*100)</f>
        <v>#DIV/0!</v>
      </c>
      <c r="L87" s="41">
        <f>'MASTER CHART'!$AN$7</f>
        <v>0.25</v>
      </c>
      <c r="M87" s="586">
        <f t="shared" si="13"/>
        <v>0</v>
      </c>
      <c r="N87" s="390"/>
      <c r="O87" s="359"/>
      <c r="P87" s="387"/>
      <c r="Q87" s="387"/>
      <c r="R87" s="387"/>
      <c r="S87" s="387"/>
      <c r="T87" s="387"/>
      <c r="U87" s="387"/>
      <c r="V87" s="387"/>
      <c r="W87" s="387"/>
      <c r="X87" s="387"/>
      <c r="Y87" s="387"/>
      <c r="Z87" s="387"/>
      <c r="AA87" s="387"/>
      <c r="AB87" s="387"/>
      <c r="AC87" s="387"/>
      <c r="AD87" s="387"/>
      <c r="AE87" s="387"/>
      <c r="AF87" s="387"/>
      <c r="AG87" s="387"/>
      <c r="AH87" s="387"/>
      <c r="AI87" s="387"/>
      <c r="AJ87" s="387"/>
      <c r="AK87" s="387"/>
    </row>
    <row r="88" spans="1:37" ht="16.100000000000001" x14ac:dyDescent="0.35">
      <c r="A88" s="358" t="s">
        <v>168</v>
      </c>
      <c r="B88" s="672"/>
      <c r="C88" s="1352" t="s">
        <v>168</v>
      </c>
      <c r="D88" s="1353" t="s">
        <v>398</v>
      </c>
      <c r="E88" s="669" t="str">
        <f t="shared" si="14"/>
        <v>BBB+</v>
      </c>
      <c r="F88" s="591">
        <f t="shared" si="9"/>
        <v>60</v>
      </c>
      <c r="G88" s="593">
        <f t="shared" si="15"/>
        <v>1</v>
      </c>
      <c r="H88" s="399">
        <f t="shared" si="10"/>
        <v>0</v>
      </c>
      <c r="I88" s="401">
        <f t="shared" si="11"/>
        <v>0</v>
      </c>
      <c r="J88" s="583">
        <f t="shared" si="12"/>
        <v>0</v>
      </c>
      <c r="K88" s="400" t="e">
        <f>IF(H88&lt;0,H88/#REF!*100,H88/$E$182*100)</f>
        <v>#DIV/0!</v>
      </c>
      <c r="L88" s="41">
        <f>'MASTER CHART'!$AN$7</f>
        <v>0.25</v>
      </c>
      <c r="M88" s="586">
        <f t="shared" si="13"/>
        <v>0</v>
      </c>
      <c r="N88" s="390"/>
      <c r="O88" s="359"/>
      <c r="P88" s="387"/>
      <c r="Q88" s="387"/>
      <c r="R88" s="387"/>
      <c r="S88" s="387"/>
      <c r="T88" s="387"/>
      <c r="U88" s="387"/>
      <c r="V88" s="387"/>
      <c r="W88" s="387"/>
      <c r="X88" s="387"/>
      <c r="Y88" s="387"/>
      <c r="Z88" s="387"/>
      <c r="AA88" s="387"/>
      <c r="AB88" s="387"/>
      <c r="AC88" s="387"/>
      <c r="AD88" s="387"/>
      <c r="AE88" s="387"/>
      <c r="AF88" s="387"/>
      <c r="AG88" s="387"/>
      <c r="AH88" s="387"/>
      <c r="AI88" s="387"/>
      <c r="AJ88" s="387"/>
      <c r="AK88" s="387"/>
    </row>
    <row r="89" spans="1:37" ht="16.100000000000001" x14ac:dyDescent="0.35">
      <c r="A89" s="358" t="s">
        <v>169</v>
      </c>
      <c r="B89" s="672"/>
      <c r="C89" s="1352" t="s">
        <v>169</v>
      </c>
      <c r="D89" s="1353" t="s">
        <v>396</v>
      </c>
      <c r="E89" s="669" t="str">
        <f t="shared" si="14"/>
        <v>BB-</v>
      </c>
      <c r="F89" s="591">
        <f t="shared" si="9"/>
        <v>30</v>
      </c>
      <c r="G89" s="593">
        <f t="shared" si="15"/>
        <v>0.5</v>
      </c>
      <c r="H89" s="399">
        <f t="shared" si="10"/>
        <v>-0.5</v>
      </c>
      <c r="I89" s="401">
        <f t="shared" si="11"/>
        <v>-0.5</v>
      </c>
      <c r="J89" s="583">
        <f t="shared" si="12"/>
        <v>-57.692307692307686</v>
      </c>
      <c r="K89" s="400" t="e">
        <f>IF(H89&lt;0,H89/#REF!*100,H89/$E$182*100)</f>
        <v>#REF!</v>
      </c>
      <c r="L89" s="41">
        <f>'MASTER CHART'!$AN$7</f>
        <v>0.25</v>
      </c>
      <c r="M89" s="586">
        <f t="shared" si="13"/>
        <v>-14.423076923076922</v>
      </c>
      <c r="N89" s="390"/>
      <c r="O89" s="359"/>
      <c r="P89" s="387"/>
      <c r="Q89" s="387"/>
      <c r="R89" s="387"/>
      <c r="S89" s="387"/>
      <c r="T89" s="387"/>
      <c r="U89" s="387"/>
      <c r="V89" s="387"/>
      <c r="W89" s="387"/>
      <c r="X89" s="387"/>
      <c r="Y89" s="387"/>
      <c r="Z89" s="387"/>
      <c r="AA89" s="387"/>
      <c r="AB89" s="387"/>
      <c r="AC89" s="387"/>
      <c r="AD89" s="387"/>
      <c r="AE89" s="387"/>
      <c r="AF89" s="387"/>
      <c r="AG89" s="387"/>
      <c r="AH89" s="387"/>
      <c r="AI89" s="387"/>
      <c r="AJ89" s="387"/>
      <c r="AK89" s="387"/>
    </row>
    <row r="90" spans="1:37" ht="16.100000000000001" x14ac:dyDescent="0.35">
      <c r="A90" s="358" t="s">
        <v>74</v>
      </c>
      <c r="B90" s="672"/>
      <c r="C90" s="1352" t="s">
        <v>74</v>
      </c>
      <c r="D90" s="1353" t="s">
        <v>390</v>
      </c>
      <c r="E90" s="669" t="str">
        <f t="shared" si="14"/>
        <v>AA+</v>
      </c>
      <c r="F90" s="591">
        <f t="shared" si="9"/>
        <v>96</v>
      </c>
      <c r="G90" s="593">
        <f t="shared" si="15"/>
        <v>1.6</v>
      </c>
      <c r="H90" s="399">
        <f t="shared" si="10"/>
        <v>0.60000000000000009</v>
      </c>
      <c r="I90" s="401">
        <f t="shared" si="11"/>
        <v>0.60000000000000009</v>
      </c>
      <c r="J90" s="583">
        <f t="shared" si="12"/>
        <v>90</v>
      </c>
      <c r="K90" s="400" t="e">
        <f>IF(H90&lt;0,H90/#REF!*100,H90/$E$182*100)</f>
        <v>#DIV/0!</v>
      </c>
      <c r="L90" s="41">
        <f>'MASTER CHART'!$AN$7</f>
        <v>0.25</v>
      </c>
      <c r="M90" s="586">
        <f t="shared" si="13"/>
        <v>22.5</v>
      </c>
      <c r="N90" s="390"/>
      <c r="O90" s="359"/>
      <c r="P90" s="387"/>
      <c r="Q90" s="387"/>
      <c r="R90" s="387"/>
      <c r="S90" s="387"/>
      <c r="T90" s="387"/>
      <c r="U90" s="387"/>
      <c r="V90" s="387"/>
      <c r="W90" s="387"/>
      <c r="X90" s="387"/>
      <c r="Y90" s="387"/>
      <c r="Z90" s="387"/>
      <c r="AA90" s="387"/>
      <c r="AB90" s="387"/>
      <c r="AC90" s="387"/>
      <c r="AD90" s="387"/>
      <c r="AE90" s="387"/>
      <c r="AF90" s="387"/>
      <c r="AG90" s="387"/>
      <c r="AH90" s="387"/>
      <c r="AI90" s="387"/>
      <c r="AJ90" s="387"/>
      <c r="AK90" s="387"/>
    </row>
    <row r="91" spans="1:37" ht="16.100000000000001" x14ac:dyDescent="0.35">
      <c r="A91" s="358" t="s">
        <v>170</v>
      </c>
      <c r="B91" s="672"/>
      <c r="E91" s="669" t="str">
        <f t="shared" si="14"/>
        <v>-</v>
      </c>
      <c r="F91" s="591" t="str">
        <f t="shared" si="9"/>
        <v>use median</v>
      </c>
      <c r="G91" s="593">
        <f t="shared" si="15"/>
        <v>1</v>
      </c>
      <c r="H91" s="399">
        <f t="shared" si="10"/>
        <v>0</v>
      </c>
      <c r="I91" s="401">
        <f t="shared" si="11"/>
        <v>0</v>
      </c>
      <c r="J91" s="583">
        <f t="shared" si="12"/>
        <v>0</v>
      </c>
      <c r="K91" s="400" t="e">
        <f>IF(H91&lt;0,H91/#REF!*100,H91/$E$182*100)</f>
        <v>#DIV/0!</v>
      </c>
      <c r="L91" s="41">
        <f>'MASTER CHART'!$AN$7</f>
        <v>0.25</v>
      </c>
      <c r="M91" s="586">
        <f t="shared" si="13"/>
        <v>0</v>
      </c>
      <c r="N91" s="390"/>
      <c r="O91" s="359"/>
      <c r="P91" s="387"/>
      <c r="Q91" s="387"/>
      <c r="R91" s="387"/>
      <c r="S91" s="387"/>
      <c r="T91" s="387"/>
      <c r="U91" s="387"/>
      <c r="V91" s="387"/>
      <c r="W91" s="387"/>
      <c r="X91" s="387"/>
      <c r="Y91" s="387"/>
      <c r="Z91" s="387"/>
      <c r="AA91" s="387"/>
      <c r="AB91" s="387"/>
      <c r="AC91" s="387"/>
      <c r="AD91" s="387"/>
      <c r="AE91" s="387"/>
      <c r="AF91" s="387"/>
      <c r="AG91" s="387"/>
      <c r="AH91" s="387"/>
      <c r="AI91" s="387"/>
      <c r="AJ91" s="387"/>
      <c r="AK91" s="387"/>
    </row>
    <row r="92" spans="1:37" ht="16.100000000000001" x14ac:dyDescent="0.35">
      <c r="A92" s="358" t="s">
        <v>225</v>
      </c>
      <c r="B92" s="672"/>
      <c r="E92" s="669" t="str">
        <f t="shared" si="14"/>
        <v>-</v>
      </c>
      <c r="F92" s="591" t="str">
        <f t="shared" si="9"/>
        <v>use median</v>
      </c>
      <c r="G92" s="593">
        <f t="shared" si="15"/>
        <v>1</v>
      </c>
      <c r="H92" s="399">
        <f t="shared" si="10"/>
        <v>0</v>
      </c>
      <c r="I92" s="401">
        <f t="shared" si="11"/>
        <v>0</v>
      </c>
      <c r="J92" s="583">
        <f t="shared" si="12"/>
        <v>0</v>
      </c>
      <c r="K92" s="400" t="e">
        <f>IF(H92&lt;0,H92/#REF!*100,H92/$E$182*100)</f>
        <v>#DIV/0!</v>
      </c>
      <c r="L92" s="41">
        <f>'MASTER CHART'!$AN$7</f>
        <v>0.25</v>
      </c>
      <c r="M92" s="586">
        <f t="shared" si="13"/>
        <v>0</v>
      </c>
      <c r="N92" s="390"/>
      <c r="O92" s="359"/>
      <c r="P92" s="387"/>
      <c r="Q92" s="387"/>
      <c r="R92" s="387"/>
      <c r="S92" s="387"/>
      <c r="T92" s="387"/>
      <c r="U92" s="387"/>
      <c r="V92" s="387"/>
      <c r="W92" s="387"/>
      <c r="X92" s="387"/>
      <c r="Y92" s="387"/>
      <c r="Z92" s="387"/>
      <c r="AA92" s="387"/>
      <c r="AB92" s="387"/>
      <c r="AC92" s="387"/>
      <c r="AD92" s="387"/>
      <c r="AE92" s="387"/>
      <c r="AF92" s="387"/>
      <c r="AG92" s="387"/>
      <c r="AH92" s="387"/>
      <c r="AI92" s="387"/>
      <c r="AJ92" s="387"/>
      <c r="AK92" s="387"/>
    </row>
    <row r="93" spans="1:37" ht="16.100000000000001" x14ac:dyDescent="0.35">
      <c r="A93" s="358" t="s">
        <v>171</v>
      </c>
      <c r="B93" s="672"/>
      <c r="C93" s="1352" t="s">
        <v>171</v>
      </c>
      <c r="D93" s="1353" t="s">
        <v>297</v>
      </c>
      <c r="E93" s="669" t="str">
        <f t="shared" si="14"/>
        <v>AAA</v>
      </c>
      <c r="F93" s="591">
        <f t="shared" si="9"/>
        <v>100</v>
      </c>
      <c r="G93" s="593">
        <f t="shared" si="15"/>
        <v>1.6666666666666667</v>
      </c>
      <c r="H93" s="399">
        <f t="shared" si="10"/>
        <v>0.66666666666666674</v>
      </c>
      <c r="I93" s="401">
        <f t="shared" si="11"/>
        <v>0.66666666666666674</v>
      </c>
      <c r="J93" s="583">
        <f t="shared" si="12"/>
        <v>100</v>
      </c>
      <c r="K93" s="400" t="e">
        <f>IF(H93&lt;0,H93/#REF!*100,H93/$E$182*100)</f>
        <v>#DIV/0!</v>
      </c>
      <c r="L93" s="41">
        <f>'MASTER CHART'!$AN$7</f>
        <v>0.25</v>
      </c>
      <c r="M93" s="586">
        <f t="shared" si="13"/>
        <v>25</v>
      </c>
      <c r="N93" s="390"/>
      <c r="O93" s="359"/>
      <c r="P93" s="387"/>
      <c r="Q93" s="387"/>
      <c r="R93" s="387"/>
      <c r="S93" s="387"/>
      <c r="T93" s="387"/>
      <c r="U93" s="387"/>
      <c r="V93" s="387"/>
      <c r="W93" s="387"/>
      <c r="X93" s="387"/>
      <c r="Y93" s="387"/>
      <c r="Z93" s="387"/>
      <c r="AA93" s="387"/>
      <c r="AB93" s="387"/>
      <c r="AC93" s="387"/>
      <c r="AD93" s="387"/>
      <c r="AE93" s="387"/>
      <c r="AF93" s="387"/>
      <c r="AG93" s="387"/>
      <c r="AH93" s="387"/>
      <c r="AI93" s="387"/>
      <c r="AJ93" s="387"/>
      <c r="AK93" s="387"/>
    </row>
    <row r="94" spans="1:37" ht="16.100000000000001" x14ac:dyDescent="0.35">
      <c r="A94" s="358" t="s">
        <v>75</v>
      </c>
      <c r="B94" s="672"/>
      <c r="C94" s="1352" t="s">
        <v>75</v>
      </c>
      <c r="D94" s="1353" t="s">
        <v>683</v>
      </c>
      <c r="E94" s="669" t="str">
        <f t="shared" si="14"/>
        <v>B-</v>
      </c>
      <c r="F94" s="591">
        <f t="shared" si="9"/>
        <v>12</v>
      </c>
      <c r="G94" s="593">
        <f t="shared" si="15"/>
        <v>0.2</v>
      </c>
      <c r="H94" s="399">
        <f t="shared" si="10"/>
        <v>-0.8</v>
      </c>
      <c r="I94" s="401">
        <f t="shared" si="11"/>
        <v>-0.8</v>
      </c>
      <c r="J94" s="583">
        <f t="shared" si="12"/>
        <v>-92.307692307692307</v>
      </c>
      <c r="K94" s="400" t="e">
        <f>IF(H94&lt;0,H94/#REF!*100,H94/$E$182*100)</f>
        <v>#REF!</v>
      </c>
      <c r="L94" s="41">
        <f>'MASTER CHART'!$AN$7</f>
        <v>0.25</v>
      </c>
      <c r="M94" s="586">
        <f t="shared" si="13"/>
        <v>-23.076923076923077</v>
      </c>
      <c r="N94" s="390"/>
      <c r="O94" s="359"/>
      <c r="P94" s="387"/>
      <c r="Q94" s="387"/>
      <c r="R94" s="387"/>
      <c r="S94" s="387"/>
      <c r="T94" s="387"/>
      <c r="U94" s="387"/>
      <c r="V94" s="387"/>
      <c r="W94" s="387"/>
      <c r="X94" s="387"/>
      <c r="Y94" s="387"/>
      <c r="Z94" s="387"/>
      <c r="AA94" s="387"/>
      <c r="AB94" s="387"/>
      <c r="AC94" s="387"/>
      <c r="AD94" s="387"/>
      <c r="AE94" s="387"/>
      <c r="AF94" s="387"/>
      <c r="AG94" s="387"/>
      <c r="AH94" s="387"/>
      <c r="AI94" s="387"/>
      <c r="AJ94" s="387"/>
      <c r="AK94" s="387"/>
    </row>
    <row r="95" spans="1:37" ht="16.100000000000001" x14ac:dyDescent="0.35">
      <c r="A95" s="358" t="s">
        <v>172</v>
      </c>
      <c r="B95" s="672"/>
      <c r="E95" s="669" t="str">
        <f t="shared" si="14"/>
        <v>-</v>
      </c>
      <c r="F95" s="591" t="str">
        <f t="shared" si="9"/>
        <v>use median</v>
      </c>
      <c r="G95" s="593">
        <f t="shared" si="15"/>
        <v>1</v>
      </c>
      <c r="H95" s="399">
        <f t="shared" si="10"/>
        <v>0</v>
      </c>
      <c r="I95" s="401">
        <f t="shared" si="11"/>
        <v>0</v>
      </c>
      <c r="J95" s="583">
        <f t="shared" si="12"/>
        <v>0</v>
      </c>
      <c r="K95" s="400" t="e">
        <f>IF(H95&lt;0,H95/#REF!*100,H95/$E$182*100)</f>
        <v>#DIV/0!</v>
      </c>
      <c r="L95" s="41">
        <f>'MASTER CHART'!$AN$7</f>
        <v>0.25</v>
      </c>
      <c r="M95" s="586">
        <f t="shared" si="13"/>
        <v>0</v>
      </c>
      <c r="N95" s="390"/>
      <c r="O95" s="359"/>
      <c r="P95" s="387"/>
      <c r="Q95" s="387"/>
      <c r="R95" s="387"/>
      <c r="S95" s="387"/>
      <c r="T95" s="387"/>
      <c r="U95" s="387"/>
      <c r="V95" s="387"/>
      <c r="W95" s="387"/>
      <c r="X95" s="387"/>
      <c r="Y95" s="387"/>
      <c r="Z95" s="387"/>
      <c r="AA95" s="387"/>
      <c r="AB95" s="387"/>
      <c r="AC95" s="387"/>
      <c r="AD95" s="387"/>
      <c r="AE95" s="387"/>
      <c r="AF95" s="387"/>
      <c r="AG95" s="387"/>
      <c r="AH95" s="387"/>
      <c r="AI95" s="387"/>
      <c r="AJ95" s="387"/>
      <c r="AK95" s="387"/>
    </row>
    <row r="96" spans="1:37" ht="16.100000000000001" x14ac:dyDescent="0.35">
      <c r="A96" s="358" t="s">
        <v>76</v>
      </c>
      <c r="B96" s="672"/>
      <c r="E96" s="669" t="str">
        <f t="shared" si="14"/>
        <v>-</v>
      </c>
      <c r="F96" s="591" t="str">
        <f t="shared" si="9"/>
        <v>use median</v>
      </c>
      <c r="G96" s="593">
        <f t="shared" si="15"/>
        <v>1</v>
      </c>
      <c r="H96" s="399">
        <f t="shared" si="10"/>
        <v>0</v>
      </c>
      <c r="I96" s="401">
        <f t="shared" si="11"/>
        <v>0</v>
      </c>
      <c r="J96" s="583">
        <f t="shared" si="12"/>
        <v>0</v>
      </c>
      <c r="K96" s="400" t="e">
        <f>IF(H96&lt;0,H96/#REF!*100,H96/$E$182*100)</f>
        <v>#DIV/0!</v>
      </c>
      <c r="L96" s="41">
        <f>'MASTER CHART'!$AN$7</f>
        <v>0.25</v>
      </c>
      <c r="M96" s="586">
        <f t="shared" si="13"/>
        <v>0</v>
      </c>
      <c r="N96" s="390"/>
      <c r="O96" s="359"/>
      <c r="P96" s="387"/>
      <c r="Q96" s="387"/>
      <c r="R96" s="387"/>
      <c r="S96" s="387"/>
      <c r="T96" s="387"/>
      <c r="U96" s="387"/>
      <c r="V96" s="387"/>
      <c r="W96" s="387"/>
      <c r="X96" s="387"/>
      <c r="Y96" s="387"/>
      <c r="Z96" s="387"/>
      <c r="AA96" s="387"/>
      <c r="AB96" s="387"/>
      <c r="AC96" s="387"/>
      <c r="AD96" s="387"/>
      <c r="AE96" s="387"/>
      <c r="AF96" s="387"/>
      <c r="AG96" s="387"/>
      <c r="AH96" s="387"/>
      <c r="AI96" s="387"/>
      <c r="AJ96" s="387"/>
      <c r="AK96" s="387"/>
    </row>
    <row r="97" spans="1:37" ht="16.100000000000001" x14ac:dyDescent="0.35">
      <c r="A97" s="358" t="s">
        <v>173</v>
      </c>
      <c r="B97" s="672"/>
      <c r="C97" s="1352" t="s">
        <v>173</v>
      </c>
      <c r="D97" s="1353" t="s">
        <v>297</v>
      </c>
      <c r="E97" s="669" t="str">
        <f t="shared" si="14"/>
        <v>AAA</v>
      </c>
      <c r="F97" s="591">
        <f t="shared" si="9"/>
        <v>100</v>
      </c>
      <c r="G97" s="593">
        <f t="shared" si="15"/>
        <v>1.6666666666666667</v>
      </c>
      <c r="H97" s="399">
        <f t="shared" si="10"/>
        <v>0.66666666666666674</v>
      </c>
      <c r="I97" s="401">
        <f t="shared" si="11"/>
        <v>0.66666666666666674</v>
      </c>
      <c r="J97" s="583">
        <f t="shared" si="12"/>
        <v>100</v>
      </c>
      <c r="K97" s="400" t="e">
        <f>IF(H97&lt;0,H97/#REF!*100,H97/$E$182*100)</f>
        <v>#DIV/0!</v>
      </c>
      <c r="L97" s="41">
        <f>'MASTER CHART'!$AN$7</f>
        <v>0.25</v>
      </c>
      <c r="M97" s="586">
        <f t="shared" si="13"/>
        <v>25</v>
      </c>
      <c r="N97" s="390"/>
      <c r="O97" s="359"/>
      <c r="P97" s="387"/>
      <c r="Q97" s="387"/>
      <c r="R97" s="387"/>
      <c r="S97" s="387"/>
      <c r="T97" s="387"/>
      <c r="U97" s="387"/>
      <c r="V97" s="387"/>
      <c r="W97" s="387"/>
      <c r="X97" s="387"/>
      <c r="Y97" s="387"/>
      <c r="Z97" s="387"/>
      <c r="AA97" s="387"/>
      <c r="AB97" s="387"/>
      <c r="AC97" s="387"/>
      <c r="AD97" s="387"/>
      <c r="AE97" s="387"/>
      <c r="AF97" s="387"/>
      <c r="AG97" s="387"/>
      <c r="AH97" s="387"/>
      <c r="AI97" s="387"/>
      <c r="AJ97" s="387"/>
      <c r="AK97" s="387"/>
    </row>
    <row r="98" spans="1:37" ht="16.100000000000001" x14ac:dyDescent="0.35">
      <c r="A98" s="358" t="s">
        <v>174</v>
      </c>
      <c r="B98" s="672"/>
      <c r="C98" s="1352" t="s">
        <v>174</v>
      </c>
      <c r="D98" s="1353" t="s">
        <v>297</v>
      </c>
      <c r="E98" s="669" t="str">
        <f t="shared" si="14"/>
        <v>AAA</v>
      </c>
      <c r="F98" s="591">
        <f t="shared" si="9"/>
        <v>100</v>
      </c>
      <c r="G98" s="593">
        <f t="shared" si="15"/>
        <v>1.6666666666666667</v>
      </c>
      <c r="H98" s="399">
        <f t="shared" si="10"/>
        <v>0.66666666666666674</v>
      </c>
      <c r="I98" s="401">
        <f t="shared" si="11"/>
        <v>0.66666666666666674</v>
      </c>
      <c r="J98" s="583">
        <f t="shared" si="12"/>
        <v>100</v>
      </c>
      <c r="K98" s="400" t="e">
        <f>IF(H98&lt;0,H98/#REF!*100,H98/$E$182*100)</f>
        <v>#DIV/0!</v>
      </c>
      <c r="L98" s="41">
        <f>'MASTER CHART'!$AN$7</f>
        <v>0.25</v>
      </c>
      <c r="M98" s="586">
        <f t="shared" si="13"/>
        <v>25</v>
      </c>
      <c r="N98" s="390"/>
      <c r="O98" s="359"/>
      <c r="P98" s="387"/>
      <c r="Q98" s="387"/>
      <c r="R98" s="387"/>
      <c r="S98" s="387"/>
      <c r="T98" s="387"/>
      <c r="U98" s="387"/>
      <c r="V98" s="387"/>
      <c r="W98" s="387"/>
      <c r="X98" s="387"/>
      <c r="Y98" s="387"/>
      <c r="Z98" s="387"/>
      <c r="AA98" s="387"/>
      <c r="AB98" s="387"/>
      <c r="AC98" s="387"/>
      <c r="AD98" s="387"/>
      <c r="AE98" s="387"/>
      <c r="AF98" s="387"/>
      <c r="AG98" s="387"/>
      <c r="AH98" s="387"/>
      <c r="AI98" s="387"/>
      <c r="AJ98" s="387"/>
      <c r="AK98" s="387"/>
    </row>
    <row r="99" spans="1:37" ht="16.100000000000001" x14ac:dyDescent="0.35">
      <c r="A99" s="358" t="s">
        <v>175</v>
      </c>
      <c r="B99" s="672"/>
      <c r="C99" s="1352" t="s">
        <v>405</v>
      </c>
      <c r="D99" s="1353" t="s">
        <v>390</v>
      </c>
      <c r="E99" s="669" t="str">
        <f t="shared" si="14"/>
        <v>AA+</v>
      </c>
      <c r="F99" s="591">
        <f t="shared" si="9"/>
        <v>96</v>
      </c>
      <c r="G99" s="593">
        <f t="shared" si="15"/>
        <v>1.6</v>
      </c>
      <c r="H99" s="399">
        <f t="shared" si="10"/>
        <v>0.60000000000000009</v>
      </c>
      <c r="I99" s="401">
        <f t="shared" si="11"/>
        <v>0.60000000000000009</v>
      </c>
      <c r="J99" s="583">
        <f t="shared" si="12"/>
        <v>90</v>
      </c>
      <c r="K99" s="400" t="e">
        <f>IF(H99&lt;0,H99/#REF!*100,H99/$E$182*100)</f>
        <v>#DIV/0!</v>
      </c>
      <c r="L99" s="41">
        <f>'MASTER CHART'!$AN$7</f>
        <v>0.25</v>
      </c>
      <c r="M99" s="586">
        <f t="shared" si="13"/>
        <v>22.5</v>
      </c>
      <c r="N99" s="390"/>
      <c r="O99" s="359"/>
      <c r="P99" s="387"/>
      <c r="Q99" s="387"/>
      <c r="R99" s="387"/>
      <c r="S99" s="387"/>
      <c r="T99" s="387"/>
      <c r="U99" s="387"/>
      <c r="V99" s="387"/>
      <c r="W99" s="387"/>
      <c r="X99" s="387"/>
      <c r="Y99" s="387"/>
      <c r="Z99" s="387"/>
      <c r="AA99" s="387"/>
      <c r="AB99" s="387"/>
      <c r="AC99" s="387"/>
      <c r="AD99" s="387"/>
      <c r="AE99" s="387"/>
      <c r="AF99" s="387"/>
      <c r="AG99" s="387"/>
      <c r="AH99" s="387"/>
      <c r="AI99" s="387"/>
      <c r="AJ99" s="387"/>
      <c r="AK99" s="387"/>
    </row>
    <row r="100" spans="1:37" ht="16.100000000000001" x14ac:dyDescent="0.35">
      <c r="A100" s="358" t="s">
        <v>176</v>
      </c>
      <c r="B100" s="672"/>
      <c r="E100" s="669" t="str">
        <f t="shared" si="14"/>
        <v>-</v>
      </c>
      <c r="F100" s="591" t="str">
        <f t="shared" ref="F100:F131" si="16">IF(E100="-","use median",(VLOOKUP(E100,$O$4:$P$23,2,FALSE)))</f>
        <v>use median</v>
      </c>
      <c r="G100" s="593">
        <f t="shared" si="15"/>
        <v>1</v>
      </c>
      <c r="H100" s="399">
        <f t="shared" si="10"/>
        <v>0</v>
      </c>
      <c r="I100" s="401">
        <f t="shared" ref="I100:I131" si="17">(H100*1)</f>
        <v>0</v>
      </c>
      <c r="J100" s="583">
        <f t="shared" si="12"/>
        <v>0</v>
      </c>
      <c r="K100" s="400" t="e">
        <f>IF(H100&lt;0,H100/#REF!*100,H100/$E$182*100)</f>
        <v>#DIV/0!</v>
      </c>
      <c r="L100" s="41">
        <f>'MASTER CHART'!$AN$7</f>
        <v>0.25</v>
      </c>
      <c r="M100" s="586">
        <f t="shared" si="13"/>
        <v>0</v>
      </c>
      <c r="N100" s="390"/>
      <c r="O100" s="359"/>
      <c r="P100" s="387"/>
      <c r="Q100" s="387"/>
      <c r="R100" s="387"/>
      <c r="S100" s="387"/>
      <c r="T100" s="387"/>
      <c r="U100" s="387"/>
      <c r="V100" s="387"/>
      <c r="W100" s="387"/>
      <c r="X100" s="387"/>
      <c r="Y100" s="387"/>
      <c r="Z100" s="387"/>
      <c r="AA100" s="387"/>
      <c r="AB100" s="387"/>
      <c r="AC100" s="387"/>
      <c r="AD100" s="387"/>
      <c r="AE100" s="387"/>
      <c r="AF100" s="387"/>
      <c r="AG100" s="387"/>
      <c r="AH100" s="387"/>
      <c r="AI100" s="387"/>
      <c r="AJ100" s="387"/>
      <c r="AK100" s="387"/>
    </row>
    <row r="101" spans="1:37" ht="16.100000000000001" x14ac:dyDescent="0.35">
      <c r="A101" s="358" t="s">
        <v>177</v>
      </c>
      <c r="B101" s="672"/>
      <c r="E101" s="669" t="str">
        <f t="shared" si="14"/>
        <v>-</v>
      </c>
      <c r="F101" s="591" t="str">
        <f t="shared" si="16"/>
        <v>use median</v>
      </c>
      <c r="G101" s="593">
        <f t="shared" si="15"/>
        <v>1</v>
      </c>
      <c r="H101" s="399">
        <f t="shared" si="10"/>
        <v>0</v>
      </c>
      <c r="I101" s="401">
        <f t="shared" si="17"/>
        <v>0</v>
      </c>
      <c r="J101" s="583">
        <f t="shared" si="12"/>
        <v>0</v>
      </c>
      <c r="K101" s="400" t="e">
        <f>IF(H101&lt;0,H101/#REF!*100,H101/$E$182*100)</f>
        <v>#DIV/0!</v>
      </c>
      <c r="L101" s="41">
        <f>'MASTER CHART'!$AN$7</f>
        <v>0.25</v>
      </c>
      <c r="M101" s="586">
        <f t="shared" si="13"/>
        <v>0</v>
      </c>
      <c r="N101" s="390"/>
      <c r="O101" s="359"/>
      <c r="P101" s="387"/>
      <c r="Q101" s="387"/>
      <c r="R101" s="387"/>
      <c r="S101" s="387"/>
      <c r="T101" s="387"/>
      <c r="U101" s="387"/>
      <c r="V101" s="387"/>
      <c r="W101" s="387"/>
      <c r="X101" s="387"/>
      <c r="Y101" s="387"/>
      <c r="Z101" s="387"/>
      <c r="AA101" s="387"/>
      <c r="AB101" s="387"/>
      <c r="AC101" s="387"/>
      <c r="AD101" s="387"/>
      <c r="AE101" s="387"/>
      <c r="AF101" s="387"/>
      <c r="AG101" s="387"/>
      <c r="AH101" s="387"/>
      <c r="AI101" s="387"/>
      <c r="AJ101" s="387"/>
      <c r="AK101" s="387"/>
    </row>
    <row r="102" spans="1:37" ht="16.100000000000001" x14ac:dyDescent="0.35">
      <c r="A102" s="358" t="s">
        <v>77</v>
      </c>
      <c r="B102" s="672"/>
      <c r="C102" s="1352" t="s">
        <v>77</v>
      </c>
      <c r="D102" s="1353" t="s">
        <v>298</v>
      </c>
      <c r="E102" s="669" t="str">
        <f t="shared" si="14"/>
        <v>A</v>
      </c>
      <c r="F102" s="591">
        <f t="shared" si="16"/>
        <v>72</v>
      </c>
      <c r="G102" s="593">
        <f t="shared" si="15"/>
        <v>1.2</v>
      </c>
      <c r="H102" s="399">
        <f t="shared" si="10"/>
        <v>0.19999999999999996</v>
      </c>
      <c r="I102" s="401">
        <f t="shared" si="17"/>
        <v>0.19999999999999996</v>
      </c>
      <c r="J102" s="583">
        <f t="shared" si="12"/>
        <v>29.999999999999989</v>
      </c>
      <c r="K102" s="400" t="e">
        <f>IF(H102&lt;0,H102/#REF!*100,H102/$E$182*100)</f>
        <v>#DIV/0!</v>
      </c>
      <c r="L102" s="41">
        <f>'MASTER CHART'!$AN$7</f>
        <v>0.25</v>
      </c>
      <c r="M102" s="586">
        <f t="shared" si="13"/>
        <v>7.4999999999999973</v>
      </c>
      <c r="N102" s="390"/>
      <c r="O102" s="359"/>
      <c r="P102" s="387"/>
      <c r="Q102" s="387"/>
      <c r="R102" s="387"/>
      <c r="S102" s="387"/>
      <c r="T102" s="387"/>
      <c r="U102" s="387"/>
      <c r="V102" s="387"/>
      <c r="W102" s="387"/>
      <c r="X102" s="387"/>
      <c r="Y102" s="387"/>
      <c r="Z102" s="387"/>
      <c r="AA102" s="387"/>
      <c r="AB102" s="387"/>
      <c r="AC102" s="387"/>
      <c r="AD102" s="387"/>
      <c r="AE102" s="387"/>
      <c r="AF102" s="387"/>
      <c r="AG102" s="387"/>
      <c r="AH102" s="387"/>
      <c r="AI102" s="387"/>
      <c r="AJ102" s="387"/>
      <c r="AK102" s="387"/>
    </row>
    <row r="103" spans="1:37" ht="16.100000000000001" x14ac:dyDescent="0.35">
      <c r="A103" s="358" t="s">
        <v>178</v>
      </c>
      <c r="B103" s="672"/>
      <c r="E103" s="669" t="str">
        <f t="shared" si="14"/>
        <v>-</v>
      </c>
      <c r="F103" s="591" t="str">
        <f t="shared" si="16"/>
        <v>use median</v>
      </c>
      <c r="G103" s="593">
        <f t="shared" si="15"/>
        <v>1</v>
      </c>
      <c r="H103" s="399">
        <f t="shared" si="10"/>
        <v>0</v>
      </c>
      <c r="I103" s="401">
        <f t="shared" si="17"/>
        <v>0</v>
      </c>
      <c r="J103" s="583">
        <f t="shared" si="12"/>
        <v>0</v>
      </c>
      <c r="K103" s="400" t="e">
        <f>IF(H103&lt;0,H103/#REF!*100,H103/$E$182*100)</f>
        <v>#DIV/0!</v>
      </c>
      <c r="L103" s="41">
        <f>'MASTER CHART'!$AN$7</f>
        <v>0.25</v>
      </c>
      <c r="M103" s="586">
        <f t="shared" si="13"/>
        <v>0</v>
      </c>
      <c r="N103" s="390"/>
      <c r="O103" s="359"/>
      <c r="P103" s="387"/>
      <c r="Q103" s="387"/>
      <c r="R103" s="387"/>
      <c r="S103" s="387"/>
      <c r="T103" s="387"/>
      <c r="U103" s="387"/>
      <c r="V103" s="387"/>
      <c r="W103" s="387"/>
      <c r="X103" s="387"/>
      <c r="Y103" s="387"/>
      <c r="Z103" s="387"/>
      <c r="AA103" s="387"/>
      <c r="AB103" s="387"/>
      <c r="AC103" s="387"/>
      <c r="AD103" s="387"/>
      <c r="AE103" s="387"/>
      <c r="AF103" s="387"/>
      <c r="AG103" s="387"/>
      <c r="AH103" s="387"/>
      <c r="AI103" s="387"/>
      <c r="AJ103" s="387"/>
      <c r="AK103" s="387"/>
    </row>
    <row r="104" spans="1:37" ht="16.100000000000001" x14ac:dyDescent="0.35">
      <c r="A104" s="358" t="s">
        <v>179</v>
      </c>
      <c r="B104" s="672"/>
      <c r="C104" s="1352" t="s">
        <v>179</v>
      </c>
      <c r="D104" s="1353" t="s">
        <v>297</v>
      </c>
      <c r="E104" s="669" t="str">
        <f t="shared" si="14"/>
        <v>AAA</v>
      </c>
      <c r="F104" s="591">
        <f t="shared" si="16"/>
        <v>100</v>
      </c>
      <c r="G104" s="593">
        <f t="shared" si="15"/>
        <v>1.6666666666666667</v>
      </c>
      <c r="H104" s="399">
        <f t="shared" si="10"/>
        <v>0.66666666666666674</v>
      </c>
      <c r="I104" s="401">
        <f t="shared" si="17"/>
        <v>0.66666666666666674</v>
      </c>
      <c r="J104" s="583">
        <f t="shared" si="12"/>
        <v>100</v>
      </c>
      <c r="K104" s="400" t="e">
        <f>IF(H104&lt;0,H104/#REF!*100,H104/$E$182*100)</f>
        <v>#DIV/0!</v>
      </c>
      <c r="L104" s="41">
        <f>'MASTER CHART'!$AN$7</f>
        <v>0.25</v>
      </c>
      <c r="M104" s="586">
        <f t="shared" si="13"/>
        <v>25</v>
      </c>
      <c r="N104" s="390"/>
      <c r="O104" s="359"/>
      <c r="P104" s="387"/>
      <c r="Q104" s="387"/>
      <c r="R104" s="387"/>
      <c r="S104" s="387"/>
      <c r="T104" s="387"/>
      <c r="U104" s="387"/>
      <c r="V104" s="387"/>
      <c r="W104" s="387"/>
      <c r="X104" s="387"/>
      <c r="Y104" s="387"/>
      <c r="Z104" s="387"/>
      <c r="AA104" s="387"/>
      <c r="AB104" s="387"/>
      <c r="AC104" s="387"/>
      <c r="AD104" s="387"/>
      <c r="AE104" s="387"/>
      <c r="AF104" s="387"/>
      <c r="AG104" s="387"/>
      <c r="AH104" s="387"/>
      <c r="AI104" s="387"/>
      <c r="AJ104" s="387"/>
      <c r="AK104" s="387"/>
    </row>
    <row r="105" spans="1:37" ht="16.100000000000001" x14ac:dyDescent="0.35">
      <c r="A105" s="358" t="s">
        <v>180</v>
      </c>
      <c r="B105" s="672"/>
      <c r="E105" s="669" t="str">
        <f t="shared" si="14"/>
        <v>-</v>
      </c>
      <c r="F105" s="591" t="str">
        <f t="shared" si="16"/>
        <v>use median</v>
      </c>
      <c r="G105" s="593">
        <f t="shared" si="15"/>
        <v>1</v>
      </c>
      <c r="H105" s="399">
        <f t="shared" si="10"/>
        <v>0</v>
      </c>
      <c r="I105" s="401">
        <f t="shared" si="17"/>
        <v>0</v>
      </c>
      <c r="J105" s="583">
        <f t="shared" si="12"/>
        <v>0</v>
      </c>
      <c r="K105" s="400" t="e">
        <f>IF(H105&lt;0,H105/#REF!*100,H105/$E$182*100)</f>
        <v>#DIV/0!</v>
      </c>
      <c r="L105" s="41">
        <f>'MASTER CHART'!$AN$7</f>
        <v>0.25</v>
      </c>
      <c r="M105" s="586">
        <f t="shared" si="13"/>
        <v>0</v>
      </c>
      <c r="N105" s="390"/>
      <c r="O105" s="359"/>
      <c r="P105" s="387"/>
      <c r="Q105" s="387"/>
      <c r="R105" s="387"/>
      <c r="S105" s="387"/>
      <c r="T105" s="387"/>
      <c r="U105" s="387"/>
      <c r="V105" s="387"/>
      <c r="W105" s="387"/>
      <c r="X105" s="387"/>
      <c r="Y105" s="387"/>
      <c r="Z105" s="387"/>
      <c r="AA105" s="387"/>
      <c r="AB105" s="387"/>
      <c r="AC105" s="387"/>
      <c r="AD105" s="387"/>
      <c r="AE105" s="387"/>
      <c r="AF105" s="387"/>
      <c r="AG105" s="387"/>
      <c r="AH105" s="387"/>
      <c r="AI105" s="387"/>
      <c r="AJ105" s="387"/>
      <c r="AK105" s="387"/>
    </row>
    <row r="106" spans="1:37" ht="16.100000000000001" x14ac:dyDescent="0.35">
      <c r="A106" s="358" t="s">
        <v>181</v>
      </c>
      <c r="B106" s="672"/>
      <c r="E106" s="669" t="str">
        <f t="shared" si="14"/>
        <v>-</v>
      </c>
      <c r="F106" s="591" t="str">
        <f t="shared" si="16"/>
        <v>use median</v>
      </c>
      <c r="G106" s="593">
        <f t="shared" si="15"/>
        <v>1</v>
      </c>
      <c r="H106" s="399">
        <f t="shared" si="10"/>
        <v>0</v>
      </c>
      <c r="I106" s="401">
        <f t="shared" si="17"/>
        <v>0</v>
      </c>
      <c r="J106" s="583">
        <f t="shared" si="12"/>
        <v>0</v>
      </c>
      <c r="K106" s="400" t="e">
        <f>IF(H106&lt;0,H106/#REF!*100,H106/$E$182*100)</f>
        <v>#DIV/0!</v>
      </c>
      <c r="L106" s="41">
        <f>'MASTER CHART'!$AN$7</f>
        <v>0.25</v>
      </c>
      <c r="M106" s="586">
        <f t="shared" si="13"/>
        <v>0</v>
      </c>
      <c r="N106" s="390"/>
      <c r="O106" s="359"/>
      <c r="P106" s="387"/>
      <c r="Q106" s="387"/>
      <c r="R106" s="387"/>
      <c r="S106" s="387"/>
      <c r="T106" s="387"/>
      <c r="U106" s="387"/>
      <c r="V106" s="387"/>
      <c r="W106" s="387"/>
      <c r="X106" s="387"/>
      <c r="Y106" s="387"/>
      <c r="Z106" s="387"/>
      <c r="AA106" s="387"/>
      <c r="AB106" s="387"/>
      <c r="AC106" s="387"/>
      <c r="AD106" s="387"/>
      <c r="AE106" s="387"/>
      <c r="AF106" s="387"/>
      <c r="AG106" s="387"/>
      <c r="AH106" s="387"/>
      <c r="AI106" s="387"/>
      <c r="AJ106" s="387"/>
      <c r="AK106" s="387"/>
    </row>
    <row r="107" spans="1:37" ht="16.100000000000001" x14ac:dyDescent="0.35">
      <c r="A107" s="358" t="s">
        <v>121</v>
      </c>
      <c r="B107" s="672"/>
      <c r="E107" s="669" t="str">
        <f t="shared" si="14"/>
        <v>-</v>
      </c>
      <c r="F107" s="591" t="str">
        <f t="shared" si="16"/>
        <v>use median</v>
      </c>
      <c r="G107" s="593">
        <f t="shared" si="15"/>
        <v>1</v>
      </c>
      <c r="H107" s="399">
        <f t="shared" si="10"/>
        <v>0</v>
      </c>
      <c r="I107" s="401">
        <f t="shared" si="17"/>
        <v>0</v>
      </c>
      <c r="J107" s="583">
        <f t="shared" si="12"/>
        <v>0</v>
      </c>
      <c r="K107" s="400" t="e">
        <f>IF(H107&lt;0,H107/#REF!*100,H107/$E$182*100)</f>
        <v>#DIV/0!</v>
      </c>
      <c r="L107" s="41">
        <f>'MASTER CHART'!$AN$7</f>
        <v>0.25</v>
      </c>
      <c r="M107" s="586">
        <f t="shared" si="13"/>
        <v>0</v>
      </c>
      <c r="N107" s="390"/>
      <c r="O107" s="359"/>
      <c r="P107" s="387"/>
      <c r="Q107" s="387"/>
      <c r="R107" s="387"/>
      <c r="S107" s="387"/>
      <c r="T107" s="387"/>
      <c r="U107" s="387"/>
      <c r="V107" s="387"/>
      <c r="W107" s="387"/>
      <c r="X107" s="387"/>
      <c r="Y107" s="387"/>
      <c r="Z107" s="387"/>
      <c r="AA107" s="387"/>
      <c r="AB107" s="387"/>
      <c r="AC107" s="387"/>
      <c r="AD107" s="387"/>
      <c r="AE107" s="387"/>
      <c r="AF107" s="387"/>
      <c r="AG107" s="387"/>
      <c r="AH107" s="387"/>
      <c r="AI107" s="387"/>
      <c r="AJ107" s="387"/>
      <c r="AK107" s="387"/>
    </row>
    <row r="108" spans="1:37" ht="16.100000000000001" x14ac:dyDescent="0.35">
      <c r="A108" s="358" t="s">
        <v>78</v>
      </c>
      <c r="B108" s="672"/>
      <c r="C108" s="1352" t="s">
        <v>78</v>
      </c>
      <c r="D108" s="1353" t="s">
        <v>298</v>
      </c>
      <c r="E108" s="669" t="str">
        <f t="shared" si="14"/>
        <v>A</v>
      </c>
      <c r="F108" s="591">
        <f t="shared" si="16"/>
        <v>72</v>
      </c>
      <c r="G108" s="593">
        <f t="shared" si="15"/>
        <v>1.2</v>
      </c>
      <c r="H108" s="399">
        <f t="shared" si="10"/>
        <v>0.19999999999999996</v>
      </c>
      <c r="I108" s="401">
        <f t="shared" si="17"/>
        <v>0.19999999999999996</v>
      </c>
      <c r="J108" s="583">
        <f t="shared" si="12"/>
        <v>29.999999999999989</v>
      </c>
      <c r="K108" s="400" t="e">
        <f>IF(H108&lt;0,H108/#REF!*100,H108/$E$182*100)</f>
        <v>#DIV/0!</v>
      </c>
      <c r="L108" s="41">
        <f>'MASTER CHART'!$AN$7</f>
        <v>0.25</v>
      </c>
      <c r="M108" s="586">
        <f t="shared" si="13"/>
        <v>7.4999999999999973</v>
      </c>
      <c r="N108" s="390"/>
      <c r="O108" s="359"/>
      <c r="P108" s="387"/>
      <c r="Q108" s="387"/>
      <c r="R108" s="387"/>
      <c r="S108" s="387"/>
      <c r="T108" s="387"/>
      <c r="U108" s="387"/>
      <c r="V108" s="387"/>
      <c r="W108" s="387"/>
      <c r="X108" s="387"/>
      <c r="Y108" s="387"/>
      <c r="Z108" s="387"/>
      <c r="AA108" s="387"/>
      <c r="AB108" s="387"/>
      <c r="AC108" s="387"/>
      <c r="AD108" s="387"/>
      <c r="AE108" s="387"/>
      <c r="AF108" s="387"/>
      <c r="AG108" s="387"/>
      <c r="AH108" s="387"/>
      <c r="AI108" s="387"/>
      <c r="AJ108" s="387"/>
      <c r="AK108" s="387"/>
    </row>
    <row r="109" spans="1:37" ht="16.100000000000001" x14ac:dyDescent="0.35">
      <c r="A109" s="358" t="s">
        <v>182</v>
      </c>
      <c r="B109" s="672"/>
      <c r="C109" s="1352" t="s">
        <v>182</v>
      </c>
      <c r="D109" s="1353" t="s">
        <v>683</v>
      </c>
      <c r="E109" s="669" t="str">
        <f t="shared" si="14"/>
        <v>B-</v>
      </c>
      <c r="F109" s="591">
        <f t="shared" si="16"/>
        <v>12</v>
      </c>
      <c r="G109" s="593">
        <f t="shared" si="15"/>
        <v>0.2</v>
      </c>
      <c r="H109" s="399">
        <f t="shared" si="10"/>
        <v>-0.8</v>
      </c>
      <c r="I109" s="401">
        <f t="shared" si="17"/>
        <v>-0.8</v>
      </c>
      <c r="J109" s="583">
        <f t="shared" si="12"/>
        <v>-92.307692307692307</v>
      </c>
      <c r="K109" s="400" t="e">
        <f>IF(H109&lt;0,H109/#REF!*100,H109/$E$182*100)</f>
        <v>#REF!</v>
      </c>
      <c r="L109" s="41">
        <f>'MASTER CHART'!$AN$7</f>
        <v>0.25</v>
      </c>
      <c r="M109" s="586">
        <f t="shared" si="13"/>
        <v>-23.076923076923077</v>
      </c>
      <c r="N109" s="390"/>
      <c r="O109" s="359"/>
      <c r="P109" s="387"/>
      <c r="Q109" s="387"/>
      <c r="R109" s="387"/>
      <c r="S109" s="387"/>
      <c r="T109" s="387"/>
      <c r="U109" s="387"/>
      <c r="V109" s="387"/>
      <c r="W109" s="387"/>
      <c r="X109" s="387"/>
      <c r="Y109" s="387"/>
      <c r="Z109" s="387"/>
      <c r="AA109" s="387"/>
      <c r="AB109" s="387"/>
      <c r="AC109" s="387"/>
      <c r="AD109" s="387"/>
      <c r="AE109" s="387"/>
      <c r="AF109" s="387"/>
      <c r="AG109" s="387"/>
      <c r="AH109" s="387"/>
      <c r="AI109" s="387"/>
      <c r="AJ109" s="387"/>
      <c r="AK109" s="387"/>
    </row>
    <row r="110" spans="1:37" ht="16.100000000000001" x14ac:dyDescent="0.35">
      <c r="A110" s="358" t="s">
        <v>183</v>
      </c>
      <c r="B110" s="672"/>
      <c r="C110" s="1352"/>
      <c r="D110" s="1353"/>
      <c r="E110" s="669" t="str">
        <f t="shared" si="14"/>
        <v>-</v>
      </c>
      <c r="F110" s="591" t="str">
        <f t="shared" si="16"/>
        <v>use median</v>
      </c>
      <c r="G110" s="593">
        <f t="shared" si="15"/>
        <v>1</v>
      </c>
      <c r="H110" s="399">
        <f t="shared" si="10"/>
        <v>0</v>
      </c>
      <c r="I110" s="401">
        <f t="shared" si="17"/>
        <v>0</v>
      </c>
      <c r="J110" s="583">
        <f t="shared" si="12"/>
        <v>0</v>
      </c>
      <c r="K110" s="400" t="e">
        <f>IF(H110&lt;0,H110/#REF!*100,H110/$E$182*100)</f>
        <v>#DIV/0!</v>
      </c>
      <c r="L110" s="41">
        <f>'MASTER CHART'!$AN$7</f>
        <v>0.25</v>
      </c>
      <c r="M110" s="586">
        <f t="shared" si="13"/>
        <v>0</v>
      </c>
      <c r="N110" s="390"/>
      <c r="O110" s="359"/>
      <c r="P110" s="387"/>
      <c r="Q110" s="387"/>
      <c r="R110" s="387"/>
      <c r="S110" s="387"/>
      <c r="T110" s="387"/>
      <c r="U110" s="387"/>
      <c r="V110" s="387"/>
      <c r="W110" s="387"/>
      <c r="X110" s="387"/>
      <c r="Y110" s="387"/>
      <c r="Z110" s="387"/>
      <c r="AA110" s="387"/>
      <c r="AB110" s="387"/>
      <c r="AC110" s="387"/>
      <c r="AD110" s="387"/>
      <c r="AE110" s="387"/>
      <c r="AF110" s="387"/>
      <c r="AG110" s="387"/>
      <c r="AH110" s="387"/>
      <c r="AI110" s="387"/>
      <c r="AJ110" s="387"/>
      <c r="AK110" s="387"/>
    </row>
    <row r="111" spans="1:37" ht="16.100000000000001" x14ac:dyDescent="0.35">
      <c r="A111" s="358" t="s">
        <v>79</v>
      </c>
      <c r="B111" s="672"/>
      <c r="C111" s="1352" t="s">
        <v>79</v>
      </c>
      <c r="D111" s="1353" t="s">
        <v>300</v>
      </c>
      <c r="E111" s="669" t="str">
        <f t="shared" si="14"/>
        <v>BBB</v>
      </c>
      <c r="F111" s="591">
        <f t="shared" si="16"/>
        <v>54</v>
      </c>
      <c r="G111" s="593">
        <f t="shared" si="15"/>
        <v>0.9</v>
      </c>
      <c r="H111" s="399">
        <f t="shared" si="10"/>
        <v>-9.9999999999999978E-2</v>
      </c>
      <c r="I111" s="401">
        <f t="shared" si="17"/>
        <v>-9.9999999999999978E-2</v>
      </c>
      <c r="J111" s="583">
        <f t="shared" si="12"/>
        <v>-11.538461538461535</v>
      </c>
      <c r="K111" s="400" t="e">
        <f>IF(H111&lt;0,H111/#REF!*100,H111/$E$182*100)</f>
        <v>#REF!</v>
      </c>
      <c r="L111" s="41">
        <f>'MASTER CHART'!$AN$7</f>
        <v>0.25</v>
      </c>
      <c r="M111" s="586">
        <f t="shared" si="13"/>
        <v>-2.8846153846153837</v>
      </c>
      <c r="N111" s="390"/>
      <c r="O111" s="359"/>
      <c r="P111" s="387"/>
      <c r="Q111" s="387"/>
      <c r="R111" s="387"/>
      <c r="S111" s="387"/>
      <c r="T111" s="387"/>
      <c r="U111" s="387"/>
      <c r="V111" s="387"/>
      <c r="W111" s="387"/>
      <c r="X111" s="387"/>
      <c r="Y111" s="387"/>
      <c r="Z111" s="387"/>
      <c r="AA111" s="387"/>
      <c r="AB111" s="387"/>
      <c r="AC111" s="387"/>
      <c r="AD111" s="387"/>
      <c r="AE111" s="387"/>
      <c r="AF111" s="387"/>
      <c r="AG111" s="387"/>
      <c r="AH111" s="387"/>
      <c r="AI111" s="387"/>
      <c r="AJ111" s="387"/>
      <c r="AK111" s="387"/>
    </row>
    <row r="112" spans="1:37" ht="16.100000000000001" x14ac:dyDescent="0.35">
      <c r="A112" s="358" t="s">
        <v>184</v>
      </c>
      <c r="B112" s="672"/>
      <c r="C112" s="1352" t="s">
        <v>184</v>
      </c>
      <c r="D112" s="1353" t="s">
        <v>683</v>
      </c>
      <c r="E112" s="669" t="str">
        <f t="shared" si="14"/>
        <v>B-</v>
      </c>
      <c r="F112" s="591">
        <f t="shared" si="16"/>
        <v>12</v>
      </c>
      <c r="G112" s="593">
        <f t="shared" si="15"/>
        <v>0.2</v>
      </c>
      <c r="H112" s="399">
        <f t="shared" si="10"/>
        <v>-0.8</v>
      </c>
      <c r="I112" s="401">
        <f t="shared" si="17"/>
        <v>-0.8</v>
      </c>
      <c r="J112" s="583">
        <f t="shared" si="12"/>
        <v>-92.307692307692307</v>
      </c>
      <c r="K112" s="400" t="e">
        <f>IF(H112&lt;0,H112/#REF!*100,H112/$E$182*100)</f>
        <v>#REF!</v>
      </c>
      <c r="L112" s="41">
        <f>'MASTER CHART'!$AN$7</f>
        <v>0.25</v>
      </c>
      <c r="M112" s="586">
        <f t="shared" si="13"/>
        <v>-23.076923076923077</v>
      </c>
      <c r="N112" s="390"/>
      <c r="O112" s="359"/>
      <c r="P112" s="387"/>
      <c r="Q112" s="387"/>
      <c r="R112" s="387"/>
      <c r="S112" s="387"/>
      <c r="T112" s="387"/>
      <c r="U112" s="387"/>
      <c r="V112" s="387"/>
      <c r="W112" s="387"/>
      <c r="X112" s="387"/>
      <c r="Y112" s="387"/>
      <c r="Z112" s="387"/>
      <c r="AA112" s="387"/>
      <c r="AB112" s="387"/>
      <c r="AC112" s="387"/>
      <c r="AD112" s="387"/>
      <c r="AE112" s="387"/>
      <c r="AF112" s="387"/>
      <c r="AG112" s="387"/>
      <c r="AH112" s="387"/>
      <c r="AI112" s="387"/>
      <c r="AJ112" s="387"/>
      <c r="AK112" s="387"/>
    </row>
    <row r="113" spans="1:37" ht="16.100000000000001" x14ac:dyDescent="0.35">
      <c r="A113" s="358" t="s">
        <v>185</v>
      </c>
      <c r="B113" s="672"/>
      <c r="E113" s="669" t="str">
        <f t="shared" si="14"/>
        <v>-</v>
      </c>
      <c r="F113" s="591" t="str">
        <f t="shared" si="16"/>
        <v>use median</v>
      </c>
      <c r="G113" s="593">
        <f t="shared" si="15"/>
        <v>1</v>
      </c>
      <c r="H113" s="399">
        <f t="shared" si="10"/>
        <v>0</v>
      </c>
      <c r="I113" s="401">
        <f t="shared" si="17"/>
        <v>0</v>
      </c>
      <c r="J113" s="583">
        <f t="shared" si="12"/>
        <v>0</v>
      </c>
      <c r="K113" s="400" t="e">
        <f>IF(H113&lt;0,H113/#REF!*100,H113/$E$182*100)</f>
        <v>#DIV/0!</v>
      </c>
      <c r="L113" s="41">
        <f>'MASTER CHART'!$AN$7</f>
        <v>0.25</v>
      </c>
      <c r="M113" s="586">
        <f t="shared" si="13"/>
        <v>0</v>
      </c>
      <c r="N113" s="390"/>
      <c r="O113" s="359"/>
      <c r="P113" s="387"/>
      <c r="Q113" s="387"/>
      <c r="R113" s="387"/>
      <c r="S113" s="387"/>
      <c r="T113" s="387"/>
      <c r="U113" s="387"/>
      <c r="V113" s="387"/>
      <c r="W113" s="387"/>
      <c r="X113" s="387"/>
      <c r="Y113" s="387"/>
      <c r="Z113" s="387"/>
      <c r="AA113" s="387"/>
      <c r="AB113" s="387"/>
      <c r="AC113" s="387"/>
      <c r="AD113" s="387"/>
      <c r="AE113" s="387"/>
      <c r="AF113" s="387"/>
      <c r="AG113" s="387"/>
      <c r="AH113" s="387"/>
      <c r="AI113" s="387"/>
      <c r="AJ113" s="387"/>
      <c r="AK113" s="387"/>
    </row>
    <row r="114" spans="1:37" ht="16.100000000000001" x14ac:dyDescent="0.35">
      <c r="A114" s="358" t="s">
        <v>186</v>
      </c>
      <c r="B114" s="672"/>
      <c r="C114" s="1352" t="s">
        <v>186</v>
      </c>
      <c r="D114" s="1353" t="s">
        <v>300</v>
      </c>
      <c r="E114" s="669" t="str">
        <f t="shared" si="14"/>
        <v>BBB</v>
      </c>
      <c r="F114" s="591">
        <f t="shared" si="16"/>
        <v>54</v>
      </c>
      <c r="G114" s="593">
        <f t="shared" si="15"/>
        <v>0.9</v>
      </c>
      <c r="H114" s="399">
        <f t="shared" si="10"/>
        <v>-9.9999999999999978E-2</v>
      </c>
      <c r="I114" s="401">
        <f t="shared" si="17"/>
        <v>-9.9999999999999978E-2</v>
      </c>
      <c r="J114" s="583">
        <f t="shared" si="12"/>
        <v>-11.538461538461535</v>
      </c>
      <c r="K114" s="400" t="e">
        <f>IF(H114&lt;0,H114/#REF!*100,H114/$E$182*100)</f>
        <v>#REF!</v>
      </c>
      <c r="L114" s="41">
        <f>'MASTER CHART'!$AN$7</f>
        <v>0.25</v>
      </c>
      <c r="M114" s="586">
        <f t="shared" si="13"/>
        <v>-2.8846153846153837</v>
      </c>
      <c r="N114" s="390"/>
      <c r="O114" s="359"/>
      <c r="P114" s="387"/>
      <c r="Q114" s="387"/>
      <c r="R114" s="387"/>
      <c r="S114" s="387"/>
      <c r="T114" s="387"/>
      <c r="U114" s="387"/>
      <c r="V114" s="387"/>
      <c r="W114" s="387"/>
      <c r="X114" s="387"/>
      <c r="Y114" s="387"/>
      <c r="Z114" s="387"/>
      <c r="AA114" s="387"/>
      <c r="AB114" s="387"/>
      <c r="AC114" s="387"/>
      <c r="AD114" s="387"/>
      <c r="AE114" s="387"/>
      <c r="AF114" s="387"/>
      <c r="AG114" s="387"/>
      <c r="AH114" s="387"/>
      <c r="AI114" s="387"/>
      <c r="AJ114" s="387"/>
      <c r="AK114" s="387"/>
    </row>
    <row r="115" spans="1:37" ht="16.100000000000001" x14ac:dyDescent="0.35">
      <c r="A115" s="358" t="s">
        <v>187</v>
      </c>
      <c r="B115" s="672"/>
      <c r="E115" s="669" t="str">
        <f t="shared" si="14"/>
        <v>-</v>
      </c>
      <c r="F115" s="591" t="str">
        <f t="shared" si="16"/>
        <v>use median</v>
      </c>
      <c r="G115" s="593">
        <f t="shared" si="15"/>
        <v>1</v>
      </c>
      <c r="H115" s="399">
        <f t="shared" si="10"/>
        <v>0</v>
      </c>
      <c r="I115" s="401">
        <f t="shared" si="17"/>
        <v>0</v>
      </c>
      <c r="J115" s="583">
        <f t="shared" si="12"/>
        <v>0</v>
      </c>
      <c r="K115" s="400" t="e">
        <f>IF(H115&lt;0,H115/#REF!*100,H115/$E$182*100)</f>
        <v>#DIV/0!</v>
      </c>
      <c r="L115" s="41">
        <f>'MASTER CHART'!$AN$7</f>
        <v>0.25</v>
      </c>
      <c r="M115" s="586">
        <f t="shared" si="13"/>
        <v>0</v>
      </c>
      <c r="N115" s="390"/>
      <c r="O115" s="359"/>
      <c r="P115" s="387"/>
      <c r="Q115" s="387"/>
      <c r="R115" s="387"/>
      <c r="S115" s="387"/>
      <c r="T115" s="387"/>
      <c r="U115" s="387"/>
      <c r="V115" s="387"/>
      <c r="W115" s="387"/>
      <c r="X115" s="387"/>
      <c r="Y115" s="387"/>
      <c r="Z115" s="387"/>
      <c r="AA115" s="387"/>
      <c r="AB115" s="387"/>
      <c r="AC115" s="387"/>
      <c r="AD115" s="387"/>
      <c r="AE115" s="387"/>
      <c r="AF115" s="387"/>
      <c r="AG115" s="387"/>
      <c r="AH115" s="387"/>
      <c r="AI115" s="387"/>
      <c r="AJ115" s="387"/>
      <c r="AK115" s="387"/>
    </row>
    <row r="116" spans="1:37" ht="16.100000000000001" x14ac:dyDescent="0.35">
      <c r="A116" s="358" t="s">
        <v>188</v>
      </c>
      <c r="B116" s="672"/>
      <c r="E116" s="669" t="str">
        <f t="shared" si="14"/>
        <v>-</v>
      </c>
      <c r="F116" s="591" t="str">
        <f t="shared" si="16"/>
        <v>use median</v>
      </c>
      <c r="G116" s="593">
        <f t="shared" si="15"/>
        <v>1</v>
      </c>
      <c r="H116" s="399">
        <f t="shared" si="10"/>
        <v>0</v>
      </c>
      <c r="I116" s="401">
        <f t="shared" si="17"/>
        <v>0</v>
      </c>
      <c r="J116" s="583">
        <f t="shared" si="12"/>
        <v>0</v>
      </c>
      <c r="K116" s="400" t="e">
        <f>IF(H116&lt;0,H116/#REF!*100,H116/$E$182*100)</f>
        <v>#DIV/0!</v>
      </c>
      <c r="L116" s="41">
        <f>'MASTER CHART'!$AN$7</f>
        <v>0.25</v>
      </c>
      <c r="M116" s="586">
        <f t="shared" si="13"/>
        <v>0</v>
      </c>
      <c r="N116" s="390"/>
      <c r="O116" s="359"/>
      <c r="P116" s="387"/>
      <c r="Q116" s="387"/>
      <c r="R116" s="387"/>
      <c r="S116" s="387"/>
      <c r="T116" s="387"/>
      <c r="U116" s="387"/>
      <c r="V116" s="387"/>
      <c r="W116" s="387"/>
      <c r="X116" s="387"/>
      <c r="Y116" s="387"/>
      <c r="Z116" s="387"/>
      <c r="AA116" s="387"/>
      <c r="AB116" s="387"/>
      <c r="AC116" s="387"/>
      <c r="AD116" s="387"/>
      <c r="AE116" s="387"/>
      <c r="AF116" s="387"/>
      <c r="AG116" s="387"/>
      <c r="AH116" s="387"/>
      <c r="AI116" s="387"/>
      <c r="AJ116" s="387"/>
      <c r="AK116" s="387"/>
    </row>
    <row r="117" spans="1:37" ht="16.100000000000001" x14ac:dyDescent="0.35">
      <c r="A117" s="358" t="s">
        <v>80</v>
      </c>
      <c r="B117" s="672"/>
      <c r="C117" s="1352" t="s">
        <v>80</v>
      </c>
      <c r="D117" s="1353" t="s">
        <v>297</v>
      </c>
      <c r="E117" s="669" t="str">
        <f t="shared" si="14"/>
        <v>AAA</v>
      </c>
      <c r="F117" s="591">
        <f t="shared" si="16"/>
        <v>100</v>
      </c>
      <c r="G117" s="593">
        <f t="shared" si="15"/>
        <v>1.6666666666666667</v>
      </c>
      <c r="H117" s="399">
        <f t="shared" si="10"/>
        <v>0.66666666666666674</v>
      </c>
      <c r="I117" s="401">
        <f t="shared" si="17"/>
        <v>0.66666666666666674</v>
      </c>
      <c r="J117" s="583">
        <f t="shared" si="12"/>
        <v>100</v>
      </c>
      <c r="K117" s="400" t="e">
        <f>IF(H117&lt;0,H117/#REF!*100,H117/$E$182*100)</f>
        <v>#DIV/0!</v>
      </c>
      <c r="L117" s="41">
        <f>'MASTER CHART'!$AN$7</f>
        <v>0.25</v>
      </c>
      <c r="M117" s="586">
        <f t="shared" si="13"/>
        <v>25</v>
      </c>
      <c r="N117" s="390"/>
      <c r="O117" s="359"/>
      <c r="P117" s="387"/>
      <c r="Q117" s="387"/>
      <c r="R117" s="387"/>
      <c r="S117" s="387"/>
      <c r="T117" s="387"/>
      <c r="U117" s="387"/>
      <c r="V117" s="387"/>
      <c r="W117" s="387"/>
      <c r="X117" s="387"/>
      <c r="Y117" s="387"/>
      <c r="Z117" s="387"/>
      <c r="AA117" s="387"/>
      <c r="AB117" s="387"/>
      <c r="AC117" s="387"/>
      <c r="AD117" s="387"/>
      <c r="AE117" s="387"/>
      <c r="AF117" s="387"/>
      <c r="AG117" s="387"/>
      <c r="AH117" s="387"/>
      <c r="AI117" s="387"/>
      <c r="AJ117" s="387"/>
      <c r="AK117" s="387"/>
    </row>
    <row r="118" spans="1:37" ht="16.100000000000001" x14ac:dyDescent="0.35">
      <c r="A118" s="358" t="s">
        <v>189</v>
      </c>
      <c r="B118" s="672"/>
      <c r="E118" s="669" t="str">
        <f t="shared" si="14"/>
        <v>-</v>
      </c>
      <c r="F118" s="591" t="str">
        <f t="shared" si="16"/>
        <v>use median</v>
      </c>
      <c r="G118" s="593">
        <f t="shared" si="15"/>
        <v>1</v>
      </c>
      <c r="H118" s="399">
        <f t="shared" si="10"/>
        <v>0</v>
      </c>
      <c r="I118" s="401">
        <f t="shared" si="17"/>
        <v>0</v>
      </c>
      <c r="J118" s="583">
        <f t="shared" si="12"/>
        <v>0</v>
      </c>
      <c r="K118" s="400" t="e">
        <f>IF(H118&lt;0,H118/#REF!*100,H118/$E$182*100)</f>
        <v>#DIV/0!</v>
      </c>
      <c r="L118" s="41">
        <f>'MASTER CHART'!$AN$7</f>
        <v>0.25</v>
      </c>
      <c r="M118" s="586">
        <f t="shared" si="13"/>
        <v>0</v>
      </c>
      <c r="N118" s="390"/>
      <c r="O118" s="359"/>
      <c r="P118" s="387"/>
      <c r="Q118" s="387"/>
      <c r="R118" s="387"/>
      <c r="S118" s="387"/>
      <c r="T118" s="387"/>
      <c r="U118" s="387"/>
      <c r="V118" s="387"/>
      <c r="W118" s="387"/>
      <c r="X118" s="387"/>
      <c r="Y118" s="387"/>
      <c r="Z118" s="387"/>
      <c r="AA118" s="387"/>
      <c r="AB118" s="387"/>
      <c r="AC118" s="387"/>
      <c r="AD118" s="387"/>
      <c r="AE118" s="387"/>
      <c r="AF118" s="387"/>
      <c r="AG118" s="387"/>
      <c r="AH118" s="387"/>
      <c r="AI118" s="387"/>
      <c r="AJ118" s="387"/>
      <c r="AK118" s="387"/>
    </row>
    <row r="119" spans="1:37" ht="16.100000000000001" x14ac:dyDescent="0.35">
      <c r="A119" s="358" t="s">
        <v>81</v>
      </c>
      <c r="B119" s="672"/>
      <c r="C119" s="1352" t="s">
        <v>81</v>
      </c>
      <c r="D119" s="1353" t="s">
        <v>297</v>
      </c>
      <c r="E119" s="669" t="str">
        <f t="shared" si="14"/>
        <v>AAA</v>
      </c>
      <c r="F119" s="591">
        <f t="shared" si="16"/>
        <v>100</v>
      </c>
      <c r="G119" s="593">
        <f t="shared" si="15"/>
        <v>1.6666666666666667</v>
      </c>
      <c r="H119" s="399">
        <f t="shared" si="10"/>
        <v>0.66666666666666674</v>
      </c>
      <c r="I119" s="401">
        <f t="shared" si="17"/>
        <v>0.66666666666666674</v>
      </c>
      <c r="J119" s="583">
        <f t="shared" si="12"/>
        <v>100</v>
      </c>
      <c r="K119" s="400" t="e">
        <f>IF(H119&lt;0,H119/#REF!*100,H119/$E$182*100)</f>
        <v>#DIV/0!</v>
      </c>
      <c r="L119" s="41">
        <f>'MASTER CHART'!$AN$7</f>
        <v>0.25</v>
      </c>
      <c r="M119" s="586">
        <f t="shared" si="13"/>
        <v>25</v>
      </c>
      <c r="N119" s="390"/>
      <c r="O119" s="359"/>
      <c r="P119" s="387"/>
      <c r="Q119" s="387"/>
      <c r="R119" s="387"/>
      <c r="S119" s="387"/>
      <c r="T119" s="387"/>
      <c r="U119" s="387"/>
      <c r="V119" s="387"/>
      <c r="W119" s="387"/>
      <c r="X119" s="387"/>
      <c r="Y119" s="387"/>
      <c r="Z119" s="387"/>
      <c r="AA119" s="387"/>
      <c r="AB119" s="387"/>
      <c r="AC119" s="387"/>
      <c r="AD119" s="387"/>
      <c r="AE119" s="387"/>
      <c r="AF119" s="387"/>
      <c r="AG119" s="387"/>
      <c r="AH119" s="387"/>
      <c r="AI119" s="387"/>
      <c r="AJ119" s="387"/>
      <c r="AK119" s="387"/>
    </row>
    <row r="120" spans="1:37" ht="16.100000000000001" x14ac:dyDescent="0.35">
      <c r="A120" s="358" t="s">
        <v>36</v>
      </c>
      <c r="B120" s="672"/>
      <c r="C120" s="1352" t="s">
        <v>36</v>
      </c>
      <c r="D120" s="1353" t="s">
        <v>391</v>
      </c>
      <c r="E120" s="669" t="str">
        <f t="shared" si="14"/>
        <v>B+</v>
      </c>
      <c r="F120" s="591">
        <f t="shared" si="16"/>
        <v>24</v>
      </c>
      <c r="G120" s="593">
        <f t="shared" si="15"/>
        <v>0.4</v>
      </c>
      <c r="H120" s="399">
        <f t="shared" si="10"/>
        <v>-0.6</v>
      </c>
      <c r="I120" s="401">
        <f t="shared" si="17"/>
        <v>-0.6</v>
      </c>
      <c r="J120" s="583">
        <f t="shared" si="12"/>
        <v>-69.230769230769226</v>
      </c>
      <c r="K120" s="400" t="e">
        <f>IF(H120&lt;0,H120/#REF!*100,H120/$E$182*100)</f>
        <v>#REF!</v>
      </c>
      <c r="L120" s="41">
        <f>'MASTER CHART'!$AN$7</f>
        <v>0.25</v>
      </c>
      <c r="M120" s="586">
        <f t="shared" si="13"/>
        <v>-17.307692307692307</v>
      </c>
      <c r="N120" s="390"/>
      <c r="O120" s="359"/>
      <c r="P120" s="387"/>
      <c r="Q120" s="387"/>
      <c r="R120" s="387"/>
      <c r="S120" s="387"/>
      <c r="T120" s="387"/>
      <c r="U120" s="387"/>
      <c r="V120" s="387"/>
      <c r="W120" s="387"/>
      <c r="X120" s="387"/>
      <c r="Y120" s="387"/>
      <c r="Z120" s="387"/>
      <c r="AA120" s="387"/>
      <c r="AB120" s="387"/>
      <c r="AC120" s="387"/>
      <c r="AD120" s="387"/>
      <c r="AE120" s="387"/>
      <c r="AF120" s="387"/>
      <c r="AG120" s="387"/>
      <c r="AH120" s="387"/>
      <c r="AI120" s="387"/>
      <c r="AJ120" s="387"/>
      <c r="AK120" s="387"/>
    </row>
    <row r="121" spans="1:37" ht="16.100000000000001" x14ac:dyDescent="0.35">
      <c r="A121" s="358" t="s">
        <v>190</v>
      </c>
      <c r="B121" s="672"/>
      <c r="E121" s="669" t="str">
        <f t="shared" si="14"/>
        <v>-</v>
      </c>
      <c r="F121" s="591" t="str">
        <f t="shared" si="16"/>
        <v>use median</v>
      </c>
      <c r="G121" s="593">
        <f t="shared" si="15"/>
        <v>1</v>
      </c>
      <c r="H121" s="399">
        <f t="shared" si="10"/>
        <v>0</v>
      </c>
      <c r="I121" s="401">
        <f t="shared" si="17"/>
        <v>0</v>
      </c>
      <c r="J121" s="583">
        <f t="shared" si="12"/>
        <v>0</v>
      </c>
      <c r="K121" s="400" t="e">
        <f>IF(H121&lt;0,H121/#REF!*100,H121/$E$182*100)</f>
        <v>#DIV/0!</v>
      </c>
      <c r="L121" s="41">
        <f>'MASTER CHART'!$AN$7</f>
        <v>0.25</v>
      </c>
      <c r="M121" s="586">
        <f t="shared" si="13"/>
        <v>0</v>
      </c>
      <c r="N121" s="390"/>
      <c r="O121" s="359"/>
      <c r="P121" s="387"/>
      <c r="Q121" s="387"/>
      <c r="R121" s="387"/>
      <c r="S121" s="387"/>
      <c r="T121" s="387"/>
      <c r="U121" s="387"/>
      <c r="V121" s="387"/>
      <c r="W121" s="387"/>
      <c r="X121" s="387"/>
      <c r="Y121" s="387"/>
      <c r="Z121" s="387"/>
      <c r="AA121" s="387"/>
      <c r="AB121" s="387"/>
      <c r="AC121" s="387"/>
      <c r="AD121" s="387"/>
      <c r="AE121" s="387"/>
      <c r="AF121" s="387"/>
      <c r="AG121" s="387"/>
      <c r="AH121" s="387"/>
      <c r="AI121" s="387"/>
      <c r="AJ121" s="387"/>
      <c r="AK121" s="387"/>
    </row>
    <row r="122" spans="1:37" ht="16.100000000000001" x14ac:dyDescent="0.35">
      <c r="A122" s="358" t="s">
        <v>191</v>
      </c>
      <c r="B122" s="672"/>
      <c r="C122" s="1352" t="s">
        <v>191</v>
      </c>
      <c r="D122" s="1353" t="s">
        <v>391</v>
      </c>
      <c r="E122" s="669" t="str">
        <f t="shared" si="14"/>
        <v>B+</v>
      </c>
      <c r="F122" s="591">
        <f t="shared" si="16"/>
        <v>24</v>
      </c>
      <c r="G122" s="593">
        <f t="shared" si="15"/>
        <v>0.4</v>
      </c>
      <c r="H122" s="399">
        <f t="shared" si="10"/>
        <v>-0.6</v>
      </c>
      <c r="I122" s="401">
        <f t="shared" si="17"/>
        <v>-0.6</v>
      </c>
      <c r="J122" s="583">
        <f t="shared" si="12"/>
        <v>-69.230769230769226</v>
      </c>
      <c r="K122" s="400" t="e">
        <f>IF(H122&lt;0,H122/#REF!*100,H122/$E$182*100)</f>
        <v>#REF!</v>
      </c>
      <c r="L122" s="41">
        <f>'MASTER CHART'!$AN$7</f>
        <v>0.25</v>
      </c>
      <c r="M122" s="586">
        <f t="shared" si="13"/>
        <v>-17.307692307692307</v>
      </c>
      <c r="N122" s="390"/>
      <c r="O122" s="359"/>
      <c r="P122" s="387"/>
      <c r="Q122" s="387"/>
      <c r="R122" s="387"/>
      <c r="S122" s="387"/>
      <c r="T122" s="387"/>
      <c r="U122" s="387"/>
      <c r="V122" s="387"/>
      <c r="W122" s="387"/>
      <c r="X122" s="387"/>
      <c r="Y122" s="387"/>
      <c r="Z122" s="387"/>
      <c r="AA122" s="387"/>
      <c r="AB122" s="387"/>
      <c r="AC122" s="387"/>
      <c r="AD122" s="387"/>
      <c r="AE122" s="387"/>
      <c r="AF122" s="387"/>
      <c r="AG122" s="387"/>
      <c r="AH122" s="387"/>
      <c r="AI122" s="387"/>
      <c r="AJ122" s="387"/>
      <c r="AK122" s="387"/>
    </row>
    <row r="123" spans="1:37" ht="16.100000000000001" x14ac:dyDescent="0.35">
      <c r="A123" s="358" t="s">
        <v>192</v>
      </c>
      <c r="B123" s="672"/>
      <c r="C123" s="1352" t="s">
        <v>192</v>
      </c>
      <c r="D123" s="1353" t="s">
        <v>297</v>
      </c>
      <c r="E123" s="669" t="str">
        <f t="shared" si="14"/>
        <v>AAA</v>
      </c>
      <c r="F123" s="591">
        <f t="shared" si="16"/>
        <v>100</v>
      </c>
      <c r="G123" s="593">
        <f t="shared" si="15"/>
        <v>1.6666666666666667</v>
      </c>
      <c r="H123" s="399">
        <f t="shared" si="10"/>
        <v>0.66666666666666674</v>
      </c>
      <c r="I123" s="401">
        <f t="shared" si="17"/>
        <v>0.66666666666666674</v>
      </c>
      <c r="J123" s="583">
        <f t="shared" si="12"/>
        <v>100</v>
      </c>
      <c r="K123" s="400" t="e">
        <f>IF(H123&lt;0,H123/#REF!*100,H123/$E$182*100)</f>
        <v>#DIV/0!</v>
      </c>
      <c r="L123" s="41">
        <f>'MASTER CHART'!$AN$7</f>
        <v>0.25</v>
      </c>
      <c r="M123" s="586">
        <f t="shared" si="13"/>
        <v>25</v>
      </c>
      <c r="N123" s="390"/>
      <c r="O123" s="359"/>
      <c r="P123" s="387"/>
      <c r="Q123" s="387"/>
      <c r="R123" s="387"/>
      <c r="S123" s="387"/>
      <c r="T123" s="387"/>
      <c r="U123" s="387"/>
      <c r="V123" s="387"/>
      <c r="W123" s="387"/>
      <c r="X123" s="387"/>
      <c r="Y123" s="387"/>
      <c r="Z123" s="387"/>
      <c r="AA123" s="387"/>
      <c r="AB123" s="387"/>
      <c r="AC123" s="387"/>
      <c r="AD123" s="387"/>
      <c r="AE123" s="387"/>
      <c r="AF123" s="387"/>
      <c r="AG123" s="387"/>
      <c r="AH123" s="387"/>
      <c r="AI123" s="387"/>
      <c r="AJ123" s="387"/>
      <c r="AK123" s="387"/>
    </row>
    <row r="124" spans="1:37" ht="16.100000000000001" x14ac:dyDescent="0.35">
      <c r="A124" s="358" t="s">
        <v>38</v>
      </c>
      <c r="B124" s="672"/>
      <c r="C124" s="1352" t="s">
        <v>38</v>
      </c>
      <c r="D124" s="1353" t="s">
        <v>392</v>
      </c>
      <c r="E124" s="669" t="str">
        <f t="shared" si="14"/>
        <v>A-</v>
      </c>
      <c r="F124" s="591">
        <f t="shared" si="16"/>
        <v>66</v>
      </c>
      <c r="G124" s="593">
        <f t="shared" si="15"/>
        <v>1.1000000000000001</v>
      </c>
      <c r="H124" s="399">
        <f t="shared" si="10"/>
        <v>0.10000000000000009</v>
      </c>
      <c r="I124" s="401">
        <f t="shared" si="17"/>
        <v>0.10000000000000009</v>
      </c>
      <c r="J124" s="583">
        <f t="shared" si="12"/>
        <v>15.000000000000011</v>
      </c>
      <c r="K124" s="400" t="e">
        <f>IF(H124&lt;0,H124/#REF!*100,H124/$E$182*100)</f>
        <v>#DIV/0!</v>
      </c>
      <c r="L124" s="41">
        <f>'MASTER CHART'!$AN$7</f>
        <v>0.25</v>
      </c>
      <c r="M124" s="586">
        <f t="shared" si="13"/>
        <v>3.7500000000000027</v>
      </c>
      <c r="N124" s="390"/>
      <c r="O124" s="359"/>
      <c r="P124" s="387"/>
      <c r="Q124" s="387"/>
      <c r="R124" s="387"/>
      <c r="S124" s="387"/>
      <c r="T124" s="387"/>
      <c r="U124" s="387"/>
      <c r="V124" s="387"/>
      <c r="W124" s="387"/>
      <c r="X124" s="387"/>
      <c r="Y124" s="387"/>
      <c r="Z124" s="387"/>
      <c r="AA124" s="387"/>
      <c r="AB124" s="387"/>
      <c r="AC124" s="387"/>
      <c r="AD124" s="387"/>
      <c r="AE124" s="387"/>
      <c r="AF124" s="387"/>
      <c r="AG124" s="387"/>
      <c r="AH124" s="387"/>
      <c r="AI124" s="387"/>
      <c r="AJ124" s="387"/>
      <c r="AK124" s="387"/>
    </row>
    <row r="125" spans="1:37" ht="16.100000000000001" x14ac:dyDescent="0.35">
      <c r="A125" s="358" t="s">
        <v>82</v>
      </c>
      <c r="B125" s="672"/>
      <c r="C125" s="1352" t="s">
        <v>82</v>
      </c>
      <c r="D125" s="1353" t="s">
        <v>292</v>
      </c>
      <c r="E125" s="669" t="str">
        <f t="shared" si="14"/>
        <v>B</v>
      </c>
      <c r="F125" s="591">
        <f t="shared" si="16"/>
        <v>18</v>
      </c>
      <c r="G125" s="593">
        <f t="shared" si="15"/>
        <v>0.3</v>
      </c>
      <c r="H125" s="399">
        <f t="shared" si="10"/>
        <v>-0.7</v>
      </c>
      <c r="I125" s="401">
        <f t="shared" si="17"/>
        <v>-0.7</v>
      </c>
      <c r="J125" s="583">
        <f t="shared" si="12"/>
        <v>-80.769230769230759</v>
      </c>
      <c r="K125" s="400" t="e">
        <f>IF(H125&lt;0,H125/#REF!*100,H125/$E$182*100)</f>
        <v>#REF!</v>
      </c>
      <c r="L125" s="41">
        <f>'MASTER CHART'!$AN$7</f>
        <v>0.25</v>
      </c>
      <c r="M125" s="586">
        <f t="shared" si="13"/>
        <v>-20.19230769230769</v>
      </c>
      <c r="N125" s="390"/>
      <c r="O125" s="359"/>
      <c r="P125" s="387"/>
      <c r="Q125" s="387"/>
      <c r="R125" s="387"/>
      <c r="S125" s="387"/>
      <c r="T125" s="387"/>
      <c r="U125" s="387"/>
      <c r="V125" s="387"/>
      <c r="W125" s="387"/>
      <c r="X125" s="387"/>
      <c r="Y125" s="387"/>
      <c r="Z125" s="387"/>
      <c r="AA125" s="387"/>
      <c r="AB125" s="387"/>
      <c r="AC125" s="387"/>
      <c r="AD125" s="387"/>
      <c r="AE125" s="387"/>
      <c r="AF125" s="387"/>
      <c r="AG125" s="387"/>
      <c r="AH125" s="387"/>
      <c r="AI125" s="387"/>
      <c r="AJ125" s="387"/>
      <c r="AK125" s="387"/>
    </row>
    <row r="126" spans="1:37" ht="16.100000000000001" x14ac:dyDescent="0.35">
      <c r="A126" s="358" t="s">
        <v>83</v>
      </c>
      <c r="B126" s="672"/>
      <c r="C126" s="1352" t="s">
        <v>83</v>
      </c>
      <c r="D126" s="1353" t="s">
        <v>298</v>
      </c>
      <c r="E126" s="669" t="str">
        <f t="shared" si="14"/>
        <v>A</v>
      </c>
      <c r="F126" s="591">
        <f t="shared" si="16"/>
        <v>72</v>
      </c>
      <c r="G126" s="593">
        <f t="shared" si="15"/>
        <v>1.2</v>
      </c>
      <c r="H126" s="399">
        <f t="shared" si="10"/>
        <v>0.19999999999999996</v>
      </c>
      <c r="I126" s="401">
        <f t="shared" si="17"/>
        <v>0.19999999999999996</v>
      </c>
      <c r="J126" s="583">
        <f t="shared" si="12"/>
        <v>29.999999999999989</v>
      </c>
      <c r="K126" s="400" t="e">
        <f>IF(H126&lt;0,H126/#REF!*100,H126/$E$182*100)</f>
        <v>#DIV/0!</v>
      </c>
      <c r="L126" s="41">
        <f>'MASTER CHART'!$AN$7</f>
        <v>0.25</v>
      </c>
      <c r="M126" s="586">
        <f t="shared" si="13"/>
        <v>7.4999999999999973</v>
      </c>
      <c r="N126" s="390"/>
      <c r="O126" s="359"/>
      <c r="P126" s="387"/>
      <c r="Q126" s="387"/>
      <c r="R126" s="387"/>
      <c r="S126" s="387"/>
      <c r="T126" s="387"/>
      <c r="U126" s="387"/>
      <c r="V126" s="387"/>
      <c r="W126" s="387"/>
      <c r="X126" s="387"/>
      <c r="Y126" s="387"/>
      <c r="Z126" s="387"/>
      <c r="AA126" s="387"/>
      <c r="AB126" s="387"/>
      <c r="AC126" s="387"/>
      <c r="AD126" s="387"/>
      <c r="AE126" s="387"/>
      <c r="AF126" s="387"/>
      <c r="AG126" s="387"/>
      <c r="AH126" s="387"/>
      <c r="AI126" s="387"/>
      <c r="AJ126" s="387"/>
      <c r="AK126" s="387"/>
    </row>
    <row r="127" spans="1:37" ht="16.100000000000001" x14ac:dyDescent="0.35">
      <c r="A127" s="358" t="s">
        <v>193</v>
      </c>
      <c r="B127" s="672"/>
      <c r="E127" s="669" t="str">
        <f t="shared" si="14"/>
        <v>-</v>
      </c>
      <c r="F127" s="591" t="str">
        <f t="shared" si="16"/>
        <v>use median</v>
      </c>
      <c r="G127" s="593">
        <f t="shared" si="15"/>
        <v>1</v>
      </c>
      <c r="H127" s="399">
        <f t="shared" si="10"/>
        <v>0</v>
      </c>
      <c r="I127" s="401">
        <f t="shared" si="17"/>
        <v>0</v>
      </c>
      <c r="J127" s="583">
        <f t="shared" si="12"/>
        <v>0</v>
      </c>
      <c r="K127" s="400" t="e">
        <f>IF(H127&lt;0,H127/#REF!*100,H127/$E$182*100)</f>
        <v>#DIV/0!</v>
      </c>
      <c r="L127" s="41">
        <f>'MASTER CHART'!$AN$7</f>
        <v>0.25</v>
      </c>
      <c r="M127" s="586">
        <f t="shared" si="13"/>
        <v>0</v>
      </c>
      <c r="N127" s="390"/>
      <c r="O127" s="359"/>
      <c r="P127" s="387"/>
      <c r="Q127" s="387"/>
      <c r="R127" s="387"/>
      <c r="S127" s="387"/>
      <c r="T127" s="387"/>
      <c r="U127" s="387"/>
      <c r="V127" s="387"/>
      <c r="W127" s="387"/>
      <c r="X127" s="387"/>
      <c r="Y127" s="387"/>
      <c r="Z127" s="387"/>
      <c r="AA127" s="387"/>
      <c r="AB127" s="387"/>
      <c r="AC127" s="387"/>
      <c r="AD127" s="387"/>
      <c r="AE127" s="387"/>
      <c r="AF127" s="387"/>
      <c r="AG127" s="387"/>
      <c r="AH127" s="387"/>
      <c r="AI127" s="387"/>
      <c r="AJ127" s="387"/>
      <c r="AK127" s="387"/>
    </row>
    <row r="128" spans="1:37" ht="16.100000000000001" x14ac:dyDescent="0.35">
      <c r="A128" s="358" t="s">
        <v>84</v>
      </c>
      <c r="B128" s="672"/>
      <c r="C128" s="1352" t="s">
        <v>84</v>
      </c>
      <c r="D128" s="1353" t="s">
        <v>393</v>
      </c>
      <c r="E128" s="669" t="str">
        <f t="shared" si="14"/>
        <v>BB+</v>
      </c>
      <c r="F128" s="591">
        <f t="shared" si="16"/>
        <v>42</v>
      </c>
      <c r="G128" s="593">
        <f t="shared" si="15"/>
        <v>0.7</v>
      </c>
      <c r="H128" s="399">
        <f t="shared" si="10"/>
        <v>-0.30000000000000004</v>
      </c>
      <c r="I128" s="401">
        <f t="shared" si="17"/>
        <v>-0.30000000000000004</v>
      </c>
      <c r="J128" s="583">
        <f t="shared" si="12"/>
        <v>-34.61538461538462</v>
      </c>
      <c r="K128" s="400" t="e">
        <f>IF(H128&lt;0,H128/#REF!*100,H128/$E$182*100)</f>
        <v>#REF!</v>
      </c>
      <c r="L128" s="41">
        <f>'MASTER CHART'!$AN$7</f>
        <v>0.25</v>
      </c>
      <c r="M128" s="586">
        <f t="shared" si="13"/>
        <v>-8.6538461538461551</v>
      </c>
      <c r="N128" s="390"/>
      <c r="O128" s="359"/>
      <c r="P128" s="387"/>
      <c r="Q128" s="387"/>
      <c r="R128" s="387"/>
      <c r="S128" s="387"/>
      <c r="T128" s="387"/>
      <c r="U128" s="387"/>
      <c r="V128" s="387"/>
      <c r="W128" s="387"/>
      <c r="X128" s="387"/>
      <c r="Y128" s="387"/>
      <c r="Z128" s="387"/>
      <c r="AA128" s="387"/>
      <c r="AB128" s="387"/>
      <c r="AC128" s="387"/>
      <c r="AD128" s="387"/>
      <c r="AE128" s="387"/>
      <c r="AF128" s="387"/>
      <c r="AG128" s="387"/>
      <c r="AH128" s="387"/>
      <c r="AI128" s="387"/>
      <c r="AJ128" s="387"/>
      <c r="AK128" s="387"/>
    </row>
    <row r="129" spans="1:37" ht="16.100000000000001" x14ac:dyDescent="0.35">
      <c r="A129" s="358" t="s">
        <v>85</v>
      </c>
      <c r="B129" s="672"/>
      <c r="C129" s="1352" t="s">
        <v>85</v>
      </c>
      <c r="D129" s="1353" t="s">
        <v>392</v>
      </c>
      <c r="E129" s="669" t="str">
        <f t="shared" si="14"/>
        <v>A-</v>
      </c>
      <c r="F129" s="591">
        <f t="shared" si="16"/>
        <v>66</v>
      </c>
      <c r="G129" s="593">
        <f t="shared" si="15"/>
        <v>1.1000000000000001</v>
      </c>
      <c r="H129" s="399">
        <f t="shared" si="10"/>
        <v>0.10000000000000009</v>
      </c>
      <c r="I129" s="401">
        <f t="shared" si="17"/>
        <v>0.10000000000000009</v>
      </c>
      <c r="J129" s="583">
        <f t="shared" si="12"/>
        <v>15.000000000000011</v>
      </c>
      <c r="K129" s="400" t="e">
        <f>IF(H129&lt;0,H129/#REF!*100,H129/$E$182*100)</f>
        <v>#DIV/0!</v>
      </c>
      <c r="L129" s="41">
        <f>'MASTER CHART'!$AN$7</f>
        <v>0.25</v>
      </c>
      <c r="M129" s="586">
        <f t="shared" si="13"/>
        <v>3.7500000000000027</v>
      </c>
      <c r="N129" s="390"/>
      <c r="O129" s="359"/>
      <c r="P129" s="387"/>
      <c r="Q129" s="387"/>
      <c r="R129" s="387"/>
      <c r="S129" s="387"/>
      <c r="T129" s="387"/>
      <c r="U129" s="387"/>
      <c r="V129" s="387"/>
      <c r="W129" s="387"/>
      <c r="X129" s="387"/>
      <c r="Y129" s="387"/>
      <c r="Z129" s="387"/>
      <c r="AA129" s="387"/>
      <c r="AB129" s="387"/>
      <c r="AC129" s="387"/>
      <c r="AD129" s="387"/>
      <c r="AE129" s="387"/>
      <c r="AF129" s="387"/>
      <c r="AG129" s="387"/>
      <c r="AH129" s="387"/>
      <c r="AI129" s="387"/>
      <c r="AJ129" s="387"/>
      <c r="AK129" s="387"/>
    </row>
    <row r="130" spans="1:37" ht="16.100000000000001" x14ac:dyDescent="0.35">
      <c r="A130" s="358" t="s">
        <v>86</v>
      </c>
      <c r="B130" s="672"/>
      <c r="C130" s="1352" t="s">
        <v>86</v>
      </c>
      <c r="D130" s="1353" t="s">
        <v>300</v>
      </c>
      <c r="E130" s="669" t="str">
        <f t="shared" si="14"/>
        <v>BBB</v>
      </c>
      <c r="F130" s="591">
        <f t="shared" si="16"/>
        <v>54</v>
      </c>
      <c r="G130" s="593">
        <f t="shared" si="15"/>
        <v>0.9</v>
      </c>
      <c r="H130" s="399">
        <f t="shared" si="10"/>
        <v>-9.9999999999999978E-2</v>
      </c>
      <c r="I130" s="401">
        <f t="shared" si="17"/>
        <v>-9.9999999999999978E-2</v>
      </c>
      <c r="J130" s="583">
        <f t="shared" si="12"/>
        <v>-11.538461538461535</v>
      </c>
      <c r="K130" s="400" t="e">
        <f>IF(H130&lt;0,H130/#REF!*100,H130/$E$182*100)</f>
        <v>#REF!</v>
      </c>
      <c r="L130" s="41">
        <f>'MASTER CHART'!$AN$7</f>
        <v>0.25</v>
      </c>
      <c r="M130" s="586">
        <f t="shared" si="13"/>
        <v>-2.8846153846153837</v>
      </c>
      <c r="N130" s="390"/>
      <c r="O130" s="359"/>
      <c r="P130" s="387"/>
      <c r="Q130" s="387"/>
      <c r="R130" s="387"/>
      <c r="S130" s="387"/>
      <c r="T130" s="387"/>
      <c r="U130" s="387"/>
      <c r="V130" s="387"/>
      <c r="W130" s="387"/>
      <c r="X130" s="387"/>
      <c r="Y130" s="387"/>
      <c r="Z130" s="387"/>
      <c r="AA130" s="387"/>
      <c r="AB130" s="387"/>
      <c r="AC130" s="387"/>
      <c r="AD130" s="387"/>
      <c r="AE130" s="387"/>
      <c r="AF130" s="387"/>
      <c r="AG130" s="387"/>
      <c r="AH130" s="387"/>
      <c r="AI130" s="387"/>
      <c r="AJ130" s="387"/>
      <c r="AK130" s="387"/>
    </row>
    <row r="131" spans="1:37" ht="16.100000000000001" x14ac:dyDescent="0.35">
      <c r="A131" s="358" t="s">
        <v>87</v>
      </c>
      <c r="B131" s="672"/>
      <c r="C131" s="1352" t="s">
        <v>87</v>
      </c>
      <c r="D131" s="1353" t="s">
        <v>397</v>
      </c>
      <c r="E131" s="669" t="str">
        <f t="shared" si="14"/>
        <v>AA-</v>
      </c>
      <c r="F131" s="591">
        <f t="shared" si="16"/>
        <v>84</v>
      </c>
      <c r="G131" s="593">
        <f t="shared" si="15"/>
        <v>1.4</v>
      </c>
      <c r="H131" s="399">
        <f t="shared" si="10"/>
        <v>0.39999999999999991</v>
      </c>
      <c r="I131" s="401">
        <f t="shared" si="17"/>
        <v>0.39999999999999991</v>
      </c>
      <c r="J131" s="583">
        <f t="shared" si="12"/>
        <v>59.999999999999979</v>
      </c>
      <c r="K131" s="400" t="e">
        <f>IF(H131&lt;0,H131/#REF!*100,H131/$E$182*100)</f>
        <v>#DIV/0!</v>
      </c>
      <c r="L131" s="41">
        <f>'MASTER CHART'!$AN$7</f>
        <v>0.25</v>
      </c>
      <c r="M131" s="586">
        <f t="shared" si="13"/>
        <v>14.999999999999995</v>
      </c>
      <c r="N131" s="390"/>
      <c r="O131" s="359"/>
      <c r="P131" s="387"/>
      <c r="Q131" s="387"/>
      <c r="R131" s="387"/>
      <c r="S131" s="387"/>
      <c r="T131" s="387"/>
      <c r="U131" s="387"/>
      <c r="V131" s="387"/>
      <c r="W131" s="387"/>
      <c r="X131" s="387"/>
      <c r="Y131" s="387"/>
      <c r="Z131" s="387"/>
      <c r="AA131" s="387"/>
      <c r="AB131" s="387"/>
      <c r="AC131" s="387"/>
      <c r="AD131" s="387"/>
      <c r="AE131" s="387"/>
      <c r="AF131" s="387"/>
      <c r="AG131" s="387"/>
      <c r="AH131" s="387"/>
      <c r="AI131" s="387"/>
      <c r="AJ131" s="387"/>
      <c r="AK131" s="387"/>
    </row>
    <row r="132" spans="1:37" ht="16.100000000000001" x14ac:dyDescent="0.35">
      <c r="A132" s="358" t="s">
        <v>88</v>
      </c>
      <c r="B132" s="672"/>
      <c r="C132" s="1352" t="s">
        <v>88</v>
      </c>
      <c r="D132" s="1353" t="s">
        <v>400</v>
      </c>
      <c r="E132" s="669" t="str">
        <f t="shared" si="14"/>
        <v>A+</v>
      </c>
      <c r="F132" s="591">
        <f t="shared" ref="F132:F163" si="18">IF(E132="-","use median",(VLOOKUP(E132,$O$4:$P$23,2,FALSE)))</f>
        <v>78</v>
      </c>
      <c r="G132" s="593">
        <f t="shared" si="15"/>
        <v>1.3</v>
      </c>
      <c r="H132" s="399">
        <f t="shared" ref="H132:H174" si="19">IF(E132=0,0,G132-1)</f>
        <v>0.30000000000000004</v>
      </c>
      <c r="I132" s="401">
        <f t="shared" ref="I132:I163" si="20">(H132*1)</f>
        <v>0.30000000000000004</v>
      </c>
      <c r="J132" s="583">
        <f t="shared" ref="J132:J162" si="21">(IF(H132&lt;0,H132/$H$182*-100,H132/$H$181*100))</f>
        <v>45</v>
      </c>
      <c r="K132" s="400" t="e">
        <f>IF(H132&lt;0,H132/#REF!*100,H132/$E$182*100)</f>
        <v>#DIV/0!</v>
      </c>
      <c r="L132" s="41">
        <f>'MASTER CHART'!$AN$7</f>
        <v>0.25</v>
      </c>
      <c r="M132" s="586">
        <f t="shared" ref="M132:M166" si="22">(J132*L132)</f>
        <v>11.25</v>
      </c>
      <c r="N132" s="390"/>
      <c r="O132" s="359"/>
      <c r="P132" s="387"/>
      <c r="Q132" s="387"/>
      <c r="R132" s="387"/>
      <c r="S132" s="387"/>
      <c r="T132" s="387"/>
      <c r="U132" s="387"/>
      <c r="V132" s="387"/>
      <c r="W132" s="387"/>
      <c r="X132" s="387"/>
      <c r="Y132" s="387"/>
      <c r="Z132" s="387"/>
      <c r="AA132" s="387"/>
      <c r="AB132" s="387"/>
      <c r="AC132" s="387"/>
      <c r="AD132" s="387"/>
      <c r="AE132" s="387"/>
      <c r="AF132" s="387"/>
      <c r="AG132" s="387"/>
      <c r="AH132" s="387"/>
      <c r="AI132" s="387"/>
      <c r="AJ132" s="387"/>
      <c r="AK132" s="387"/>
    </row>
    <row r="133" spans="1:37" ht="16.100000000000001" x14ac:dyDescent="0.35">
      <c r="A133" s="358" t="s">
        <v>228</v>
      </c>
      <c r="B133" s="672" t="s">
        <v>689</v>
      </c>
      <c r="C133" s="1352" t="s">
        <v>126</v>
      </c>
      <c r="D133" s="1353" t="s">
        <v>297</v>
      </c>
      <c r="E133" s="669" t="str">
        <f t="shared" ref="E133:E177" si="23">IF(D133=0,"-",D133)</f>
        <v>AAA</v>
      </c>
      <c r="F133" s="591">
        <f t="shared" si="18"/>
        <v>100</v>
      </c>
      <c r="G133" s="593">
        <f t="shared" ref="G133:G177" si="24">IF(F133="use median",1,(F133/$F$180))</f>
        <v>1.6666666666666667</v>
      </c>
      <c r="H133" s="399">
        <f t="shared" si="19"/>
        <v>0.66666666666666674</v>
      </c>
      <c r="I133" s="401">
        <f t="shared" si="20"/>
        <v>0.66666666666666674</v>
      </c>
      <c r="J133" s="583">
        <f t="shared" si="21"/>
        <v>100</v>
      </c>
      <c r="K133" s="400" t="e">
        <f>IF(H133&lt;0,H133/#REF!*100,H133/$E$182*100)</f>
        <v>#DIV/0!</v>
      </c>
      <c r="L133" s="41">
        <f>'MASTER CHART'!$AN$7</f>
        <v>0.25</v>
      </c>
      <c r="M133" s="586">
        <f t="shared" si="22"/>
        <v>25</v>
      </c>
      <c r="N133" s="390"/>
      <c r="O133" s="359"/>
      <c r="P133" s="387"/>
      <c r="Q133" s="387"/>
      <c r="R133" s="387"/>
      <c r="S133" s="387"/>
      <c r="T133" s="387"/>
      <c r="U133" s="387"/>
      <c r="V133" s="387"/>
      <c r="W133" s="387"/>
      <c r="X133" s="387"/>
      <c r="Y133" s="387"/>
      <c r="Z133" s="387"/>
      <c r="AA133" s="387"/>
      <c r="AB133" s="387"/>
      <c r="AC133" s="387"/>
      <c r="AD133" s="387"/>
      <c r="AE133" s="387"/>
      <c r="AF133" s="387"/>
      <c r="AG133" s="387"/>
      <c r="AH133" s="387"/>
      <c r="AI133" s="387"/>
      <c r="AJ133" s="387"/>
      <c r="AK133" s="387"/>
    </row>
    <row r="134" spans="1:37" ht="16.100000000000001" x14ac:dyDescent="0.35">
      <c r="A134" s="358" t="s">
        <v>89</v>
      </c>
      <c r="B134" s="672"/>
      <c r="C134" s="1352" t="s">
        <v>89</v>
      </c>
      <c r="D134" s="1353" t="s">
        <v>390</v>
      </c>
      <c r="E134" s="669" t="str">
        <f t="shared" si="23"/>
        <v>AA+</v>
      </c>
      <c r="F134" s="591">
        <f t="shared" si="18"/>
        <v>96</v>
      </c>
      <c r="G134" s="593">
        <f t="shared" si="24"/>
        <v>1.6</v>
      </c>
      <c r="H134" s="399">
        <f t="shared" si="19"/>
        <v>0.60000000000000009</v>
      </c>
      <c r="I134" s="401">
        <f t="shared" si="20"/>
        <v>0.60000000000000009</v>
      </c>
      <c r="J134" s="583">
        <f t="shared" si="21"/>
        <v>90</v>
      </c>
      <c r="K134" s="400" t="e">
        <f>IF(H134&lt;0,H134/#REF!*100,H134/$E$182*100)</f>
        <v>#DIV/0!</v>
      </c>
      <c r="L134" s="41">
        <f>'MASTER CHART'!$AN$7</f>
        <v>0.25</v>
      </c>
      <c r="M134" s="586">
        <f t="shared" si="22"/>
        <v>22.5</v>
      </c>
      <c r="N134" s="390"/>
      <c r="O134" s="359"/>
      <c r="P134" s="387"/>
      <c r="Q134" s="387"/>
      <c r="R134" s="387"/>
      <c r="S134" s="387"/>
      <c r="T134" s="387"/>
      <c r="U134" s="387"/>
      <c r="V134" s="387"/>
      <c r="W134" s="387"/>
      <c r="X134" s="387"/>
      <c r="Y134" s="387"/>
      <c r="Z134" s="387"/>
      <c r="AA134" s="387"/>
      <c r="AB134" s="387"/>
      <c r="AC134" s="387"/>
      <c r="AD134" s="387"/>
      <c r="AE134" s="387"/>
      <c r="AF134" s="387"/>
      <c r="AG134" s="387"/>
      <c r="AH134" s="387"/>
      <c r="AI134" s="387"/>
      <c r="AJ134" s="387"/>
      <c r="AK134" s="387"/>
    </row>
    <row r="135" spans="1:37" ht="16.100000000000001" x14ac:dyDescent="0.35">
      <c r="A135" s="358" t="s">
        <v>194</v>
      </c>
      <c r="B135" s="672"/>
      <c r="C135" s="1352" t="s">
        <v>258</v>
      </c>
      <c r="D135" s="1353" t="s">
        <v>390</v>
      </c>
      <c r="E135" s="669" t="str">
        <f t="shared" si="23"/>
        <v>AA+</v>
      </c>
      <c r="F135" s="591">
        <f t="shared" si="18"/>
        <v>96</v>
      </c>
      <c r="G135" s="593">
        <f t="shared" si="24"/>
        <v>1.6</v>
      </c>
      <c r="H135" s="399">
        <f t="shared" si="19"/>
        <v>0.60000000000000009</v>
      </c>
      <c r="I135" s="401">
        <f t="shared" si="20"/>
        <v>0.60000000000000009</v>
      </c>
      <c r="J135" s="583">
        <f t="shared" si="21"/>
        <v>90</v>
      </c>
      <c r="K135" s="400" t="e">
        <f>IF(H135&lt;0,H135/#REF!*100,H135/$E$182*100)</f>
        <v>#DIV/0!</v>
      </c>
      <c r="L135" s="41">
        <f>'MASTER CHART'!$AN$7</f>
        <v>0.25</v>
      </c>
      <c r="M135" s="586">
        <f t="shared" si="22"/>
        <v>22.5</v>
      </c>
      <c r="N135" s="390"/>
      <c r="O135" s="359"/>
      <c r="P135" s="387"/>
      <c r="Q135" s="387"/>
      <c r="R135" s="387"/>
      <c r="S135" s="387"/>
      <c r="T135" s="387"/>
      <c r="U135" s="387"/>
      <c r="V135" s="387"/>
      <c r="W135" s="387"/>
      <c r="X135" s="387"/>
      <c r="Y135" s="387"/>
      <c r="Z135" s="387"/>
      <c r="AA135" s="387"/>
      <c r="AB135" s="387"/>
      <c r="AC135" s="387"/>
      <c r="AD135" s="387"/>
      <c r="AE135" s="387"/>
      <c r="AF135" s="387"/>
      <c r="AG135" s="387"/>
      <c r="AH135" s="387"/>
      <c r="AI135" s="387"/>
      <c r="AJ135" s="387"/>
      <c r="AK135" s="387"/>
    </row>
    <row r="136" spans="1:37" ht="16.100000000000001" x14ac:dyDescent="0.35">
      <c r="A136" s="358" t="s">
        <v>195</v>
      </c>
      <c r="B136" s="672"/>
      <c r="E136" s="669" t="str">
        <f t="shared" si="23"/>
        <v>-</v>
      </c>
      <c r="F136" s="591" t="str">
        <f t="shared" si="18"/>
        <v>use median</v>
      </c>
      <c r="G136" s="593">
        <f t="shared" si="24"/>
        <v>1</v>
      </c>
      <c r="H136" s="399">
        <f t="shared" si="19"/>
        <v>0</v>
      </c>
      <c r="I136" s="401">
        <f t="shared" si="20"/>
        <v>0</v>
      </c>
      <c r="J136" s="583">
        <f t="shared" si="21"/>
        <v>0</v>
      </c>
      <c r="K136" s="400" t="e">
        <f>IF(H136&lt;0,H136/#REF!*100,H136/$E$182*100)</f>
        <v>#DIV/0!</v>
      </c>
      <c r="L136" s="41">
        <f>'MASTER CHART'!$AN$7</f>
        <v>0.25</v>
      </c>
      <c r="M136" s="586">
        <f t="shared" si="22"/>
        <v>0</v>
      </c>
      <c r="N136" s="390"/>
      <c r="O136" s="359"/>
      <c r="P136" s="387"/>
      <c r="Q136" s="387"/>
      <c r="R136" s="387"/>
      <c r="S136" s="387"/>
      <c r="T136" s="387"/>
      <c r="U136" s="387"/>
      <c r="V136" s="387"/>
      <c r="W136" s="387"/>
      <c r="X136" s="387"/>
      <c r="Y136" s="387"/>
      <c r="Z136" s="387"/>
      <c r="AA136" s="387"/>
      <c r="AB136" s="387"/>
      <c r="AC136" s="387"/>
      <c r="AD136" s="387"/>
      <c r="AE136" s="387"/>
      <c r="AF136" s="387"/>
      <c r="AG136" s="387"/>
      <c r="AH136" s="387"/>
      <c r="AI136" s="387"/>
      <c r="AJ136" s="387"/>
      <c r="AK136" s="387"/>
    </row>
    <row r="137" spans="1:37" ht="16.100000000000001" x14ac:dyDescent="0.35">
      <c r="A137" s="358" t="s">
        <v>90</v>
      </c>
      <c r="B137" s="672"/>
      <c r="C137" s="1352" t="s">
        <v>90</v>
      </c>
      <c r="D137" s="1353" t="s">
        <v>398</v>
      </c>
      <c r="E137" s="669" t="str">
        <f t="shared" si="23"/>
        <v>BBB+</v>
      </c>
      <c r="F137" s="591">
        <f t="shared" si="18"/>
        <v>60</v>
      </c>
      <c r="G137" s="593">
        <f t="shared" si="24"/>
        <v>1</v>
      </c>
      <c r="H137" s="399">
        <f t="shared" si="19"/>
        <v>0</v>
      </c>
      <c r="I137" s="401">
        <f t="shared" si="20"/>
        <v>0</v>
      </c>
      <c r="J137" s="583">
        <f t="shared" si="21"/>
        <v>0</v>
      </c>
      <c r="K137" s="400" t="e">
        <f>IF(H137&lt;0,H137/#REF!*100,H137/$E$182*100)</f>
        <v>#DIV/0!</v>
      </c>
      <c r="L137" s="41">
        <f>'MASTER CHART'!$AN$7</f>
        <v>0.25</v>
      </c>
      <c r="M137" s="586">
        <f t="shared" si="22"/>
        <v>0</v>
      </c>
      <c r="N137" s="390"/>
      <c r="O137" s="359"/>
      <c r="P137" s="387"/>
      <c r="Q137" s="387"/>
      <c r="R137" s="387"/>
      <c r="S137" s="387"/>
      <c r="T137" s="387"/>
      <c r="U137" s="387"/>
      <c r="V137" s="387"/>
      <c r="W137" s="387"/>
      <c r="X137" s="387"/>
      <c r="Y137" s="387"/>
      <c r="Z137" s="387"/>
      <c r="AA137" s="387"/>
      <c r="AB137" s="387"/>
      <c r="AC137" s="387"/>
      <c r="AD137" s="387"/>
      <c r="AE137" s="387"/>
      <c r="AF137" s="387"/>
      <c r="AG137" s="387"/>
      <c r="AH137" s="387"/>
      <c r="AI137" s="387"/>
      <c r="AJ137" s="387"/>
      <c r="AK137" s="387"/>
    </row>
    <row r="138" spans="1:37" ht="16.100000000000001" x14ac:dyDescent="0.35">
      <c r="A138" s="358" t="s">
        <v>196</v>
      </c>
      <c r="B138" s="672"/>
      <c r="C138" s="1352" t="s">
        <v>91</v>
      </c>
      <c r="D138" s="1353" t="s">
        <v>394</v>
      </c>
      <c r="E138" s="669" t="str">
        <f t="shared" si="23"/>
        <v>BBB-</v>
      </c>
      <c r="F138" s="591">
        <f t="shared" si="18"/>
        <v>48</v>
      </c>
      <c r="G138" s="593">
        <f t="shared" si="24"/>
        <v>0.8</v>
      </c>
      <c r="H138" s="399">
        <f t="shared" si="19"/>
        <v>-0.19999999999999996</v>
      </c>
      <c r="I138" s="401">
        <f t="shared" si="20"/>
        <v>-0.19999999999999996</v>
      </c>
      <c r="J138" s="583">
        <f t="shared" si="21"/>
        <v>-23.07692307692307</v>
      </c>
      <c r="K138" s="400" t="e">
        <f>IF(H138&lt;0,H138/#REF!*100,H138/$E$182*100)</f>
        <v>#REF!</v>
      </c>
      <c r="L138" s="41">
        <f>'MASTER CHART'!$AN$7</f>
        <v>0.25</v>
      </c>
      <c r="M138" s="586">
        <f t="shared" si="22"/>
        <v>-5.7692307692307674</v>
      </c>
      <c r="N138" s="390"/>
      <c r="O138" s="359"/>
      <c r="P138" s="387"/>
      <c r="Q138" s="387"/>
      <c r="R138" s="387"/>
      <c r="S138" s="387"/>
      <c r="T138" s="387"/>
      <c r="U138" s="387"/>
      <c r="V138" s="387"/>
      <c r="W138" s="387"/>
      <c r="X138" s="387"/>
      <c r="Y138" s="387"/>
      <c r="Z138" s="387"/>
      <c r="AA138" s="387"/>
      <c r="AB138" s="387"/>
      <c r="AC138" s="387"/>
      <c r="AD138" s="387"/>
      <c r="AE138" s="387"/>
      <c r="AF138" s="387"/>
      <c r="AG138" s="387"/>
      <c r="AH138" s="387"/>
      <c r="AI138" s="387"/>
      <c r="AJ138" s="387"/>
      <c r="AK138" s="387"/>
    </row>
    <row r="139" spans="1:37" ht="16.100000000000001" x14ac:dyDescent="0.35">
      <c r="A139" s="358" t="s">
        <v>197</v>
      </c>
      <c r="B139" s="672"/>
      <c r="C139" s="1352" t="s">
        <v>197</v>
      </c>
      <c r="D139" s="1353" t="s">
        <v>391</v>
      </c>
      <c r="E139" s="669" t="str">
        <f t="shared" si="23"/>
        <v>B+</v>
      </c>
      <c r="F139" s="591">
        <f t="shared" si="18"/>
        <v>24</v>
      </c>
      <c r="G139" s="593">
        <f t="shared" si="24"/>
        <v>0.4</v>
      </c>
      <c r="H139" s="399">
        <f t="shared" si="19"/>
        <v>-0.6</v>
      </c>
      <c r="I139" s="401">
        <f t="shared" si="20"/>
        <v>-0.6</v>
      </c>
      <c r="J139" s="583">
        <f t="shared" si="21"/>
        <v>-69.230769230769226</v>
      </c>
      <c r="K139" s="400" t="e">
        <f>IF(H139&lt;0,H139/#REF!*100,H139/$E$182*100)</f>
        <v>#REF!</v>
      </c>
      <c r="L139" s="41">
        <f>'MASTER CHART'!$AN$7</f>
        <v>0.25</v>
      </c>
      <c r="M139" s="586">
        <f t="shared" si="22"/>
        <v>-17.307692307692307</v>
      </c>
      <c r="N139" s="390"/>
      <c r="O139" s="359"/>
      <c r="P139" s="387"/>
      <c r="Q139" s="387"/>
      <c r="R139" s="387"/>
      <c r="S139" s="387"/>
      <c r="T139" s="387"/>
      <c r="U139" s="387"/>
      <c r="V139" s="387"/>
      <c r="W139" s="387"/>
      <c r="X139" s="387"/>
      <c r="Y139" s="387"/>
      <c r="Z139" s="387"/>
      <c r="AA139" s="387"/>
      <c r="AB139" s="387"/>
      <c r="AC139" s="387"/>
      <c r="AD139" s="387"/>
      <c r="AE139" s="387"/>
      <c r="AF139" s="387"/>
      <c r="AG139" s="387"/>
      <c r="AH139" s="387"/>
      <c r="AI139" s="387"/>
      <c r="AJ139" s="387"/>
      <c r="AK139" s="387"/>
    </row>
    <row r="140" spans="1:37" ht="16.100000000000001" x14ac:dyDescent="0.35">
      <c r="A140" s="358" t="s">
        <v>198</v>
      </c>
      <c r="B140" s="672"/>
      <c r="E140" s="669" t="str">
        <f t="shared" si="23"/>
        <v>-</v>
      </c>
      <c r="F140" s="591" t="str">
        <f t="shared" si="18"/>
        <v>use median</v>
      </c>
      <c r="G140" s="593">
        <f t="shared" si="24"/>
        <v>1</v>
      </c>
      <c r="H140" s="399">
        <f t="shared" si="19"/>
        <v>0</v>
      </c>
      <c r="I140" s="401">
        <f t="shared" si="20"/>
        <v>0</v>
      </c>
      <c r="J140" s="583">
        <f t="shared" si="21"/>
        <v>0</v>
      </c>
      <c r="K140" s="400" t="e">
        <f>IF(H140&lt;0,H140/#REF!*100,H140/$E$182*100)</f>
        <v>#DIV/0!</v>
      </c>
      <c r="L140" s="41">
        <f>'MASTER CHART'!$AN$7</f>
        <v>0.25</v>
      </c>
      <c r="M140" s="586">
        <f t="shared" si="22"/>
        <v>0</v>
      </c>
      <c r="N140" s="390"/>
      <c r="O140" s="359"/>
      <c r="P140" s="387"/>
      <c r="Q140" s="387"/>
      <c r="R140" s="387"/>
      <c r="S140" s="387"/>
      <c r="T140" s="387"/>
      <c r="U140" s="387"/>
      <c r="V140" s="387"/>
      <c r="W140" s="387"/>
      <c r="X140" s="387"/>
      <c r="Y140" s="387"/>
      <c r="Z140" s="387"/>
      <c r="AA140" s="387"/>
      <c r="AB140" s="387"/>
      <c r="AC140" s="387"/>
      <c r="AD140" s="387"/>
      <c r="AE140" s="387"/>
      <c r="AF140" s="387"/>
      <c r="AG140" s="387"/>
      <c r="AH140" s="387"/>
      <c r="AI140" s="387"/>
      <c r="AJ140" s="387"/>
      <c r="AK140" s="387"/>
    </row>
    <row r="141" spans="1:37" ht="16.100000000000001" x14ac:dyDescent="0.35">
      <c r="A141" s="358" t="s">
        <v>199</v>
      </c>
      <c r="B141" s="672"/>
      <c r="E141" s="669" t="str">
        <f t="shared" si="23"/>
        <v>-</v>
      </c>
      <c r="F141" s="591" t="str">
        <f t="shared" si="18"/>
        <v>use median</v>
      </c>
      <c r="G141" s="593">
        <f t="shared" si="24"/>
        <v>1</v>
      </c>
      <c r="H141" s="399">
        <f t="shared" si="19"/>
        <v>0</v>
      </c>
      <c r="I141" s="401">
        <f t="shared" si="20"/>
        <v>0</v>
      </c>
      <c r="J141" s="583">
        <f t="shared" si="21"/>
        <v>0</v>
      </c>
      <c r="K141" s="400" t="e">
        <f>IF(H141&lt;0,H141/#REF!*100,H141/$E$182*100)</f>
        <v>#DIV/0!</v>
      </c>
      <c r="L141" s="41">
        <f>'MASTER CHART'!$AN$7</f>
        <v>0.25</v>
      </c>
      <c r="M141" s="586">
        <f t="shared" si="22"/>
        <v>0</v>
      </c>
      <c r="N141" s="390"/>
      <c r="O141" s="359"/>
      <c r="P141" s="387"/>
      <c r="Q141" s="387"/>
      <c r="R141" s="387"/>
      <c r="S141" s="387"/>
      <c r="T141" s="387"/>
      <c r="U141" s="387"/>
      <c r="V141" s="387"/>
      <c r="W141" s="387"/>
      <c r="X141" s="387"/>
      <c r="Y141" s="387"/>
      <c r="Z141" s="387"/>
      <c r="AA141" s="387"/>
      <c r="AB141" s="387"/>
      <c r="AC141" s="387"/>
      <c r="AD141" s="387"/>
      <c r="AE141" s="387"/>
      <c r="AF141" s="387"/>
      <c r="AG141" s="387"/>
      <c r="AH141" s="387"/>
      <c r="AI141" s="387"/>
      <c r="AJ141" s="387"/>
      <c r="AK141" s="387"/>
    </row>
    <row r="142" spans="1:37" ht="16.100000000000001" x14ac:dyDescent="0.35">
      <c r="A142" s="358" t="s">
        <v>235</v>
      </c>
      <c r="B142" s="672"/>
      <c r="C142" s="1352"/>
      <c r="D142" s="1353"/>
      <c r="E142" s="669" t="str">
        <f t="shared" si="23"/>
        <v>-</v>
      </c>
      <c r="F142" s="591" t="str">
        <f t="shared" si="18"/>
        <v>use median</v>
      </c>
      <c r="G142" s="593">
        <f t="shared" si="24"/>
        <v>1</v>
      </c>
      <c r="H142" s="399">
        <f t="shared" si="19"/>
        <v>0</v>
      </c>
      <c r="I142" s="401">
        <f t="shared" si="20"/>
        <v>0</v>
      </c>
      <c r="J142" s="583">
        <f t="shared" si="21"/>
        <v>0</v>
      </c>
      <c r="K142" s="400" t="e">
        <f>IF(H142&lt;0,H142/#REF!*100,H142/$E$182*100)</f>
        <v>#DIV/0!</v>
      </c>
      <c r="L142" s="41">
        <f>'MASTER CHART'!$AN$7</f>
        <v>0.25</v>
      </c>
      <c r="M142" s="586">
        <f t="shared" si="22"/>
        <v>0</v>
      </c>
      <c r="N142" s="390"/>
      <c r="O142" s="359"/>
      <c r="P142" s="387"/>
      <c r="Q142" s="387"/>
      <c r="R142" s="387"/>
      <c r="S142" s="387"/>
      <c r="T142" s="387"/>
      <c r="U142" s="387"/>
      <c r="V142" s="387"/>
      <c r="W142" s="387"/>
      <c r="X142" s="387"/>
      <c r="Y142" s="387"/>
      <c r="Z142" s="387"/>
      <c r="AA142" s="387"/>
      <c r="AB142" s="387"/>
      <c r="AC142" s="387"/>
      <c r="AD142" s="387"/>
      <c r="AE142" s="387"/>
      <c r="AF142" s="387"/>
      <c r="AG142" s="387"/>
      <c r="AH142" s="387"/>
      <c r="AI142" s="387"/>
      <c r="AJ142" s="387"/>
      <c r="AK142" s="387"/>
    </row>
    <row r="143" spans="1:37" ht="16.100000000000001" x14ac:dyDescent="0.35">
      <c r="A143" s="358" t="s">
        <v>92</v>
      </c>
      <c r="B143" s="672"/>
      <c r="C143" s="1352" t="s">
        <v>92</v>
      </c>
      <c r="D143" s="1353" t="s">
        <v>299</v>
      </c>
      <c r="E143" s="669" t="str">
        <f t="shared" si="23"/>
        <v>AA</v>
      </c>
      <c r="F143" s="591">
        <f t="shared" si="18"/>
        <v>90</v>
      </c>
      <c r="G143" s="593">
        <f t="shared" si="24"/>
        <v>1.5</v>
      </c>
      <c r="H143" s="399">
        <f t="shared" si="19"/>
        <v>0.5</v>
      </c>
      <c r="I143" s="401">
        <f t="shared" si="20"/>
        <v>0.5</v>
      </c>
      <c r="J143" s="583">
        <f t="shared" si="21"/>
        <v>74.999999999999986</v>
      </c>
      <c r="K143" s="400" t="e">
        <f>IF(H143&lt;0,H143/#REF!*100,H143/$E$182*100)</f>
        <v>#DIV/0!</v>
      </c>
      <c r="L143" s="41">
        <f>'MASTER CHART'!$AN$7</f>
        <v>0.25</v>
      </c>
      <c r="M143" s="586">
        <f t="shared" si="22"/>
        <v>18.749999999999996</v>
      </c>
      <c r="N143" s="390"/>
      <c r="O143" s="359"/>
      <c r="P143" s="387"/>
      <c r="Q143" s="387"/>
      <c r="R143" s="387"/>
      <c r="S143" s="387"/>
      <c r="T143" s="387"/>
      <c r="U143" s="387"/>
      <c r="V143" s="387"/>
      <c r="W143" s="387"/>
      <c r="X143" s="387"/>
      <c r="Y143" s="387"/>
      <c r="Z143" s="387"/>
      <c r="AA143" s="387"/>
      <c r="AB143" s="387"/>
      <c r="AC143" s="387"/>
      <c r="AD143" s="387"/>
      <c r="AE143" s="387"/>
      <c r="AF143" s="387"/>
      <c r="AG143" s="387"/>
      <c r="AH143" s="387"/>
      <c r="AI143" s="387"/>
      <c r="AJ143" s="387"/>
      <c r="AK143" s="387"/>
    </row>
    <row r="144" spans="1:37" ht="16.100000000000001" x14ac:dyDescent="0.35">
      <c r="A144" s="358" t="s">
        <v>201</v>
      </c>
      <c r="B144" s="672"/>
      <c r="E144" s="669" t="str">
        <f t="shared" si="23"/>
        <v>-</v>
      </c>
      <c r="F144" s="591" t="str">
        <f t="shared" si="18"/>
        <v>use median</v>
      </c>
      <c r="G144" s="593">
        <f t="shared" si="24"/>
        <v>1</v>
      </c>
      <c r="H144" s="399">
        <f t="shared" si="19"/>
        <v>0</v>
      </c>
      <c r="I144" s="401">
        <f t="shared" si="20"/>
        <v>0</v>
      </c>
      <c r="J144" s="583">
        <f t="shared" si="21"/>
        <v>0</v>
      </c>
      <c r="K144" s="400" t="e">
        <f>IF(H144&lt;0,H144/#REF!*100,H144/$E$182*100)</f>
        <v>#DIV/0!</v>
      </c>
      <c r="L144" s="41">
        <f>'MASTER CHART'!$AN$7</f>
        <v>0.25</v>
      </c>
      <c r="M144" s="586">
        <f t="shared" si="22"/>
        <v>0</v>
      </c>
      <c r="N144" s="390"/>
      <c r="O144" s="359"/>
      <c r="P144" s="387"/>
      <c r="Q144" s="387"/>
      <c r="R144" s="387"/>
      <c r="S144" s="387"/>
      <c r="T144" s="387"/>
      <c r="U144" s="387"/>
      <c r="V144" s="387"/>
      <c r="W144" s="387"/>
      <c r="X144" s="387"/>
      <c r="Y144" s="387"/>
      <c r="Z144" s="387"/>
      <c r="AA144" s="387"/>
      <c r="AB144" s="387"/>
      <c r="AC144" s="387"/>
      <c r="AD144" s="387"/>
      <c r="AE144" s="387"/>
      <c r="AF144" s="387"/>
      <c r="AG144" s="387"/>
      <c r="AH144" s="387"/>
      <c r="AI144" s="387"/>
      <c r="AJ144" s="387"/>
      <c r="AK144" s="387"/>
    </row>
    <row r="145" spans="1:37" ht="16.100000000000001" x14ac:dyDescent="0.35">
      <c r="A145" s="358" t="s">
        <v>202</v>
      </c>
      <c r="B145" s="672"/>
      <c r="C145" s="1352" t="s">
        <v>202</v>
      </c>
      <c r="D145" s="1353" t="s">
        <v>396</v>
      </c>
      <c r="E145" s="669" t="str">
        <f t="shared" si="23"/>
        <v>BB-</v>
      </c>
      <c r="F145" s="591">
        <f t="shared" si="18"/>
        <v>30</v>
      </c>
      <c r="G145" s="593">
        <f t="shared" si="24"/>
        <v>0.5</v>
      </c>
      <c r="H145" s="399">
        <f t="shared" si="19"/>
        <v>-0.5</v>
      </c>
      <c r="I145" s="401">
        <f t="shared" si="20"/>
        <v>-0.5</v>
      </c>
      <c r="J145" s="583">
        <f t="shared" si="21"/>
        <v>-57.692307692307686</v>
      </c>
      <c r="K145" s="400" t="e">
        <f>IF(H145&lt;0,H145/#REF!*100,H145/$E$182*100)</f>
        <v>#REF!</v>
      </c>
      <c r="L145" s="41">
        <f>'MASTER CHART'!$AN$7</f>
        <v>0.25</v>
      </c>
      <c r="M145" s="586">
        <f t="shared" si="22"/>
        <v>-14.423076923076922</v>
      </c>
      <c r="N145" s="390"/>
      <c r="O145" s="359"/>
      <c r="P145" s="387"/>
      <c r="Q145" s="387"/>
      <c r="R145" s="387"/>
      <c r="S145" s="387"/>
      <c r="T145" s="387"/>
      <c r="U145" s="387"/>
      <c r="V145" s="387"/>
      <c r="W145" s="387"/>
      <c r="X145" s="387"/>
      <c r="Y145" s="387"/>
      <c r="Z145" s="387"/>
      <c r="AA145" s="387"/>
      <c r="AB145" s="387"/>
      <c r="AC145" s="387"/>
      <c r="AD145" s="387"/>
      <c r="AE145" s="387"/>
      <c r="AF145" s="387"/>
      <c r="AG145" s="387"/>
      <c r="AH145" s="387"/>
      <c r="AI145" s="387"/>
      <c r="AJ145" s="387"/>
      <c r="AK145" s="387"/>
    </row>
    <row r="146" spans="1:37" ht="16.100000000000001" x14ac:dyDescent="0.35">
      <c r="A146" s="358" t="s">
        <v>93</v>
      </c>
      <c r="B146" s="672"/>
      <c r="C146" s="1352" t="s">
        <v>93</v>
      </c>
      <c r="D146" s="1353" t="s">
        <v>297</v>
      </c>
      <c r="E146" s="669" t="str">
        <f t="shared" si="23"/>
        <v>AAA</v>
      </c>
      <c r="F146" s="591">
        <f t="shared" si="18"/>
        <v>100</v>
      </c>
      <c r="G146" s="593">
        <f t="shared" si="24"/>
        <v>1.6666666666666667</v>
      </c>
      <c r="H146" s="399">
        <f t="shared" si="19"/>
        <v>0.66666666666666674</v>
      </c>
      <c r="I146" s="401">
        <f t="shared" si="20"/>
        <v>0.66666666666666674</v>
      </c>
      <c r="J146" s="583">
        <f t="shared" si="21"/>
        <v>100</v>
      </c>
      <c r="K146" s="400" t="e">
        <f>IF(H146&lt;0,H146/#REF!*100,H146/$E$182*100)</f>
        <v>#DIV/0!</v>
      </c>
      <c r="L146" s="41">
        <f>'MASTER CHART'!$AN$7</f>
        <v>0.25</v>
      </c>
      <c r="M146" s="586">
        <f t="shared" si="22"/>
        <v>25</v>
      </c>
      <c r="N146" s="390"/>
      <c r="O146" s="359"/>
      <c r="P146" s="387"/>
      <c r="Q146" s="387"/>
      <c r="R146" s="387"/>
      <c r="S146" s="387"/>
      <c r="T146" s="387"/>
      <c r="U146" s="387"/>
      <c r="V146" s="387"/>
      <c r="W146" s="387"/>
      <c r="X146" s="387"/>
      <c r="Y146" s="387"/>
      <c r="Z146" s="387"/>
      <c r="AA146" s="387"/>
      <c r="AB146" s="387"/>
      <c r="AC146" s="387"/>
      <c r="AD146" s="387"/>
      <c r="AE146" s="387"/>
      <c r="AF146" s="387"/>
      <c r="AG146" s="387"/>
      <c r="AH146" s="387"/>
      <c r="AI146" s="387"/>
      <c r="AJ146" s="387"/>
      <c r="AK146" s="387"/>
    </row>
    <row r="147" spans="1:37" ht="16.100000000000001" x14ac:dyDescent="0.35">
      <c r="A147" s="358" t="s">
        <v>94</v>
      </c>
      <c r="B147" s="672"/>
      <c r="C147" s="1352" t="s">
        <v>94</v>
      </c>
      <c r="D147" s="1353" t="s">
        <v>297</v>
      </c>
      <c r="E147" s="669" t="str">
        <f t="shared" si="23"/>
        <v>AAA</v>
      </c>
      <c r="F147" s="591">
        <f t="shared" si="18"/>
        <v>100</v>
      </c>
      <c r="G147" s="593">
        <f t="shared" si="24"/>
        <v>1.6666666666666667</v>
      </c>
      <c r="H147" s="399">
        <f t="shared" si="19"/>
        <v>0.66666666666666674</v>
      </c>
      <c r="I147" s="401">
        <f t="shared" si="20"/>
        <v>0.66666666666666674</v>
      </c>
      <c r="J147" s="583">
        <f t="shared" si="21"/>
        <v>100</v>
      </c>
      <c r="K147" s="400" t="e">
        <f>IF(H147&lt;0,H147/#REF!*100,H147/$E$182*100)</f>
        <v>#DIV/0!</v>
      </c>
      <c r="L147" s="41">
        <f>'MASTER CHART'!$AN$7</f>
        <v>0.25</v>
      </c>
      <c r="M147" s="586">
        <f t="shared" si="22"/>
        <v>25</v>
      </c>
      <c r="N147" s="390"/>
      <c r="O147" s="359"/>
      <c r="P147" s="387"/>
      <c r="Q147" s="387"/>
      <c r="R147" s="387"/>
      <c r="S147" s="387"/>
      <c r="T147" s="387"/>
      <c r="U147" s="387"/>
      <c r="V147" s="387"/>
      <c r="W147" s="387"/>
      <c r="X147" s="387"/>
      <c r="Y147" s="387"/>
      <c r="Z147" s="387"/>
      <c r="AA147" s="387"/>
      <c r="AB147" s="387"/>
      <c r="AC147" s="387"/>
      <c r="AD147" s="387"/>
      <c r="AE147" s="387"/>
      <c r="AF147" s="387"/>
      <c r="AG147" s="387"/>
      <c r="AH147" s="387"/>
      <c r="AI147" s="387"/>
      <c r="AJ147" s="387"/>
      <c r="AK147" s="387"/>
    </row>
    <row r="148" spans="1:37" ht="16.100000000000001" x14ac:dyDescent="0.35">
      <c r="A148" s="358" t="s">
        <v>95</v>
      </c>
      <c r="B148" s="672"/>
      <c r="C148" s="1352" t="s">
        <v>95</v>
      </c>
      <c r="D148" s="1353" t="s">
        <v>297</v>
      </c>
      <c r="E148" s="669" t="str">
        <f t="shared" si="23"/>
        <v>AAA</v>
      </c>
      <c r="F148" s="591">
        <f t="shared" si="18"/>
        <v>100</v>
      </c>
      <c r="G148" s="593">
        <f t="shared" si="24"/>
        <v>1.6666666666666667</v>
      </c>
      <c r="H148" s="399">
        <f t="shared" si="19"/>
        <v>0.66666666666666674</v>
      </c>
      <c r="I148" s="401">
        <f t="shared" si="20"/>
        <v>0.66666666666666674</v>
      </c>
      <c r="J148" s="583">
        <f t="shared" si="21"/>
        <v>100</v>
      </c>
      <c r="K148" s="400" t="e">
        <f>IF(H148&lt;0,H148/#REF!*100,H148/$E$182*100)</f>
        <v>#DIV/0!</v>
      </c>
      <c r="L148" s="41">
        <f>'MASTER CHART'!$AN$7</f>
        <v>0.25</v>
      </c>
      <c r="M148" s="586">
        <f t="shared" si="22"/>
        <v>25</v>
      </c>
      <c r="N148" s="390"/>
      <c r="O148" s="359"/>
      <c r="P148" s="387"/>
      <c r="Q148" s="387"/>
      <c r="R148" s="387"/>
      <c r="S148" s="387"/>
      <c r="T148" s="387"/>
      <c r="U148" s="387"/>
      <c r="V148" s="387"/>
      <c r="W148" s="387"/>
      <c r="X148" s="387"/>
      <c r="Y148" s="387"/>
      <c r="Z148" s="387"/>
      <c r="AA148" s="387"/>
      <c r="AB148" s="387"/>
      <c r="AC148" s="387"/>
      <c r="AD148" s="387"/>
      <c r="AE148" s="387"/>
      <c r="AF148" s="387"/>
      <c r="AG148" s="387"/>
      <c r="AH148" s="387"/>
      <c r="AI148" s="387"/>
      <c r="AJ148" s="387"/>
      <c r="AK148" s="387"/>
    </row>
    <row r="149" spans="1:37" ht="16.100000000000001" x14ac:dyDescent="0.35">
      <c r="A149" s="358" t="s">
        <v>96</v>
      </c>
      <c r="B149" s="672"/>
      <c r="C149" s="1352" t="s">
        <v>96</v>
      </c>
      <c r="D149" s="1353" t="s">
        <v>394</v>
      </c>
      <c r="E149" s="669" t="str">
        <f t="shared" si="23"/>
        <v>BBB-</v>
      </c>
      <c r="F149" s="591">
        <f t="shared" si="18"/>
        <v>48</v>
      </c>
      <c r="G149" s="593">
        <f t="shared" si="24"/>
        <v>0.8</v>
      </c>
      <c r="H149" s="399">
        <f t="shared" si="19"/>
        <v>-0.19999999999999996</v>
      </c>
      <c r="I149" s="401">
        <f t="shared" si="20"/>
        <v>-0.19999999999999996</v>
      </c>
      <c r="J149" s="583">
        <f t="shared" si="21"/>
        <v>-23.07692307692307</v>
      </c>
      <c r="K149" s="400" t="e">
        <f>IF(H149&lt;0,H149/#REF!*100,H149/$E$182*100)</f>
        <v>#REF!</v>
      </c>
      <c r="L149" s="41">
        <f>'MASTER CHART'!$AN$7</f>
        <v>0.25</v>
      </c>
      <c r="M149" s="586">
        <f t="shared" si="22"/>
        <v>-5.7692307692307674</v>
      </c>
      <c r="N149" s="390"/>
      <c r="O149" s="359"/>
      <c r="P149" s="387"/>
      <c r="Q149" s="387"/>
      <c r="R149" s="387"/>
      <c r="S149" s="387"/>
      <c r="T149" s="387"/>
      <c r="U149" s="387"/>
      <c r="V149" s="387"/>
      <c r="W149" s="387"/>
      <c r="X149" s="387"/>
      <c r="Y149" s="387"/>
      <c r="Z149" s="387"/>
      <c r="AA149" s="387"/>
      <c r="AB149" s="387"/>
      <c r="AC149" s="387"/>
      <c r="AD149" s="387"/>
      <c r="AE149" s="387"/>
      <c r="AF149" s="387"/>
      <c r="AG149" s="387"/>
      <c r="AH149" s="387"/>
      <c r="AI149" s="387"/>
      <c r="AJ149" s="387"/>
      <c r="AK149" s="387"/>
    </row>
    <row r="150" spans="1:37" ht="16.100000000000001" x14ac:dyDescent="0.35">
      <c r="A150" s="358" t="s">
        <v>97</v>
      </c>
      <c r="B150" s="672"/>
      <c r="C150" s="1352" t="s">
        <v>97</v>
      </c>
      <c r="D150" s="1353" t="s">
        <v>390</v>
      </c>
      <c r="E150" s="669" t="str">
        <f t="shared" si="23"/>
        <v>AA+</v>
      </c>
      <c r="F150" s="591">
        <f t="shared" si="18"/>
        <v>96</v>
      </c>
      <c r="G150" s="593">
        <f t="shared" si="24"/>
        <v>1.6</v>
      </c>
      <c r="H150" s="399">
        <f t="shared" si="19"/>
        <v>0.60000000000000009</v>
      </c>
      <c r="I150" s="401">
        <f t="shared" si="20"/>
        <v>0.60000000000000009</v>
      </c>
      <c r="J150" s="583">
        <f t="shared" si="21"/>
        <v>90</v>
      </c>
      <c r="K150" s="400" t="e">
        <f>IF(H150&lt;0,H150/#REF!*100,H150/$E$182*100)</f>
        <v>#DIV/0!</v>
      </c>
      <c r="L150" s="41">
        <f>'MASTER CHART'!$AN$7</f>
        <v>0.25</v>
      </c>
      <c r="M150" s="586">
        <f t="shared" si="22"/>
        <v>22.5</v>
      </c>
      <c r="N150" s="390"/>
      <c r="O150" s="359"/>
      <c r="P150" s="387"/>
      <c r="Q150" s="387"/>
      <c r="R150" s="387"/>
      <c r="S150" s="387"/>
      <c r="T150" s="387"/>
      <c r="U150" s="387"/>
      <c r="V150" s="387"/>
      <c r="W150" s="387"/>
      <c r="X150" s="387"/>
      <c r="Y150" s="387"/>
      <c r="Z150" s="387"/>
      <c r="AA150" s="387"/>
      <c r="AB150" s="387"/>
      <c r="AC150" s="387"/>
      <c r="AD150" s="387"/>
      <c r="AE150" s="387"/>
      <c r="AF150" s="387"/>
      <c r="AG150" s="387"/>
      <c r="AH150" s="387"/>
      <c r="AI150" s="387"/>
      <c r="AJ150" s="387"/>
      <c r="AK150" s="387"/>
    </row>
    <row r="151" spans="1:37" ht="16.100000000000001" x14ac:dyDescent="0.35">
      <c r="A151" s="358" t="s">
        <v>203</v>
      </c>
      <c r="B151" s="672"/>
      <c r="C151" s="1352" t="s">
        <v>203</v>
      </c>
      <c r="D151" s="1353" t="s">
        <v>391</v>
      </c>
      <c r="E151" s="669" t="str">
        <f t="shared" si="23"/>
        <v>B+</v>
      </c>
      <c r="F151" s="591">
        <f t="shared" si="18"/>
        <v>24</v>
      </c>
      <c r="G151" s="593">
        <f t="shared" si="24"/>
        <v>0.4</v>
      </c>
      <c r="H151" s="399">
        <f t="shared" si="19"/>
        <v>-0.6</v>
      </c>
      <c r="I151" s="401">
        <f t="shared" si="20"/>
        <v>-0.6</v>
      </c>
      <c r="J151" s="583">
        <f t="shared" si="21"/>
        <v>-69.230769230769226</v>
      </c>
      <c r="K151" s="400" t="e">
        <f>IF(H151&lt;0,H151/#REF!*100,H151/$E$182*100)</f>
        <v>#REF!</v>
      </c>
      <c r="L151" s="41">
        <f>'MASTER CHART'!$AN$7</f>
        <v>0.25</v>
      </c>
      <c r="M151" s="586">
        <f t="shared" si="22"/>
        <v>-17.307692307692307</v>
      </c>
      <c r="N151" s="390"/>
      <c r="O151" s="359"/>
      <c r="P151" s="387"/>
      <c r="Q151" s="387"/>
      <c r="R151" s="387"/>
      <c r="S151" s="387"/>
      <c r="T151" s="387"/>
      <c r="U151" s="387"/>
      <c r="V151" s="387"/>
      <c r="W151" s="387"/>
      <c r="X151" s="387"/>
      <c r="Y151" s="387"/>
      <c r="Z151" s="387"/>
      <c r="AA151" s="387"/>
      <c r="AB151" s="387"/>
      <c r="AC151" s="387"/>
      <c r="AD151" s="387"/>
      <c r="AE151" s="387"/>
      <c r="AF151" s="387"/>
      <c r="AG151" s="387"/>
      <c r="AH151" s="387"/>
      <c r="AI151" s="387"/>
      <c r="AJ151" s="387"/>
      <c r="AK151" s="387"/>
    </row>
    <row r="152" spans="1:37" ht="16.100000000000001" x14ac:dyDescent="0.35">
      <c r="A152" s="358" t="s">
        <v>204</v>
      </c>
      <c r="B152" s="672"/>
      <c r="E152" s="669" t="str">
        <f t="shared" si="23"/>
        <v>-</v>
      </c>
      <c r="F152" s="591" t="str">
        <f t="shared" si="18"/>
        <v>use median</v>
      </c>
      <c r="G152" s="593">
        <f t="shared" si="24"/>
        <v>1</v>
      </c>
      <c r="H152" s="399">
        <f t="shared" si="19"/>
        <v>0</v>
      </c>
      <c r="I152" s="401">
        <f t="shared" si="20"/>
        <v>0</v>
      </c>
      <c r="J152" s="583">
        <f t="shared" si="21"/>
        <v>0</v>
      </c>
      <c r="K152" s="400" t="e">
        <f>IF(H152&lt;0,H152/#REF!*100,H152/$E$182*100)</f>
        <v>#DIV/0!</v>
      </c>
      <c r="L152" s="41">
        <f>'MASTER CHART'!$AN$7</f>
        <v>0.25</v>
      </c>
      <c r="M152" s="586">
        <f t="shared" si="22"/>
        <v>0</v>
      </c>
      <c r="N152" s="390"/>
      <c r="O152" s="359"/>
      <c r="P152" s="387"/>
      <c r="Q152" s="387"/>
      <c r="R152" s="387"/>
      <c r="S152" s="387"/>
      <c r="T152" s="387"/>
      <c r="U152" s="387"/>
      <c r="V152" s="387"/>
      <c r="W152" s="387"/>
      <c r="X152" s="387"/>
      <c r="Y152" s="387"/>
      <c r="Z152" s="387"/>
      <c r="AA152" s="387"/>
      <c r="AB152" s="387"/>
      <c r="AC152" s="387"/>
      <c r="AD152" s="387"/>
      <c r="AE152" s="387"/>
      <c r="AF152" s="387"/>
      <c r="AG152" s="387"/>
      <c r="AH152" s="387"/>
      <c r="AI152" s="387"/>
      <c r="AJ152" s="387"/>
      <c r="AK152" s="387"/>
    </row>
    <row r="153" spans="1:37" ht="16.100000000000001" x14ac:dyDescent="0.35">
      <c r="A153" s="358" t="s">
        <v>205</v>
      </c>
      <c r="B153" s="672"/>
      <c r="C153" s="1352" t="s">
        <v>205</v>
      </c>
      <c r="D153" s="1353" t="s">
        <v>683</v>
      </c>
      <c r="E153" s="669" t="str">
        <f t="shared" si="23"/>
        <v>B-</v>
      </c>
      <c r="F153" s="591">
        <f t="shared" si="18"/>
        <v>12</v>
      </c>
      <c r="G153" s="593">
        <f t="shared" si="24"/>
        <v>0.2</v>
      </c>
      <c r="H153" s="399">
        <f t="shared" si="19"/>
        <v>-0.8</v>
      </c>
      <c r="I153" s="401">
        <f t="shared" si="20"/>
        <v>-0.8</v>
      </c>
      <c r="J153" s="583">
        <f t="shared" si="21"/>
        <v>-92.307692307692307</v>
      </c>
      <c r="K153" s="400" t="e">
        <f>IF(H153&lt;0,H153/#REF!*100,H153/$E$182*100)</f>
        <v>#REF!</v>
      </c>
      <c r="L153" s="41">
        <f>'MASTER CHART'!$AN$7</f>
        <v>0.25</v>
      </c>
      <c r="M153" s="586">
        <f t="shared" si="22"/>
        <v>-23.076923076923077</v>
      </c>
      <c r="N153" s="390"/>
      <c r="O153" s="359"/>
      <c r="P153" s="387"/>
      <c r="Q153" s="387"/>
      <c r="R153" s="387"/>
      <c r="S153" s="387"/>
      <c r="T153" s="387"/>
      <c r="U153" s="387"/>
      <c r="V153" s="387"/>
      <c r="W153" s="387"/>
      <c r="X153" s="387"/>
      <c r="Y153" s="387"/>
      <c r="Z153" s="387"/>
      <c r="AA153" s="387"/>
      <c r="AB153" s="387"/>
      <c r="AC153" s="387"/>
      <c r="AD153" s="387"/>
      <c r="AE153" s="387"/>
      <c r="AF153" s="387"/>
      <c r="AG153" s="387"/>
      <c r="AH153" s="387"/>
      <c r="AI153" s="387"/>
      <c r="AJ153" s="387"/>
      <c r="AK153" s="387"/>
    </row>
    <row r="154" spans="1:37" ht="16.100000000000001" x14ac:dyDescent="0.35">
      <c r="A154" s="358" t="s">
        <v>206</v>
      </c>
      <c r="B154" s="672"/>
      <c r="C154" s="1352" t="s">
        <v>206</v>
      </c>
      <c r="D154" s="1353" t="s">
        <v>297</v>
      </c>
      <c r="E154" s="669" t="str">
        <f t="shared" si="23"/>
        <v>AAA</v>
      </c>
      <c r="F154" s="591">
        <f t="shared" si="18"/>
        <v>100</v>
      </c>
      <c r="G154" s="593">
        <f t="shared" si="24"/>
        <v>1.6666666666666667</v>
      </c>
      <c r="H154" s="399">
        <f t="shared" si="19"/>
        <v>0.66666666666666674</v>
      </c>
      <c r="I154" s="401">
        <f t="shared" si="20"/>
        <v>0.66666666666666674</v>
      </c>
      <c r="J154" s="583">
        <f t="shared" si="21"/>
        <v>100</v>
      </c>
      <c r="K154" s="400" t="e">
        <f>IF(H154&lt;0,H154/#REF!*100,H154/$E$182*100)</f>
        <v>#DIV/0!</v>
      </c>
      <c r="L154" s="41">
        <f>'MASTER CHART'!$AN$7</f>
        <v>0.25</v>
      </c>
      <c r="M154" s="586">
        <f t="shared" si="22"/>
        <v>25</v>
      </c>
      <c r="N154" s="390"/>
      <c r="O154" s="359"/>
      <c r="P154" s="387"/>
      <c r="Q154" s="387"/>
      <c r="R154" s="387"/>
      <c r="S154" s="387"/>
      <c r="T154" s="387"/>
      <c r="U154" s="387"/>
      <c r="V154" s="387"/>
      <c r="W154" s="387"/>
      <c r="X154" s="387"/>
      <c r="Y154" s="387"/>
      <c r="Z154" s="387"/>
      <c r="AA154" s="387"/>
      <c r="AB154" s="387"/>
      <c r="AC154" s="387"/>
      <c r="AD154" s="387"/>
      <c r="AE154" s="387"/>
      <c r="AF154" s="387"/>
      <c r="AG154" s="387"/>
      <c r="AH154" s="387"/>
      <c r="AI154" s="387"/>
      <c r="AJ154" s="387"/>
      <c r="AK154" s="387"/>
    </row>
    <row r="155" spans="1:37" ht="16.100000000000001" x14ac:dyDescent="0.35">
      <c r="A155" s="358" t="s">
        <v>98</v>
      </c>
      <c r="B155" s="672"/>
      <c r="C155" s="1352" t="s">
        <v>98</v>
      </c>
      <c r="D155" s="1353" t="s">
        <v>297</v>
      </c>
      <c r="E155" s="669" t="str">
        <f t="shared" si="23"/>
        <v>AAA</v>
      </c>
      <c r="F155" s="591">
        <f t="shared" si="18"/>
        <v>100</v>
      </c>
      <c r="G155" s="593">
        <f t="shared" si="24"/>
        <v>1.6666666666666667</v>
      </c>
      <c r="H155" s="399">
        <f t="shared" si="19"/>
        <v>0.66666666666666674</v>
      </c>
      <c r="I155" s="401">
        <f t="shared" si="20"/>
        <v>0.66666666666666674</v>
      </c>
      <c r="J155" s="583">
        <f t="shared" si="21"/>
        <v>100</v>
      </c>
      <c r="K155" s="400" t="e">
        <f>IF(H155&lt;0,H155/#REF!*100,H155/$E$182*100)</f>
        <v>#DIV/0!</v>
      </c>
      <c r="L155" s="41">
        <f>'MASTER CHART'!$AN$7</f>
        <v>0.25</v>
      </c>
      <c r="M155" s="586">
        <f t="shared" si="22"/>
        <v>25</v>
      </c>
      <c r="N155" s="390"/>
      <c r="O155" s="359"/>
      <c r="P155" s="387"/>
      <c r="Q155" s="387"/>
      <c r="R155" s="387"/>
      <c r="S155" s="387"/>
      <c r="T155" s="387"/>
      <c r="U155" s="387"/>
      <c r="V155" s="387"/>
      <c r="W155" s="387"/>
      <c r="X155" s="387"/>
      <c r="Y155" s="387"/>
      <c r="Z155" s="387"/>
      <c r="AA155" s="387"/>
      <c r="AB155" s="387"/>
      <c r="AC155" s="387"/>
      <c r="AD155" s="387"/>
      <c r="AE155" s="387"/>
      <c r="AF155" s="387"/>
      <c r="AG155" s="387"/>
      <c r="AH155" s="387"/>
      <c r="AI155" s="387"/>
      <c r="AJ155" s="387"/>
      <c r="AK155" s="387"/>
    </row>
    <row r="156" spans="1:37" ht="16.100000000000001" x14ac:dyDescent="0.35">
      <c r="A156" s="358" t="s">
        <v>123</v>
      </c>
      <c r="B156" s="672"/>
      <c r="E156" s="669" t="str">
        <f t="shared" si="23"/>
        <v>-</v>
      </c>
      <c r="F156" s="591" t="str">
        <f t="shared" si="18"/>
        <v>use median</v>
      </c>
      <c r="G156" s="593">
        <f t="shared" si="24"/>
        <v>1</v>
      </c>
      <c r="H156" s="399">
        <f t="shared" si="19"/>
        <v>0</v>
      </c>
      <c r="I156" s="401">
        <f t="shared" si="20"/>
        <v>0</v>
      </c>
      <c r="J156" s="583">
        <f t="shared" si="21"/>
        <v>0</v>
      </c>
      <c r="K156" s="400" t="e">
        <f>IF(H156&lt;0,H156/#REF!*100,H156/$E$182*100)</f>
        <v>#DIV/0!</v>
      </c>
      <c r="L156" s="41">
        <f>'MASTER CHART'!$AN$7</f>
        <v>0.25</v>
      </c>
      <c r="M156" s="586">
        <f t="shared" si="22"/>
        <v>0</v>
      </c>
      <c r="N156" s="390"/>
      <c r="O156" s="359"/>
      <c r="P156" s="387"/>
      <c r="Q156" s="387"/>
      <c r="R156" s="387"/>
      <c r="S156" s="387"/>
      <c r="T156" s="387"/>
      <c r="U156" s="387"/>
      <c r="V156" s="387"/>
      <c r="W156" s="387"/>
      <c r="X156" s="387"/>
      <c r="Y156" s="387"/>
      <c r="Z156" s="387"/>
      <c r="AA156" s="387"/>
      <c r="AB156" s="387"/>
      <c r="AC156" s="387"/>
      <c r="AD156" s="387"/>
      <c r="AE156" s="387"/>
      <c r="AF156" s="387"/>
      <c r="AG156" s="387"/>
      <c r="AH156" s="387"/>
      <c r="AI156" s="387"/>
      <c r="AJ156" s="387"/>
      <c r="AK156" s="387"/>
    </row>
    <row r="157" spans="1:37" ht="16.100000000000001" x14ac:dyDescent="0.35">
      <c r="A157" s="358" t="s">
        <v>207</v>
      </c>
      <c r="B157" s="672"/>
      <c r="E157" s="669" t="str">
        <f t="shared" si="23"/>
        <v>-</v>
      </c>
      <c r="F157" s="591" t="str">
        <f t="shared" si="18"/>
        <v>use median</v>
      </c>
      <c r="G157" s="593">
        <f t="shared" si="24"/>
        <v>1</v>
      </c>
      <c r="H157" s="399">
        <f t="shared" si="19"/>
        <v>0</v>
      </c>
      <c r="I157" s="401">
        <f t="shared" si="20"/>
        <v>0</v>
      </c>
      <c r="J157" s="583">
        <f t="shared" si="21"/>
        <v>0</v>
      </c>
      <c r="K157" s="400" t="e">
        <f>IF(H157&lt;0,H157/#REF!*100,H157/$E$182*100)</f>
        <v>#DIV/0!</v>
      </c>
      <c r="L157" s="41">
        <f>'MASTER CHART'!$AN$7</f>
        <v>0.25</v>
      </c>
      <c r="M157" s="586">
        <f t="shared" si="22"/>
        <v>0</v>
      </c>
      <c r="N157" s="390"/>
      <c r="O157" s="359"/>
      <c r="P157" s="387"/>
      <c r="Q157" s="387"/>
      <c r="R157" s="387"/>
      <c r="S157" s="387"/>
      <c r="T157" s="387"/>
      <c r="U157" s="387"/>
      <c r="V157" s="387"/>
      <c r="W157" s="387"/>
      <c r="X157" s="387"/>
      <c r="Y157" s="387"/>
      <c r="Z157" s="387"/>
      <c r="AA157" s="387"/>
      <c r="AB157" s="387"/>
      <c r="AC157" s="387"/>
      <c r="AD157" s="387"/>
      <c r="AE157" s="387"/>
      <c r="AF157" s="387"/>
      <c r="AG157" s="387"/>
      <c r="AH157" s="387"/>
      <c r="AI157" s="387"/>
      <c r="AJ157" s="387"/>
      <c r="AK157" s="387"/>
    </row>
    <row r="158" spans="1:37" ht="16.100000000000001" x14ac:dyDescent="0.35">
      <c r="A158" s="358" t="s">
        <v>100</v>
      </c>
      <c r="B158" s="672"/>
      <c r="C158" s="1352" t="s">
        <v>100</v>
      </c>
      <c r="D158" s="1353" t="s">
        <v>392</v>
      </c>
      <c r="E158" s="669" t="str">
        <f t="shared" si="23"/>
        <v>A-</v>
      </c>
      <c r="F158" s="591">
        <f t="shared" si="18"/>
        <v>66</v>
      </c>
      <c r="G158" s="593">
        <f t="shared" si="24"/>
        <v>1.1000000000000001</v>
      </c>
      <c r="H158" s="399">
        <f t="shared" si="19"/>
        <v>0.10000000000000009</v>
      </c>
      <c r="I158" s="401">
        <f t="shared" si="20"/>
        <v>0.10000000000000009</v>
      </c>
      <c r="J158" s="583">
        <f t="shared" si="21"/>
        <v>15.000000000000011</v>
      </c>
      <c r="K158" s="400" t="e">
        <f>IF(H158&lt;0,H158/#REF!*100,H158/$E$182*100)</f>
        <v>#DIV/0!</v>
      </c>
      <c r="L158" s="41">
        <f>'MASTER CHART'!$AN$7</f>
        <v>0.25</v>
      </c>
      <c r="M158" s="586">
        <f t="shared" si="22"/>
        <v>3.7500000000000027</v>
      </c>
      <c r="N158" s="390"/>
      <c r="O158" s="359"/>
      <c r="P158" s="387"/>
      <c r="Q158" s="387"/>
      <c r="R158" s="387"/>
      <c r="S158" s="387"/>
      <c r="T158" s="387"/>
      <c r="U158" s="387"/>
      <c r="V158" s="387"/>
      <c r="W158" s="387"/>
      <c r="X158" s="387"/>
      <c r="Y158" s="387"/>
      <c r="Z158" s="387"/>
      <c r="AA158" s="387"/>
      <c r="AB158" s="387"/>
      <c r="AC158" s="387"/>
      <c r="AD158" s="387"/>
      <c r="AE158" s="387"/>
      <c r="AF158" s="387"/>
      <c r="AG158" s="387"/>
      <c r="AH158" s="387"/>
      <c r="AI158" s="387"/>
      <c r="AJ158" s="387"/>
      <c r="AK158" s="387"/>
    </row>
    <row r="159" spans="1:37" ht="16.100000000000001" x14ac:dyDescent="0.35">
      <c r="A159" s="358" t="s">
        <v>208</v>
      </c>
      <c r="B159" s="672"/>
      <c r="E159" s="669" t="str">
        <f t="shared" si="23"/>
        <v>-</v>
      </c>
      <c r="F159" s="591" t="str">
        <f t="shared" si="18"/>
        <v>use median</v>
      </c>
      <c r="G159" s="593">
        <f t="shared" si="24"/>
        <v>1</v>
      </c>
      <c r="H159" s="399">
        <f t="shared" si="19"/>
        <v>0</v>
      </c>
      <c r="I159" s="401">
        <f t="shared" si="20"/>
        <v>0</v>
      </c>
      <c r="J159" s="583">
        <f t="shared" si="21"/>
        <v>0</v>
      </c>
      <c r="K159" s="400" t="e">
        <f>IF(H159&lt;0,H159/#REF!*100,H159/$E$182*100)</f>
        <v>#DIV/0!</v>
      </c>
      <c r="L159" s="41">
        <f>'MASTER CHART'!$AN$7</f>
        <v>0.25</v>
      </c>
      <c r="M159" s="586">
        <f t="shared" si="22"/>
        <v>0</v>
      </c>
      <c r="N159" s="390"/>
      <c r="O159" s="359"/>
      <c r="P159" s="387"/>
      <c r="Q159" s="387"/>
      <c r="R159" s="387"/>
      <c r="S159" s="387"/>
      <c r="T159" s="387"/>
      <c r="U159" s="387"/>
      <c r="V159" s="387"/>
      <c r="W159" s="387"/>
      <c r="X159" s="387"/>
      <c r="Y159" s="387"/>
      <c r="Z159" s="387"/>
      <c r="AA159" s="387"/>
      <c r="AB159" s="387"/>
      <c r="AC159" s="387"/>
      <c r="AD159" s="387"/>
      <c r="AE159" s="387"/>
      <c r="AF159" s="387"/>
      <c r="AG159" s="387"/>
      <c r="AH159" s="387"/>
      <c r="AI159" s="387"/>
      <c r="AJ159" s="387"/>
      <c r="AK159" s="387"/>
    </row>
    <row r="160" spans="1:37" ht="16.100000000000001" x14ac:dyDescent="0.35">
      <c r="A160" s="358" t="s">
        <v>124</v>
      </c>
      <c r="B160" s="672"/>
      <c r="E160" s="669" t="str">
        <f t="shared" si="23"/>
        <v>-</v>
      </c>
      <c r="F160" s="591" t="str">
        <f t="shared" si="18"/>
        <v>use median</v>
      </c>
      <c r="G160" s="593">
        <f t="shared" si="24"/>
        <v>1</v>
      </c>
      <c r="H160" s="399">
        <f t="shared" si="19"/>
        <v>0</v>
      </c>
      <c r="I160" s="401">
        <f t="shared" si="20"/>
        <v>0</v>
      </c>
      <c r="J160" s="583">
        <f t="shared" si="21"/>
        <v>0</v>
      </c>
      <c r="K160" s="400" t="e">
        <f>IF(H160&lt;0,H160/#REF!*100,H160/$E$182*100)</f>
        <v>#DIV/0!</v>
      </c>
      <c r="L160" s="41">
        <f>'MASTER CHART'!$AN$7</f>
        <v>0.25</v>
      </c>
      <c r="M160" s="586">
        <f t="shared" si="22"/>
        <v>0</v>
      </c>
      <c r="N160" s="390"/>
      <c r="O160" s="359"/>
      <c r="P160" s="387"/>
      <c r="Q160" s="387"/>
      <c r="R160" s="387"/>
      <c r="S160" s="387"/>
      <c r="T160" s="387"/>
      <c r="U160" s="387"/>
      <c r="V160" s="387"/>
      <c r="W160" s="387"/>
      <c r="X160" s="387"/>
      <c r="Y160" s="387"/>
      <c r="Z160" s="387"/>
      <c r="AA160" s="387"/>
      <c r="AB160" s="387"/>
      <c r="AC160" s="387"/>
      <c r="AD160" s="387"/>
      <c r="AE160" s="387"/>
      <c r="AF160" s="387"/>
      <c r="AG160" s="387"/>
      <c r="AH160" s="387"/>
      <c r="AI160" s="387"/>
      <c r="AJ160" s="387"/>
      <c r="AK160" s="387"/>
    </row>
    <row r="161" spans="1:14" ht="16.100000000000001" x14ac:dyDescent="0.35">
      <c r="A161" s="358" t="s">
        <v>101</v>
      </c>
      <c r="B161" s="672"/>
      <c r="C161" s="1352" t="s">
        <v>101</v>
      </c>
      <c r="D161" s="1353" t="s">
        <v>396</v>
      </c>
      <c r="E161" s="669" t="str">
        <f t="shared" si="23"/>
        <v>BB-</v>
      </c>
      <c r="F161" s="591">
        <f t="shared" si="18"/>
        <v>30</v>
      </c>
      <c r="G161" s="593">
        <f t="shared" si="24"/>
        <v>0.5</v>
      </c>
      <c r="H161" s="399">
        <f t="shared" si="19"/>
        <v>-0.5</v>
      </c>
      <c r="I161" s="401">
        <f t="shared" si="20"/>
        <v>-0.5</v>
      </c>
      <c r="J161" s="583">
        <f t="shared" si="21"/>
        <v>-57.692307692307686</v>
      </c>
      <c r="K161" s="400" t="e">
        <f>IF(H161&lt;0,H161/#REF!*100,H161/$E$182*100)</f>
        <v>#REF!</v>
      </c>
      <c r="L161" s="41">
        <f>'MASTER CHART'!$AN$7</f>
        <v>0.25</v>
      </c>
      <c r="M161" s="586">
        <f t="shared" si="22"/>
        <v>-14.423076923076922</v>
      </c>
      <c r="N161" s="395"/>
    </row>
    <row r="162" spans="1:14" ht="16.100000000000001" x14ac:dyDescent="0.35">
      <c r="A162" s="358" t="s">
        <v>102</v>
      </c>
      <c r="B162" s="672"/>
      <c r="C162" s="1352" t="s">
        <v>102</v>
      </c>
      <c r="D162" s="1353" t="s">
        <v>394</v>
      </c>
      <c r="E162" s="669" t="str">
        <f t="shared" si="23"/>
        <v>BBB-</v>
      </c>
      <c r="F162" s="591">
        <f t="shared" si="18"/>
        <v>48</v>
      </c>
      <c r="G162" s="593">
        <f t="shared" si="24"/>
        <v>0.8</v>
      </c>
      <c r="H162" s="399">
        <f t="shared" si="19"/>
        <v>-0.19999999999999996</v>
      </c>
      <c r="I162" s="401">
        <f t="shared" si="20"/>
        <v>-0.19999999999999996</v>
      </c>
      <c r="J162" s="583">
        <f t="shared" si="21"/>
        <v>-23.07692307692307</v>
      </c>
      <c r="K162" s="400" t="e">
        <f>IF(H162&lt;0,H162/#REF!*100,H162/$E$182*100)</f>
        <v>#REF!</v>
      </c>
      <c r="L162" s="41">
        <f>'MASTER CHART'!$AN$7</f>
        <v>0.25</v>
      </c>
      <c r="M162" s="586">
        <f t="shared" si="22"/>
        <v>-5.7692307692307674</v>
      </c>
      <c r="N162" s="395"/>
    </row>
    <row r="163" spans="1:14" ht="16.100000000000001" x14ac:dyDescent="0.35">
      <c r="A163" s="358" t="s">
        <v>209</v>
      </c>
      <c r="B163" s="672"/>
      <c r="E163" s="669" t="str">
        <f t="shared" si="23"/>
        <v>-</v>
      </c>
      <c r="F163" s="591" t="str">
        <f t="shared" si="18"/>
        <v>use median</v>
      </c>
      <c r="G163" s="593">
        <f t="shared" si="24"/>
        <v>1</v>
      </c>
      <c r="H163" s="399">
        <f t="shared" si="19"/>
        <v>0</v>
      </c>
      <c r="I163" s="401">
        <f t="shared" si="20"/>
        <v>0</v>
      </c>
      <c r="J163" s="583">
        <f t="shared" ref="J163:J175" si="25">(IF(H163&lt;0,H163/$H$182*-100,H163/$H$181*100))</f>
        <v>0</v>
      </c>
      <c r="K163" s="400" t="e">
        <f>IF(H163&lt;0,H163/#REF!*100,H163/$E$182*100)</f>
        <v>#DIV/0!</v>
      </c>
      <c r="L163" s="41">
        <f>'MASTER CHART'!$AN$7</f>
        <v>0.25</v>
      </c>
      <c r="M163" s="586">
        <f t="shared" si="22"/>
        <v>0</v>
      </c>
      <c r="N163" s="395"/>
    </row>
    <row r="164" spans="1:14" ht="20.350000000000001" customHeight="1" x14ac:dyDescent="0.35">
      <c r="A164" s="358" t="s">
        <v>210</v>
      </c>
      <c r="B164" s="672"/>
      <c r="C164" s="1352" t="s">
        <v>406</v>
      </c>
      <c r="D164" s="1353"/>
      <c r="E164" s="669" t="str">
        <f t="shared" si="23"/>
        <v>-</v>
      </c>
      <c r="F164" s="591" t="str">
        <f t="shared" ref="F164:F177" si="26">IF(E164="-","use median",(VLOOKUP(E164,$O$4:$P$23,2,FALSE)))</f>
        <v>use median</v>
      </c>
      <c r="G164" s="593">
        <f t="shared" si="24"/>
        <v>1</v>
      </c>
      <c r="H164" s="399">
        <f t="shared" si="19"/>
        <v>0</v>
      </c>
      <c r="I164" s="401">
        <f t="shared" ref="I164:I177" si="27">(H164*1)</f>
        <v>0</v>
      </c>
      <c r="J164" s="583">
        <f t="shared" si="25"/>
        <v>0</v>
      </c>
      <c r="K164" s="400" t="e">
        <f>IF(H164&lt;0,H164/#REF!*100,H164/$E$182*100)</f>
        <v>#DIV/0!</v>
      </c>
      <c r="L164" s="41">
        <f>'MASTER CHART'!$AN$7</f>
        <v>0.25</v>
      </c>
      <c r="M164" s="586">
        <f t="shared" si="22"/>
        <v>0</v>
      </c>
      <c r="N164" s="395"/>
    </row>
    <row r="165" spans="1:14" ht="16.100000000000001" x14ac:dyDescent="0.35">
      <c r="A165" s="358" t="s">
        <v>211</v>
      </c>
      <c r="B165" s="672"/>
      <c r="C165" s="1352" t="s">
        <v>211</v>
      </c>
      <c r="D165" s="1353" t="s">
        <v>391</v>
      </c>
      <c r="E165" s="669" t="str">
        <f t="shared" si="23"/>
        <v>B+</v>
      </c>
      <c r="F165" s="591">
        <f t="shared" si="26"/>
        <v>24</v>
      </c>
      <c r="G165" s="593">
        <f t="shared" si="24"/>
        <v>0.4</v>
      </c>
      <c r="H165" s="399">
        <f t="shared" si="19"/>
        <v>-0.6</v>
      </c>
      <c r="I165" s="401">
        <f t="shared" si="27"/>
        <v>-0.6</v>
      </c>
      <c r="J165" s="583">
        <f t="shared" si="25"/>
        <v>-69.230769230769226</v>
      </c>
      <c r="K165" s="400" t="e">
        <f>IF(H165&lt;0,H165/#REF!*100,H165/$E$182*100)</f>
        <v>#REF!</v>
      </c>
      <c r="L165" s="41">
        <f>'MASTER CHART'!$AN$7</f>
        <v>0.25</v>
      </c>
      <c r="M165" s="586">
        <f t="shared" si="22"/>
        <v>-17.307692307692307</v>
      </c>
      <c r="N165" s="395"/>
    </row>
    <row r="166" spans="1:14" ht="16.100000000000001" x14ac:dyDescent="0.35">
      <c r="A166" s="358" t="s">
        <v>103</v>
      </c>
      <c r="B166" s="672"/>
      <c r="C166" s="1352" t="s">
        <v>103</v>
      </c>
      <c r="D166" s="1353" t="s">
        <v>683</v>
      </c>
      <c r="E166" s="669" t="str">
        <f>IF(D166=0,"-",D166)</f>
        <v>B-</v>
      </c>
      <c r="F166" s="591">
        <f t="shared" si="26"/>
        <v>12</v>
      </c>
      <c r="G166" s="593">
        <f t="shared" si="24"/>
        <v>0.2</v>
      </c>
      <c r="H166" s="399">
        <f t="shared" si="19"/>
        <v>-0.8</v>
      </c>
      <c r="I166" s="401">
        <f t="shared" si="27"/>
        <v>-0.8</v>
      </c>
      <c r="J166" s="583">
        <f t="shared" si="25"/>
        <v>-92.307692307692307</v>
      </c>
      <c r="K166" s="400" t="e">
        <f>IF(H166&lt;0,H166/#REF!*100,H166/$E$182*100)</f>
        <v>#REF!</v>
      </c>
      <c r="L166" s="41">
        <f>'MASTER CHART'!$AN$7</f>
        <v>0.25</v>
      </c>
      <c r="M166" s="586">
        <f t="shared" si="22"/>
        <v>-23.076923076923077</v>
      </c>
      <c r="N166" s="395"/>
    </row>
    <row r="167" spans="1:14" ht="28.8" x14ac:dyDescent="0.35">
      <c r="A167" s="358" t="s">
        <v>125</v>
      </c>
      <c r="B167" s="672"/>
      <c r="C167" s="1352" t="s">
        <v>125</v>
      </c>
      <c r="D167" s="1353" t="s">
        <v>390</v>
      </c>
      <c r="E167" s="669" t="str">
        <f t="shared" si="23"/>
        <v>AA+</v>
      </c>
      <c r="F167" s="591">
        <f t="shared" si="26"/>
        <v>96</v>
      </c>
      <c r="G167" s="593">
        <f t="shared" si="24"/>
        <v>1.6</v>
      </c>
      <c r="H167" s="399">
        <f t="shared" si="19"/>
        <v>0.60000000000000009</v>
      </c>
      <c r="I167" s="401">
        <f t="shared" si="27"/>
        <v>0.60000000000000009</v>
      </c>
      <c r="J167" s="583">
        <f t="shared" si="25"/>
        <v>90</v>
      </c>
      <c r="K167" s="400" t="e">
        <f>IF(H167&lt;0,H167/#REF!*100,H167/$E$182*100)</f>
        <v>#DIV/0!</v>
      </c>
      <c r="L167" s="41">
        <f>'MASTER CHART'!$AN$7</f>
        <v>0.25</v>
      </c>
      <c r="M167" s="586">
        <f>(J167*L167)</f>
        <v>22.5</v>
      </c>
      <c r="N167" s="395"/>
    </row>
    <row r="168" spans="1:14" ht="16.100000000000001" x14ac:dyDescent="0.35">
      <c r="A168" s="358" t="s">
        <v>104</v>
      </c>
      <c r="B168" s="672"/>
      <c r="C168" s="670" t="s">
        <v>687</v>
      </c>
      <c r="D168" s="1301" t="s">
        <v>297</v>
      </c>
      <c r="E168" s="669" t="str">
        <f t="shared" si="23"/>
        <v>AAA</v>
      </c>
      <c r="F168" s="591">
        <f t="shared" si="26"/>
        <v>100</v>
      </c>
      <c r="G168" s="593">
        <f t="shared" si="24"/>
        <v>1.6666666666666667</v>
      </c>
      <c r="H168" s="399">
        <f t="shared" si="19"/>
        <v>0.66666666666666674</v>
      </c>
      <c r="I168" s="401">
        <f t="shared" si="27"/>
        <v>0.66666666666666674</v>
      </c>
      <c r="J168" s="583">
        <f t="shared" si="25"/>
        <v>100</v>
      </c>
      <c r="K168" s="400" t="e">
        <f>IF(H168&lt;0,H168/#REF!*100,H168/$E$182*100)</f>
        <v>#DIV/0!</v>
      </c>
      <c r="L168" s="41">
        <f>'MASTER CHART'!$AN$7</f>
        <v>0.25</v>
      </c>
      <c r="M168" s="586">
        <f t="shared" ref="M168:M177" si="28">(J168*L168)</f>
        <v>25</v>
      </c>
      <c r="N168" s="395"/>
    </row>
    <row r="169" spans="1:14" ht="16.100000000000001" x14ac:dyDescent="0.35">
      <c r="A169" s="358" t="s">
        <v>236</v>
      </c>
      <c r="B169" s="672"/>
      <c r="E169" s="669" t="str">
        <f t="shared" si="23"/>
        <v>-</v>
      </c>
      <c r="F169" s="591" t="str">
        <f t="shared" si="26"/>
        <v>use median</v>
      </c>
      <c r="G169" s="593">
        <f t="shared" si="24"/>
        <v>1</v>
      </c>
      <c r="H169" s="399">
        <f t="shared" si="19"/>
        <v>0</v>
      </c>
      <c r="I169" s="401">
        <f t="shared" si="27"/>
        <v>0</v>
      </c>
      <c r="J169" s="583">
        <f t="shared" si="25"/>
        <v>0</v>
      </c>
      <c r="K169" s="400" t="e">
        <f>IF(H169&lt;0,H169/#REF!*100,H169/$E$182*100)</f>
        <v>#DIV/0!</v>
      </c>
      <c r="L169" s="41">
        <f>'MASTER CHART'!$AN$7</f>
        <v>0.25</v>
      </c>
      <c r="M169" s="586">
        <f t="shared" si="28"/>
        <v>0</v>
      </c>
      <c r="N169" s="395"/>
    </row>
    <row r="170" spans="1:14" ht="16.100000000000001" x14ac:dyDescent="0.35">
      <c r="A170" s="358" t="s">
        <v>106</v>
      </c>
      <c r="B170" s="672"/>
      <c r="C170" s="1352" t="s">
        <v>126</v>
      </c>
      <c r="D170" s="1353" t="s">
        <v>297</v>
      </c>
      <c r="E170" s="669" t="str">
        <f t="shared" si="23"/>
        <v>AAA</v>
      </c>
      <c r="F170" s="591">
        <f t="shared" si="26"/>
        <v>100</v>
      </c>
      <c r="G170" s="593">
        <f t="shared" si="24"/>
        <v>1.6666666666666667</v>
      </c>
      <c r="H170" s="399">
        <f t="shared" si="19"/>
        <v>0.66666666666666674</v>
      </c>
      <c r="I170" s="401">
        <f t="shared" si="27"/>
        <v>0.66666666666666674</v>
      </c>
      <c r="J170" s="583">
        <f t="shared" si="25"/>
        <v>100</v>
      </c>
      <c r="K170" s="400" t="e">
        <f>IF(H170&lt;0,H170/#REF!*100,H170/$E$182*100)</f>
        <v>#DIV/0!</v>
      </c>
      <c r="L170" s="41">
        <f>'MASTER CHART'!$AN$7</f>
        <v>0.25</v>
      </c>
      <c r="M170" s="586">
        <f t="shared" si="28"/>
        <v>25</v>
      </c>
      <c r="N170" s="395"/>
    </row>
    <row r="171" spans="1:14" ht="16.100000000000001" x14ac:dyDescent="0.35">
      <c r="A171" s="358" t="s">
        <v>105</v>
      </c>
      <c r="B171" s="672"/>
      <c r="C171" s="1352" t="s">
        <v>105</v>
      </c>
      <c r="D171" s="1353" t="s">
        <v>398</v>
      </c>
      <c r="E171" s="669" t="str">
        <f t="shared" si="23"/>
        <v>BBB+</v>
      </c>
      <c r="F171" s="591">
        <f t="shared" si="26"/>
        <v>60</v>
      </c>
      <c r="G171" s="593">
        <f t="shared" si="24"/>
        <v>1</v>
      </c>
      <c r="H171" s="399">
        <f t="shared" si="19"/>
        <v>0</v>
      </c>
      <c r="I171" s="401">
        <f t="shared" si="27"/>
        <v>0</v>
      </c>
      <c r="J171" s="583">
        <f t="shared" si="25"/>
        <v>0</v>
      </c>
      <c r="K171" s="400" t="e">
        <f>IF(H171&lt;0,H171/#REF!*100,H171/$E$182*100)</f>
        <v>#DIV/0!</v>
      </c>
      <c r="L171" s="41">
        <f>'MASTER CHART'!$AN$7</f>
        <v>0.25</v>
      </c>
      <c r="M171" s="586">
        <f t="shared" si="28"/>
        <v>0</v>
      </c>
      <c r="N171" s="395"/>
    </row>
    <row r="172" spans="1:14" ht="16.100000000000001" x14ac:dyDescent="0.35">
      <c r="A172" s="358" t="s">
        <v>212</v>
      </c>
      <c r="B172" s="672"/>
      <c r="E172" s="669" t="str">
        <f t="shared" si="23"/>
        <v>-</v>
      </c>
      <c r="F172" s="591" t="str">
        <f t="shared" si="26"/>
        <v>use median</v>
      </c>
      <c r="G172" s="593">
        <f t="shared" si="24"/>
        <v>1</v>
      </c>
      <c r="H172" s="399">
        <f t="shared" si="19"/>
        <v>0</v>
      </c>
      <c r="I172" s="401">
        <f t="shared" si="27"/>
        <v>0</v>
      </c>
      <c r="J172" s="583">
        <f t="shared" si="25"/>
        <v>0</v>
      </c>
      <c r="K172" s="400" t="e">
        <f>IF(H172&lt;0,H172/#REF!*100,H172/$E$182*100)</f>
        <v>#DIV/0!</v>
      </c>
      <c r="L172" s="41">
        <f>'MASTER CHART'!$AN$7</f>
        <v>0.25</v>
      </c>
      <c r="M172" s="586">
        <f t="shared" si="28"/>
        <v>0</v>
      </c>
      <c r="N172" s="395"/>
    </row>
    <row r="173" spans="1:14" ht="16.100000000000001" x14ac:dyDescent="0.35">
      <c r="A173" s="358" t="s">
        <v>107</v>
      </c>
      <c r="B173" s="672"/>
      <c r="C173" s="1352" t="s">
        <v>107</v>
      </c>
      <c r="D173" s="1353" t="s">
        <v>301</v>
      </c>
      <c r="E173" s="669" t="str">
        <f t="shared" si="23"/>
        <v>CCC</v>
      </c>
      <c r="F173" s="591">
        <f t="shared" si="26"/>
        <v>8</v>
      </c>
      <c r="G173" s="593">
        <f t="shared" si="24"/>
        <v>0.13333333333333333</v>
      </c>
      <c r="H173" s="399">
        <f t="shared" si="19"/>
        <v>-0.8666666666666667</v>
      </c>
      <c r="I173" s="401">
        <f t="shared" si="27"/>
        <v>-0.8666666666666667</v>
      </c>
      <c r="J173" s="583">
        <f t="shared" si="25"/>
        <v>-100</v>
      </c>
      <c r="K173" s="400" t="e">
        <f>IF(H173&lt;0,H173/#REF!*100,H173/$E$182*100)</f>
        <v>#REF!</v>
      </c>
      <c r="L173" s="41">
        <f>'MASTER CHART'!$AN$7</f>
        <v>0.25</v>
      </c>
      <c r="M173" s="586">
        <f t="shared" si="28"/>
        <v>-25</v>
      </c>
      <c r="N173" s="395"/>
    </row>
    <row r="174" spans="1:14" ht="16.100000000000001" x14ac:dyDescent="0.35">
      <c r="A174" s="358" t="s">
        <v>213</v>
      </c>
      <c r="B174" s="672"/>
      <c r="C174" s="1352" t="s">
        <v>108</v>
      </c>
      <c r="D174" s="1353" t="s">
        <v>396</v>
      </c>
      <c r="E174" s="669" t="str">
        <f t="shared" si="23"/>
        <v>BB-</v>
      </c>
      <c r="F174" s="591">
        <f t="shared" si="26"/>
        <v>30</v>
      </c>
      <c r="G174" s="593">
        <f t="shared" si="24"/>
        <v>0.5</v>
      </c>
      <c r="H174" s="399">
        <f t="shared" si="19"/>
        <v>-0.5</v>
      </c>
      <c r="I174" s="401">
        <f t="shared" si="27"/>
        <v>-0.5</v>
      </c>
      <c r="J174" s="583">
        <f t="shared" si="25"/>
        <v>-57.692307692307686</v>
      </c>
      <c r="K174" s="400" t="e">
        <f>IF(H174&lt;0,H174/#REF!*100,H174/$E$182*100)</f>
        <v>#REF!</v>
      </c>
      <c r="L174" s="41">
        <f>'MASTER CHART'!$AN$7</f>
        <v>0.25</v>
      </c>
      <c r="M174" s="586">
        <f t="shared" si="28"/>
        <v>-14.423076923076922</v>
      </c>
      <c r="N174" s="395"/>
    </row>
    <row r="175" spans="1:14" ht="16.100000000000001" x14ac:dyDescent="0.35">
      <c r="A175" s="358" t="s">
        <v>109</v>
      </c>
      <c r="B175" s="672"/>
      <c r="C175" s="1352" t="s">
        <v>214</v>
      </c>
      <c r="D175" s="1353" t="s">
        <v>391</v>
      </c>
      <c r="E175" s="669" t="str">
        <f t="shared" si="23"/>
        <v>B+</v>
      </c>
      <c r="F175" s="591">
        <f t="shared" si="26"/>
        <v>24</v>
      </c>
      <c r="G175" s="593">
        <f>IF(F175="use median",1,(F175/$F$180))</f>
        <v>0.4</v>
      </c>
      <c r="H175" s="399">
        <f>IF(D175=0,0,G175-1)</f>
        <v>-0.6</v>
      </c>
      <c r="I175" s="401">
        <f t="shared" si="27"/>
        <v>-0.6</v>
      </c>
      <c r="J175" s="583">
        <f t="shared" si="25"/>
        <v>-69.230769230769226</v>
      </c>
      <c r="K175" s="400" t="e">
        <f>IF(H175&lt;0,H175/#REF!*100,H175/$E$182*100)</f>
        <v>#REF!</v>
      </c>
      <c r="L175" s="41">
        <f>'MASTER CHART'!$AN$7</f>
        <v>0.25</v>
      </c>
      <c r="M175" s="586">
        <f t="shared" si="28"/>
        <v>-17.307692307692307</v>
      </c>
      <c r="N175" s="395"/>
    </row>
    <row r="176" spans="1:14" ht="16.100000000000001" x14ac:dyDescent="0.35">
      <c r="A176" s="358" t="s">
        <v>214</v>
      </c>
      <c r="B176" s="672"/>
      <c r="E176" s="669" t="str">
        <f t="shared" si="23"/>
        <v>-</v>
      </c>
      <c r="F176" s="591" t="str">
        <f t="shared" si="26"/>
        <v>use median</v>
      </c>
      <c r="G176" s="593">
        <f t="shared" si="24"/>
        <v>1</v>
      </c>
      <c r="H176" s="399">
        <f>IF(E176=0,0,G176-1)</f>
        <v>0</v>
      </c>
      <c r="I176" s="401">
        <f t="shared" si="27"/>
        <v>0</v>
      </c>
      <c r="J176" s="583">
        <f>(IF(H176&lt;0,H176/$H$182*-100,H176/$H$181*100))</f>
        <v>0</v>
      </c>
      <c r="K176" s="400" t="e">
        <f>IF(H176&lt;0,H176/#REF!*100,H176/$E$182*100)</f>
        <v>#DIV/0!</v>
      </c>
      <c r="L176" s="41">
        <f>'MASTER CHART'!$AN$7</f>
        <v>0.25</v>
      </c>
      <c r="M176" s="586">
        <f t="shared" si="28"/>
        <v>0</v>
      </c>
      <c r="N176" s="395"/>
    </row>
    <row r="177" spans="1:14" ht="16.649999999999999" thickBot="1" x14ac:dyDescent="0.4">
      <c r="A177" s="382" t="s">
        <v>215</v>
      </c>
      <c r="B177" s="675"/>
      <c r="C177" s="1343"/>
      <c r="D177" s="1344"/>
      <c r="E177" s="1365" t="str">
        <f t="shared" si="23"/>
        <v>-</v>
      </c>
      <c r="F177" s="592" t="str">
        <f t="shared" si="26"/>
        <v>use median</v>
      </c>
      <c r="G177" s="582">
        <f t="shared" si="24"/>
        <v>1</v>
      </c>
      <c r="H177" s="402">
        <f>IF(E177=0,0,G177-1)</f>
        <v>0</v>
      </c>
      <c r="I177" s="403">
        <f t="shared" si="27"/>
        <v>0</v>
      </c>
      <c r="J177" s="584">
        <f>(IF(H177&lt;0,H177/$H$182*-100,H177/$H$181*100))</f>
        <v>0</v>
      </c>
      <c r="K177" s="404" t="e">
        <f>IF(H177&lt;0,H177/#REF!*100,H177/$E$182*100)</f>
        <v>#DIV/0!</v>
      </c>
      <c r="L177" s="211">
        <f>'MASTER CHART'!$AN$7</f>
        <v>0.25</v>
      </c>
      <c r="M177" s="587">
        <f t="shared" si="28"/>
        <v>0</v>
      </c>
      <c r="N177" s="395"/>
    </row>
    <row r="178" spans="1:14" ht="16.649999999999999" thickTop="1" x14ac:dyDescent="0.35">
      <c r="A178" s="251"/>
      <c r="B178" s="653"/>
      <c r="C178" s="1347"/>
      <c r="D178" s="1348"/>
      <c r="E178" s="199"/>
      <c r="J178" s="560"/>
    </row>
    <row r="179" spans="1:14" ht="16.649999999999999" thickBot="1" x14ac:dyDescent="0.4">
      <c r="A179" s="251"/>
      <c r="B179" s="653"/>
      <c r="C179" s="1349"/>
      <c r="D179" s="714"/>
      <c r="E179" s="199"/>
      <c r="J179" s="560"/>
    </row>
    <row r="180" spans="1:14" ht="17.2" thickTop="1" thickBot="1" x14ac:dyDescent="0.4">
      <c r="A180" s="251"/>
      <c r="B180" s="653"/>
      <c r="C180" s="1349"/>
      <c r="D180" s="714"/>
      <c r="E180" s="1342" t="s">
        <v>361</v>
      </c>
      <c r="F180" s="603">
        <f>MEDIAN(F4:F177)</f>
        <v>60</v>
      </c>
      <c r="J180" s="560"/>
    </row>
    <row r="181" spans="1:14" ht="17.2" thickTop="1" thickBot="1" x14ac:dyDescent="0.4">
      <c r="A181" s="251"/>
      <c r="B181" s="653"/>
      <c r="C181" s="1349"/>
      <c r="D181" s="714"/>
      <c r="E181" s="199"/>
      <c r="G181" s="131" t="s">
        <v>32</v>
      </c>
      <c r="H181" s="133">
        <f>MAX(H4:H177)</f>
        <v>0.66666666666666674</v>
      </c>
      <c r="J181" s="560"/>
    </row>
    <row r="182" spans="1:14" ht="16.649999999999999" thickBot="1" x14ac:dyDescent="0.35">
      <c r="A182" s="224" t="s">
        <v>420</v>
      </c>
      <c r="B182" s="653"/>
      <c r="C182" s="1349"/>
      <c r="D182" s="714"/>
      <c r="E182" s="199"/>
      <c r="G182" s="132" t="s">
        <v>33</v>
      </c>
      <c r="H182" s="134">
        <f>MIN(H4:H177)</f>
        <v>-0.8666666666666667</v>
      </c>
      <c r="J182" s="560"/>
    </row>
    <row r="183" spans="1:14" x14ac:dyDescent="0.3">
      <c r="A183" s="385" t="s">
        <v>389</v>
      </c>
      <c r="B183" s="653"/>
      <c r="C183" s="1349"/>
      <c r="D183" s="714"/>
      <c r="E183" s="199"/>
      <c r="J183" s="560"/>
    </row>
    <row r="184" spans="1:14" x14ac:dyDescent="0.3">
      <c r="A184" s="385" t="s">
        <v>686</v>
      </c>
      <c r="B184" s="653"/>
      <c r="C184" s="1349"/>
      <c r="D184" s="714"/>
      <c r="E184" s="199"/>
      <c r="J184" s="560"/>
    </row>
    <row r="185" spans="1:14" x14ac:dyDescent="0.3">
      <c r="A185" s="224"/>
      <c r="B185" s="653"/>
      <c r="C185" s="1349"/>
      <c r="D185" s="714"/>
      <c r="E185" s="199"/>
      <c r="J185" s="560"/>
    </row>
    <row r="186" spans="1:14" ht="14.95" thickBot="1" x14ac:dyDescent="0.35">
      <c r="A186" s="224"/>
      <c r="B186" s="653"/>
      <c r="C186" s="1345"/>
      <c r="D186" s="1346"/>
      <c r="E186" s="199"/>
      <c r="J186" s="560"/>
    </row>
    <row r="187" spans="1:14" x14ac:dyDescent="0.3">
      <c r="A187" s="224"/>
      <c r="B187" s="653"/>
      <c r="E187" s="199"/>
      <c r="J187" s="560"/>
    </row>
    <row r="188" spans="1:14" x14ac:dyDescent="0.3">
      <c r="B188" s="653"/>
      <c r="C188" s="482"/>
      <c r="D188" s="482"/>
      <c r="E188" s="199"/>
      <c r="J188" s="560"/>
    </row>
    <row r="189" spans="1:14" x14ac:dyDescent="0.3">
      <c r="B189" s="653"/>
      <c r="C189" s="482"/>
      <c r="D189" s="482"/>
      <c r="E189" s="199"/>
      <c r="J189" s="560"/>
    </row>
    <row r="190" spans="1:14" x14ac:dyDescent="0.3">
      <c r="B190" s="653"/>
      <c r="C190" s="482"/>
      <c r="D190" s="482"/>
      <c r="E190" s="199"/>
      <c r="J190" s="560"/>
    </row>
    <row r="191" spans="1:14" x14ac:dyDescent="0.3">
      <c r="B191" s="653"/>
      <c r="C191" s="482"/>
      <c r="D191" s="482"/>
      <c r="E191" s="199"/>
      <c r="J191" s="560"/>
    </row>
    <row r="192" spans="1:14" x14ac:dyDescent="0.3">
      <c r="B192" s="653"/>
      <c r="C192" s="482"/>
      <c r="D192" s="482"/>
      <c r="E192" s="199"/>
      <c r="J192" s="560"/>
    </row>
    <row r="193" spans="1:5" x14ac:dyDescent="0.3">
      <c r="A193" s="224"/>
      <c r="B193" s="653"/>
      <c r="C193" s="482"/>
      <c r="D193" s="482"/>
      <c r="E193" s="199"/>
    </row>
    <row r="194" spans="1:5" x14ac:dyDescent="0.3">
      <c r="A194" s="224"/>
      <c r="B194" s="653"/>
      <c r="C194" s="482"/>
      <c r="D194" s="482"/>
      <c r="E194" s="199"/>
    </row>
    <row r="195" spans="1:5" x14ac:dyDescent="0.3">
      <c r="A195" s="224"/>
      <c r="B195" s="653"/>
      <c r="C195" s="482"/>
      <c r="D195" s="482"/>
      <c r="E195" s="199"/>
    </row>
    <row r="196" spans="1:5" x14ac:dyDescent="0.3">
      <c r="A196" s="224"/>
      <c r="B196" s="653"/>
      <c r="C196" s="482"/>
      <c r="D196" s="482"/>
      <c r="E196" s="199"/>
    </row>
    <row r="197" spans="1:5" x14ac:dyDescent="0.3">
      <c r="A197" s="224"/>
      <c r="B197" s="653"/>
      <c r="C197" s="482"/>
      <c r="D197" s="482"/>
      <c r="E197" s="199"/>
    </row>
    <row r="198" spans="1:5" x14ac:dyDescent="0.3">
      <c r="A198" s="224"/>
      <c r="B198" s="653"/>
      <c r="C198" s="482"/>
      <c r="D198" s="482"/>
      <c r="E198" s="199"/>
    </row>
    <row r="199" spans="1:5" x14ac:dyDescent="0.3">
      <c r="A199" s="224"/>
      <c r="B199" s="653"/>
      <c r="C199" s="482"/>
      <c r="D199" s="482"/>
      <c r="E199" s="199"/>
    </row>
    <row r="200" spans="1:5" x14ac:dyDescent="0.3">
      <c r="B200" s="653"/>
      <c r="C200" s="482"/>
      <c r="D200" s="482"/>
      <c r="E200" s="199"/>
    </row>
  </sheetData>
  <mergeCells count="6">
    <mergeCell ref="B1:D2"/>
    <mergeCell ref="A1:A3"/>
    <mergeCell ref="E1:M1"/>
    <mergeCell ref="G2:L2"/>
    <mergeCell ref="M2:M3"/>
    <mergeCell ref="E2:F2"/>
  </mergeCells>
  <hyperlinks>
    <hyperlink ref="O3" r:id="rId1" xr:uid="{00000000-0004-0000-1200-000000000000}"/>
    <hyperlink ref="A183" r:id="rId2" xr:uid="{00000000-0004-0000-1200-000001000000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T197"/>
  <sheetViews>
    <sheetView zoomScale="137" zoomScaleNormal="80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T18" sqref="T18"/>
    </sheetView>
  </sheetViews>
  <sheetFormatPr defaultColWidth="9.19921875" defaultRowHeight="16.100000000000001" x14ac:dyDescent="0.35"/>
  <cols>
    <col min="1" max="1" width="38.19921875" style="785" customWidth="1"/>
    <col min="2" max="2" width="15" style="788" customWidth="1"/>
    <col min="3" max="4" width="13.19921875" style="789" customWidth="1"/>
    <col min="5" max="5" width="13.296875" style="776" customWidth="1"/>
    <col min="6" max="7" width="12.59765625" style="777" customWidth="1"/>
    <col min="8" max="9" width="12.3984375" style="777" customWidth="1"/>
    <col min="10" max="10" width="33.296875" style="785" customWidth="1"/>
    <col min="11" max="11" width="17.19921875" style="993" customWidth="1"/>
    <col min="12" max="12" width="17.3984375" style="991" customWidth="1"/>
    <col min="13" max="13" width="1.59765625" style="199" customWidth="1"/>
    <col min="14" max="15" width="1.796875" style="199" customWidth="1"/>
    <col min="16" max="16" width="18.796875" style="466" customWidth="1"/>
    <col min="17" max="17" width="13.796875" style="469" customWidth="1"/>
    <col min="18" max="18" width="12.19921875" style="466" customWidth="1"/>
    <col min="19" max="19" width="10.796875" style="471" customWidth="1"/>
    <col min="20" max="20" width="20.796875" style="472" customWidth="1"/>
    <col min="21" max="21" width="20.796875" style="466" customWidth="1"/>
    <col min="22" max="22" width="34.296875" style="466" customWidth="1"/>
    <col min="23" max="25" width="20.796875" style="466" customWidth="1"/>
    <col min="26" max="26" width="9.19921875" style="466"/>
    <col min="27" max="16384" width="9.19921875" style="199"/>
  </cols>
  <sheetData>
    <row r="1" spans="1:72" s="697" customFormat="1" ht="95.55" customHeight="1" x14ac:dyDescent="0.3">
      <c r="A1" s="778" t="s">
        <v>0</v>
      </c>
      <c r="B1" s="779" t="s">
        <v>410</v>
      </c>
      <c r="C1" s="779" t="s">
        <v>411</v>
      </c>
      <c r="D1" s="779" t="s">
        <v>412</v>
      </c>
      <c r="E1" s="780" t="s">
        <v>369</v>
      </c>
      <c r="F1" s="775" t="s">
        <v>368</v>
      </c>
      <c r="G1" s="775" t="s">
        <v>424</v>
      </c>
      <c r="H1" s="781" t="s">
        <v>348</v>
      </c>
      <c r="I1" s="781" t="s">
        <v>425</v>
      </c>
      <c r="J1" s="778" t="s">
        <v>0</v>
      </c>
      <c r="K1" s="987" t="s">
        <v>426</v>
      </c>
      <c r="L1" s="988" t="s">
        <v>427</v>
      </c>
      <c r="M1" s="698"/>
      <c r="N1" s="465"/>
      <c r="O1" s="465"/>
      <c r="P1" s="475" t="s">
        <v>310</v>
      </c>
      <c r="Q1" s="465"/>
      <c r="R1" s="465"/>
      <c r="S1" s="465"/>
      <c r="T1" s="1457" t="s">
        <v>448</v>
      </c>
      <c r="U1" s="1458"/>
      <c r="V1" s="1458"/>
      <c r="W1" s="1459"/>
      <c r="X1" s="699"/>
      <c r="Y1" s="699"/>
      <c r="Z1" s="699"/>
    </row>
    <row r="2" spans="1:72" ht="16.649999999999999" thickBot="1" x14ac:dyDescent="0.4">
      <c r="A2" s="625" t="s">
        <v>174</v>
      </c>
      <c r="B2" s="201">
        <f>'MASTER CHART'!Q102</f>
        <v>7.4902083612235444</v>
      </c>
      <c r="C2" s="201">
        <f>'MASTER CHART'!AI102</f>
        <v>96.228793221998615</v>
      </c>
      <c r="D2" s="201">
        <f>'MASTER CHART'!AQ102</f>
        <v>9.1111111111111089</v>
      </c>
      <c r="E2" s="684">
        <f t="shared" ref="E2:E33" si="0">SUM(B2:D2)</f>
        <v>112.83011269433328</v>
      </c>
      <c r="F2" s="683">
        <f t="shared" ref="F2:F33" si="1">(E2/$R$169)*-1</f>
        <v>53.707319021185782</v>
      </c>
      <c r="G2" s="683">
        <f t="shared" ref="G2:G33" si="2">(E2/$R$170)*-1</f>
        <v>-58.778111336518279</v>
      </c>
      <c r="H2" s="683">
        <f t="shared" ref="H2:H33" si="3">F2-1</f>
        <v>52.707319021185782</v>
      </c>
      <c r="I2" s="683">
        <f t="shared" ref="I2:I33" si="4">G2-1</f>
        <v>-59.778111336518279</v>
      </c>
      <c r="J2" s="1280" t="s">
        <v>174</v>
      </c>
      <c r="K2" s="1284">
        <f t="shared" ref="K2:K33" si="5">(IF(H2&lt;0,H2/$R$175*-100,H2/$R$174*100))</f>
        <v>100</v>
      </c>
      <c r="L2" s="1285">
        <f t="shared" ref="L2:L33" si="6">(IF(I2&lt;0,I2/$S$175*-100,I2/$S$174*100))</f>
        <v>-100</v>
      </c>
      <c r="M2" s="310"/>
      <c r="N2" s="310"/>
      <c r="S2" s="473"/>
      <c r="T2" s="822" t="s">
        <v>436</v>
      </c>
      <c r="U2" s="823" t="s">
        <v>437</v>
      </c>
      <c r="V2" s="824" t="s">
        <v>438</v>
      </c>
      <c r="W2" s="825" t="s">
        <v>439</v>
      </c>
    </row>
    <row r="3" spans="1:72" ht="17.2" thickTop="1" thickBot="1" x14ac:dyDescent="0.4">
      <c r="A3" s="625" t="s">
        <v>166</v>
      </c>
      <c r="B3" s="201">
        <f>'MASTER CHART'!Q81</f>
        <v>6.3089421741550034</v>
      </c>
      <c r="C3" s="201">
        <f>'MASTER CHART'!AI81</f>
        <v>90.53526364995848</v>
      </c>
      <c r="D3" s="201">
        <f>'MASTER CHART'!AQ81</f>
        <v>6.7999999999999989</v>
      </c>
      <c r="E3" s="684">
        <f t="shared" si="0"/>
        <v>103.64420582411348</v>
      </c>
      <c r="F3" s="683">
        <f t="shared" si="1"/>
        <v>49.334812258613219</v>
      </c>
      <c r="G3" s="683">
        <f t="shared" si="2"/>
        <v>-53.992773062440804</v>
      </c>
      <c r="H3" s="683">
        <f t="shared" si="3"/>
        <v>48.334812258613219</v>
      </c>
      <c r="I3" s="683">
        <f t="shared" si="4"/>
        <v>-54.992773062440804</v>
      </c>
      <c r="J3" s="1280" t="s">
        <v>166</v>
      </c>
      <c r="K3" s="1284">
        <f t="shared" si="5"/>
        <v>91.704175352164981</v>
      </c>
      <c r="L3" s="1285">
        <f t="shared" si="6"/>
        <v>-91.99483194251718</v>
      </c>
      <c r="M3" s="310"/>
      <c r="N3" s="310"/>
      <c r="S3" s="473"/>
      <c r="T3" s="1460" t="s">
        <v>440</v>
      </c>
      <c r="U3" s="1463">
        <v>0.1</v>
      </c>
      <c r="V3" s="826" t="s">
        <v>2</v>
      </c>
      <c r="W3" s="827">
        <v>0.7</v>
      </c>
    </row>
    <row r="4" spans="1:72" ht="16.649999999999999" thickBot="1" x14ac:dyDescent="0.4">
      <c r="A4" s="625" t="s">
        <v>98</v>
      </c>
      <c r="B4" s="201">
        <f>'MASTER CHART'!Q159</f>
        <v>2.7214331561440304</v>
      </c>
      <c r="C4" s="201">
        <f>'MASTER CHART'!AI159</f>
        <v>80.31773227311524</v>
      </c>
      <c r="D4" s="201">
        <f>'MASTER CHART'!AQ159</f>
        <v>9.9999999999999982</v>
      </c>
      <c r="E4" s="684">
        <f t="shared" si="0"/>
        <v>93.03916542925927</v>
      </c>
      <c r="F4" s="683">
        <f t="shared" si="1"/>
        <v>44.286795606693282</v>
      </c>
      <c r="G4" s="683">
        <f t="shared" si="2"/>
        <v>-48.468146434213381</v>
      </c>
      <c r="H4" s="683">
        <f t="shared" si="3"/>
        <v>43.286795606693282</v>
      </c>
      <c r="I4" s="683">
        <f t="shared" si="4"/>
        <v>-49.468146434213381</v>
      </c>
      <c r="J4" s="1280" t="s">
        <v>98</v>
      </c>
      <c r="K4" s="1284">
        <f t="shared" si="5"/>
        <v>82.126726250853494</v>
      </c>
      <c r="L4" s="1285">
        <f t="shared" si="6"/>
        <v>-82.752943055919914</v>
      </c>
      <c r="M4" s="200"/>
      <c r="N4" s="310"/>
      <c r="S4" s="473"/>
      <c r="T4" s="1461"/>
      <c r="U4" s="1464"/>
      <c r="V4" s="828" t="s">
        <v>4</v>
      </c>
      <c r="W4" s="829">
        <v>0.3</v>
      </c>
    </row>
    <row r="5" spans="1:72" ht="16.649999999999999" thickBot="1" x14ac:dyDescent="0.4">
      <c r="A5" s="625" t="s">
        <v>192</v>
      </c>
      <c r="B5" s="201">
        <f>'MASTER CHART'!Q127</f>
        <v>3.3749306689813481</v>
      </c>
      <c r="C5" s="201">
        <f>'MASTER CHART'!AI127</f>
        <v>79.614401096169772</v>
      </c>
      <c r="D5" s="201">
        <f>'MASTER CHART'!AQ127</f>
        <v>9.9999999999999982</v>
      </c>
      <c r="E5" s="684">
        <f t="shared" si="0"/>
        <v>92.989331765151121</v>
      </c>
      <c r="F5" s="683">
        <f t="shared" si="1"/>
        <v>44.263074700701623</v>
      </c>
      <c r="G5" s="683">
        <f t="shared" si="2"/>
        <v>-48.442185911908574</v>
      </c>
      <c r="H5" s="683">
        <f t="shared" si="3"/>
        <v>43.263074700701623</v>
      </c>
      <c r="I5" s="683">
        <f t="shared" si="4"/>
        <v>-49.442185911908574</v>
      </c>
      <c r="J5" s="1280" t="s">
        <v>192</v>
      </c>
      <c r="K5" s="1284">
        <f t="shared" si="5"/>
        <v>82.081721294365153</v>
      </c>
      <c r="L5" s="1285">
        <f t="shared" si="6"/>
        <v>-82.709514915210249</v>
      </c>
      <c r="M5" s="310"/>
      <c r="N5" s="310"/>
      <c r="S5" s="816"/>
      <c r="T5" s="1461"/>
      <c r="U5" s="1464"/>
      <c r="V5" s="828" t="s">
        <v>679</v>
      </c>
      <c r="W5" s="829">
        <v>0.3</v>
      </c>
      <c r="X5" s="468"/>
      <c r="Y5" s="468"/>
    </row>
    <row r="6" spans="1:72" ht="16.649999999999999" thickBot="1" x14ac:dyDescent="0.4">
      <c r="A6" s="625" t="s">
        <v>55</v>
      </c>
      <c r="B6" s="201">
        <f>'MASTER CHART'!Q54</f>
        <v>2.1165849501332503</v>
      </c>
      <c r="C6" s="201">
        <f>'MASTER CHART'!AI54</f>
        <v>74.684226635775261</v>
      </c>
      <c r="D6" s="201">
        <f>'MASTER CHART'!AQ54</f>
        <v>9.2999999999999972</v>
      </c>
      <c r="E6" s="684">
        <f t="shared" si="0"/>
        <v>86.100811585908502</v>
      </c>
      <c r="F6" s="683">
        <f t="shared" si="1"/>
        <v>40.984127777616258</v>
      </c>
      <c r="G6" s="683">
        <f t="shared" si="2"/>
        <v>-44.853656251069985</v>
      </c>
      <c r="H6" s="683">
        <f t="shared" si="3"/>
        <v>39.984127777616258</v>
      </c>
      <c r="I6" s="683">
        <f t="shared" si="4"/>
        <v>-45.853656251069985</v>
      </c>
      <c r="J6" s="1280" t="s">
        <v>55</v>
      </c>
      <c r="K6" s="1284">
        <f t="shared" si="5"/>
        <v>75.860674608671673</v>
      </c>
      <c r="L6" s="1285">
        <f t="shared" si="6"/>
        <v>-76.706431879285759</v>
      </c>
      <c r="M6" s="310"/>
      <c r="N6" s="310"/>
      <c r="S6" s="816"/>
      <c r="T6" s="1461"/>
      <c r="U6" s="1464"/>
      <c r="V6" s="828" t="s">
        <v>311</v>
      </c>
      <c r="W6" s="829">
        <v>0</v>
      </c>
      <c r="X6" s="468"/>
      <c r="Y6" s="468"/>
      <c r="Z6" s="468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</row>
    <row r="7" spans="1:72" s="215" customFormat="1" ht="16.649999999999999" thickBot="1" x14ac:dyDescent="0.4">
      <c r="A7" s="685" t="s">
        <v>80</v>
      </c>
      <c r="B7" s="201">
        <f>'MASTER CHART'!Q121</f>
        <v>2.3299497701844487</v>
      </c>
      <c r="C7" s="201">
        <f>'MASTER CHART'!AI121</f>
        <v>72.267814524349362</v>
      </c>
      <c r="D7" s="201">
        <f>'MASTER CHART'!AQ121</f>
        <v>9.2999999999999972</v>
      </c>
      <c r="E7" s="684">
        <f t="shared" si="0"/>
        <v>83.897764294533815</v>
      </c>
      <c r="F7" s="683">
        <f t="shared" si="1"/>
        <v>39.935473647338476</v>
      </c>
      <c r="G7" s="683">
        <f t="shared" si="2"/>
        <v>-43.705993132777806</v>
      </c>
      <c r="H7" s="683">
        <f t="shared" si="3"/>
        <v>38.935473647338476</v>
      </c>
      <c r="I7" s="683">
        <f t="shared" si="4"/>
        <v>-44.705993132777806</v>
      </c>
      <c r="J7" s="1366" t="s">
        <v>80</v>
      </c>
      <c r="K7" s="1284">
        <f t="shared" si="5"/>
        <v>73.8710948885264</v>
      </c>
      <c r="L7" s="1285">
        <f t="shared" si="6"/>
        <v>-74.786560052236112</v>
      </c>
      <c r="M7" s="310"/>
      <c r="N7" s="310"/>
      <c r="S7" s="216"/>
      <c r="T7" s="1462"/>
      <c r="U7" s="1465"/>
      <c r="V7" s="830" t="s">
        <v>532</v>
      </c>
      <c r="W7" s="831">
        <f>'MASTER CHART'!M7</f>
        <v>-0.30000000000000004</v>
      </c>
      <c r="X7" s="832" t="s">
        <v>441</v>
      </c>
      <c r="Y7" s="217"/>
      <c r="Z7" s="467"/>
      <c r="AA7" s="217"/>
      <c r="AB7" s="217"/>
      <c r="AC7" s="217"/>
      <c r="AD7" s="217"/>
      <c r="AE7" s="217"/>
      <c r="AF7" s="217"/>
      <c r="AG7" s="858" t="e">
        <f>'Country Opportunity Ranking'!U9:U16</f>
        <v>#VALUE!</v>
      </c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217"/>
      <c r="BC7" s="217"/>
      <c r="BD7" s="217"/>
      <c r="BE7" s="217"/>
      <c r="BF7" s="217"/>
      <c r="BG7" s="217"/>
      <c r="BH7" s="217"/>
      <c r="BI7" s="217"/>
      <c r="BJ7" s="217"/>
      <c r="BK7" s="217"/>
      <c r="BL7" s="217"/>
      <c r="BM7" s="217"/>
      <c r="BN7" s="217"/>
      <c r="BO7" s="217"/>
      <c r="BP7" s="217"/>
      <c r="BQ7" s="217"/>
      <c r="BR7" s="217"/>
      <c r="BS7" s="217"/>
      <c r="BT7" s="217"/>
    </row>
    <row r="8" spans="1:72" s="216" customFormat="1" ht="17.600000000000001" customHeight="1" thickTop="1" thickBot="1" x14ac:dyDescent="0.4">
      <c r="A8" s="625" t="s">
        <v>179</v>
      </c>
      <c r="B8" s="201">
        <f>'MASTER CHART'!Q108</f>
        <v>5.2967773972767151</v>
      </c>
      <c r="C8" s="201">
        <f>'MASTER CHART'!AI108</f>
        <v>68.475525783404947</v>
      </c>
      <c r="D8" s="201">
        <f>'MASTER CHART'!AQ108</f>
        <v>8.4111111111111097</v>
      </c>
      <c r="E8" s="684">
        <f t="shared" si="0"/>
        <v>82.183414291792772</v>
      </c>
      <c r="F8" s="683">
        <f t="shared" si="1"/>
        <v>39.119440229374803</v>
      </c>
      <c r="G8" s="683">
        <f t="shared" si="2"/>
        <v>-42.812913679743332</v>
      </c>
      <c r="H8" s="683">
        <f t="shared" si="3"/>
        <v>38.119440229374803</v>
      </c>
      <c r="I8" s="683">
        <f t="shared" si="4"/>
        <v>-43.812913679743332</v>
      </c>
      <c r="J8" s="1280" t="s">
        <v>179</v>
      </c>
      <c r="K8" s="1284">
        <f t="shared" si="5"/>
        <v>72.322859400328525</v>
      </c>
      <c r="L8" s="1285">
        <f t="shared" si="6"/>
        <v>-73.292569303671101</v>
      </c>
      <c r="M8" s="214"/>
      <c r="N8" s="310"/>
      <c r="T8" s="833"/>
      <c r="U8" s="834"/>
      <c r="V8" s="835"/>
      <c r="W8" s="836"/>
      <c r="X8" s="214"/>
      <c r="Y8" s="214"/>
      <c r="Z8" s="468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</row>
    <row r="9" spans="1:72" s="216" customFormat="1" ht="16.649999999999999" thickTop="1" x14ac:dyDescent="0.35">
      <c r="A9" s="625" t="s">
        <v>81</v>
      </c>
      <c r="B9" s="201">
        <f>'MASTER CHART'!Q123</f>
        <v>2.0881980232264437</v>
      </c>
      <c r="C9" s="201">
        <f>'MASTER CHART'!AI123</f>
        <v>70.521940154556447</v>
      </c>
      <c r="D9" s="201">
        <f>'MASTER CHART'!AQ123</f>
        <v>9.2999999999999972</v>
      </c>
      <c r="E9" s="684">
        <f t="shared" si="0"/>
        <v>81.910138177782883</v>
      </c>
      <c r="F9" s="683">
        <f t="shared" si="1"/>
        <v>38.989360350116321</v>
      </c>
      <c r="G9" s="683">
        <f t="shared" si="2"/>
        <v>-42.670552270441192</v>
      </c>
      <c r="H9" s="683">
        <f t="shared" si="3"/>
        <v>37.989360350116321</v>
      </c>
      <c r="I9" s="683">
        <f t="shared" si="4"/>
        <v>-43.670552270441192</v>
      </c>
      <c r="J9" s="1280" t="s">
        <v>81</v>
      </c>
      <c r="K9" s="1284">
        <f t="shared" si="5"/>
        <v>72.076062785220486</v>
      </c>
      <c r="L9" s="1285">
        <f t="shared" si="6"/>
        <v>-73.054419576088165</v>
      </c>
      <c r="M9" s="214"/>
      <c r="N9" s="310"/>
      <c r="T9" s="1475" t="s">
        <v>442</v>
      </c>
      <c r="U9" s="1478">
        <v>0.8</v>
      </c>
      <c r="V9" s="848" t="s">
        <v>486</v>
      </c>
      <c r="W9" s="837">
        <v>0.5</v>
      </c>
      <c r="X9" s="214"/>
      <c r="Y9" s="214"/>
      <c r="Z9" s="468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</row>
    <row r="10" spans="1:72" s="688" customFormat="1" x14ac:dyDescent="0.35">
      <c r="A10" s="625" t="s">
        <v>68</v>
      </c>
      <c r="B10" s="201">
        <f>'MASTER CHART'!Q86</f>
        <v>5.0810111167363727</v>
      </c>
      <c r="C10" s="201">
        <f>'MASTER CHART'!AI86</f>
        <v>67.155207881040596</v>
      </c>
      <c r="D10" s="201">
        <f>'MASTER CHART'!AQ86</f>
        <v>8.5999999999999979</v>
      </c>
      <c r="E10" s="684">
        <f t="shared" si="0"/>
        <v>80.836218997776967</v>
      </c>
      <c r="F10" s="683">
        <f t="shared" si="1"/>
        <v>38.47817305599564</v>
      </c>
      <c r="G10" s="683">
        <f t="shared" si="2"/>
        <v>-42.111101077657082</v>
      </c>
      <c r="H10" s="683">
        <f t="shared" si="3"/>
        <v>37.47817305599564</v>
      </c>
      <c r="I10" s="683">
        <f t="shared" si="4"/>
        <v>-43.111101077657082</v>
      </c>
      <c r="J10" s="1280" t="s">
        <v>68</v>
      </c>
      <c r="K10" s="1284">
        <f t="shared" si="5"/>
        <v>71.106202614728403</v>
      </c>
      <c r="L10" s="1285">
        <f t="shared" si="6"/>
        <v>-72.118539903285011</v>
      </c>
      <c r="M10" s="214"/>
      <c r="N10" s="310"/>
      <c r="T10" s="1476"/>
      <c r="U10" s="1479"/>
      <c r="V10" s="849" t="s">
        <v>487</v>
      </c>
      <c r="W10" s="838">
        <v>-0.5</v>
      </c>
      <c r="X10" s="686"/>
      <c r="Y10" s="686"/>
      <c r="Z10" s="687"/>
      <c r="AA10" s="686"/>
      <c r="AB10" s="686"/>
      <c r="AC10" s="686"/>
      <c r="AD10" s="686"/>
      <c r="AE10" s="686"/>
      <c r="AF10" s="686"/>
      <c r="AG10" s="686"/>
      <c r="AH10" s="686"/>
      <c r="AI10" s="686"/>
      <c r="AJ10" s="686"/>
      <c r="AK10" s="686"/>
      <c r="AL10" s="686"/>
      <c r="AM10" s="686"/>
      <c r="AN10" s="686"/>
      <c r="AO10" s="686"/>
      <c r="AP10" s="686"/>
      <c r="AQ10" s="686"/>
      <c r="AR10" s="686"/>
      <c r="AS10" s="686"/>
      <c r="AT10" s="686"/>
      <c r="AU10" s="686"/>
      <c r="AV10" s="686"/>
      <c r="AW10" s="686"/>
      <c r="AX10" s="686"/>
      <c r="AY10" s="686"/>
      <c r="AZ10" s="686"/>
      <c r="BA10" s="686"/>
      <c r="BB10" s="686"/>
      <c r="BC10" s="686"/>
      <c r="BD10" s="686"/>
      <c r="BE10" s="686"/>
      <c r="BF10" s="686"/>
      <c r="BG10" s="686"/>
      <c r="BH10" s="686"/>
      <c r="BI10" s="686"/>
      <c r="BJ10" s="686"/>
      <c r="BK10" s="686"/>
      <c r="BL10" s="686"/>
      <c r="BM10" s="686"/>
      <c r="BN10" s="686"/>
      <c r="BO10" s="686"/>
      <c r="BP10" s="686"/>
      <c r="BQ10" s="686"/>
      <c r="BR10" s="686"/>
      <c r="BS10" s="686"/>
      <c r="BT10" s="686"/>
    </row>
    <row r="11" spans="1:72" s="216" customFormat="1" x14ac:dyDescent="0.35">
      <c r="A11" s="625" t="s">
        <v>206</v>
      </c>
      <c r="B11" s="201">
        <f>'MASTER CHART'!Q158</f>
        <v>3.0748109733828253</v>
      </c>
      <c r="C11" s="201">
        <f>'MASTER CHART'!AI158</f>
        <v>67.366686198657177</v>
      </c>
      <c r="D11" s="201">
        <f>'MASTER CHART'!AQ158</f>
        <v>9.9999999999999982</v>
      </c>
      <c r="E11" s="684">
        <f t="shared" si="0"/>
        <v>80.441497172040002</v>
      </c>
      <c r="F11" s="683">
        <f t="shared" si="1"/>
        <v>38.290284818421057</v>
      </c>
      <c r="G11" s="683">
        <f t="shared" si="2"/>
        <v>-41.905473316892767</v>
      </c>
      <c r="H11" s="683">
        <f t="shared" si="3"/>
        <v>37.290284818421057</v>
      </c>
      <c r="I11" s="683">
        <f t="shared" si="4"/>
        <v>-42.905473316892767</v>
      </c>
      <c r="J11" s="1280" t="s">
        <v>206</v>
      </c>
      <c r="K11" s="1284">
        <f t="shared" si="5"/>
        <v>70.749727952264422</v>
      </c>
      <c r="L11" s="1285">
        <f t="shared" si="6"/>
        <v>-71.774554862327903</v>
      </c>
      <c r="M11" s="214"/>
      <c r="N11" s="310"/>
      <c r="T11" s="1476"/>
      <c r="U11" s="1479"/>
      <c r="V11" s="850" t="s">
        <v>526</v>
      </c>
      <c r="W11" s="838">
        <v>0.3</v>
      </c>
      <c r="X11" s="214"/>
      <c r="Y11" s="214"/>
      <c r="Z11" s="468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</row>
    <row r="12" spans="1:72" s="216" customFormat="1" x14ac:dyDescent="0.35">
      <c r="A12" s="625" t="s">
        <v>130</v>
      </c>
      <c r="B12" s="201">
        <f>'MASTER CHART'!Q11</f>
        <v>3.2351789407804503</v>
      </c>
      <c r="C12" s="201">
        <f>'MASTER CHART'!AI11</f>
        <v>74.812729020737819</v>
      </c>
      <c r="D12" s="201">
        <f>'MASTER CHART'!AQ11</f>
        <v>1.136363636363695E-2</v>
      </c>
      <c r="E12" s="684">
        <f t="shared" si="0"/>
        <v>78.059271597881903</v>
      </c>
      <c r="F12" s="683">
        <f t="shared" si="1"/>
        <v>37.156341531150353</v>
      </c>
      <c r="G12" s="683">
        <f t="shared" si="2"/>
        <v>-40.664468440775167</v>
      </c>
      <c r="H12" s="683">
        <f t="shared" si="3"/>
        <v>36.156341531150353</v>
      </c>
      <c r="I12" s="683">
        <f t="shared" si="4"/>
        <v>-41.664468440775167</v>
      </c>
      <c r="J12" s="625" t="s">
        <v>130</v>
      </c>
      <c r="K12" s="989">
        <f t="shared" si="5"/>
        <v>68.598331697761481</v>
      </c>
      <c r="L12" s="990">
        <f t="shared" si="6"/>
        <v>-69.698535984562739</v>
      </c>
      <c r="M12" s="214"/>
      <c r="N12" s="310"/>
      <c r="S12" s="474"/>
      <c r="T12" s="1476"/>
      <c r="U12" s="1479"/>
      <c r="V12" s="850" t="s">
        <v>533</v>
      </c>
      <c r="W12" s="838">
        <v>0.1</v>
      </c>
      <c r="X12" s="214"/>
      <c r="Y12" s="214"/>
      <c r="Z12" s="468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</row>
    <row r="13" spans="1:72" s="216" customFormat="1" x14ac:dyDescent="0.35">
      <c r="A13" s="625" t="s">
        <v>154</v>
      </c>
      <c r="B13" s="201">
        <f>'MASTER CHART'!Q61</f>
        <v>2.935106390824187</v>
      </c>
      <c r="C13" s="201">
        <f>'MASTER CHART'!AI61</f>
        <v>62.868310732551755</v>
      </c>
      <c r="D13" s="201">
        <f>'MASTER CHART'!AQ61</f>
        <v>9.2999999999999972</v>
      </c>
      <c r="E13" s="684">
        <f t="shared" si="0"/>
        <v>75.103417123375934</v>
      </c>
      <c r="F13" s="683">
        <f t="shared" si="1"/>
        <v>35.749349944847836</v>
      </c>
      <c r="G13" s="683">
        <f t="shared" si="2"/>
        <v>-39.124635330196497</v>
      </c>
      <c r="H13" s="683">
        <f t="shared" si="3"/>
        <v>34.749349944847836</v>
      </c>
      <c r="I13" s="683">
        <f t="shared" si="4"/>
        <v>-40.124635330196497</v>
      </c>
      <c r="J13" s="625" t="s">
        <v>154</v>
      </c>
      <c r="K13" s="989">
        <f t="shared" si="5"/>
        <v>65.928889175486788</v>
      </c>
      <c r="L13" s="990">
        <f t="shared" si="6"/>
        <v>-67.122621362720224</v>
      </c>
      <c r="M13" s="202"/>
      <c r="N13" s="310"/>
      <c r="S13" s="474"/>
      <c r="T13" s="1476"/>
      <c r="U13" s="1479"/>
      <c r="V13" s="1102" t="s">
        <v>528</v>
      </c>
      <c r="W13" s="860">
        <v>0.1</v>
      </c>
      <c r="X13" s="861"/>
      <c r="Z13" s="468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</row>
    <row r="14" spans="1:72" s="216" customFormat="1" x14ac:dyDescent="0.35">
      <c r="A14" s="625" t="s">
        <v>60</v>
      </c>
      <c r="B14" s="201">
        <f>'MASTER CHART'!Q69</f>
        <v>1.668486144000471</v>
      </c>
      <c r="C14" s="201">
        <f>'MASTER CHART'!AI69</f>
        <v>61.380831610494056</v>
      </c>
      <c r="D14" s="201">
        <f>'MASTER CHART'!AQ69</f>
        <v>9.9999999999999982</v>
      </c>
      <c r="E14" s="684">
        <f t="shared" si="0"/>
        <v>73.049317754494524</v>
      </c>
      <c r="F14" s="683">
        <f t="shared" si="1"/>
        <v>34.771595270396723</v>
      </c>
      <c r="G14" s="683">
        <f t="shared" si="2"/>
        <v>-38.054565660697286</v>
      </c>
      <c r="H14" s="683">
        <f t="shared" si="3"/>
        <v>33.771595270396723</v>
      </c>
      <c r="I14" s="683">
        <f t="shared" si="4"/>
        <v>-39.054565660697286</v>
      </c>
      <c r="J14" s="625" t="s">
        <v>60</v>
      </c>
      <c r="K14" s="989">
        <f t="shared" si="5"/>
        <v>64.073824845506138</v>
      </c>
      <c r="L14" s="990">
        <f t="shared" si="6"/>
        <v>-65.332551978501471</v>
      </c>
      <c r="N14" s="310"/>
      <c r="O14" s="214"/>
      <c r="P14" s="468"/>
      <c r="Q14" s="470"/>
      <c r="R14" s="468"/>
      <c r="S14" s="474"/>
      <c r="T14" s="1476"/>
      <c r="U14" s="1479"/>
      <c r="V14" s="1102" t="s">
        <v>531</v>
      </c>
      <c r="W14" s="860">
        <v>0.3</v>
      </c>
      <c r="X14" s="861"/>
      <c r="Z14" s="468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  <c r="BI14" s="214"/>
      <c r="BJ14" s="214"/>
      <c r="BK14" s="214"/>
      <c r="BL14" s="214"/>
      <c r="BM14" s="214"/>
      <c r="BN14" s="214"/>
      <c r="BO14" s="214"/>
      <c r="BP14" s="214"/>
      <c r="BQ14" s="214"/>
      <c r="BR14" s="214"/>
      <c r="BS14" s="214"/>
      <c r="BT14" s="214"/>
    </row>
    <row r="15" spans="1:72" s="216" customFormat="1" x14ac:dyDescent="0.35">
      <c r="A15" s="625" t="s">
        <v>89</v>
      </c>
      <c r="B15" s="201">
        <f>'MASTER CHART'!Q138</f>
        <v>7.6032510690947221</v>
      </c>
      <c r="C15" s="201">
        <f>'MASTER CHART'!AI138</f>
        <v>57.749414585389253</v>
      </c>
      <c r="D15" s="201">
        <f>'MASTER CHART'!AQ138</f>
        <v>6.5722222222222229</v>
      </c>
      <c r="E15" s="684">
        <f t="shared" si="0"/>
        <v>71.924887876706194</v>
      </c>
      <c r="F15" s="683">
        <f t="shared" si="1"/>
        <v>34.236364801143068</v>
      </c>
      <c r="G15" s="683">
        <f t="shared" si="2"/>
        <v>-37.468801249331335</v>
      </c>
      <c r="H15" s="683">
        <f t="shared" si="3"/>
        <v>33.236364801143068</v>
      </c>
      <c r="I15" s="683">
        <f t="shared" si="4"/>
        <v>-38.468801249331335</v>
      </c>
      <c r="J15" s="625" t="s">
        <v>89</v>
      </c>
      <c r="K15" s="989">
        <f t="shared" si="5"/>
        <v>63.058348287044666</v>
      </c>
      <c r="L15" s="990">
        <f t="shared" si="6"/>
        <v>-64.352654155921542</v>
      </c>
      <c r="M15" s="310"/>
      <c r="N15" s="214"/>
      <c r="O15" s="214"/>
      <c r="P15" s="468"/>
      <c r="Q15" s="470"/>
      <c r="R15" s="468"/>
      <c r="S15" s="474"/>
      <c r="T15" s="1476"/>
      <c r="U15" s="1479"/>
      <c r="V15" s="850" t="s">
        <v>677</v>
      </c>
      <c r="W15" s="838">
        <v>0.3</v>
      </c>
      <c r="Z15" s="468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</row>
    <row r="16" spans="1:72" s="216" customFormat="1" ht="16.649999999999999" thickBot="1" x14ac:dyDescent="0.4">
      <c r="A16" s="625" t="s">
        <v>41</v>
      </c>
      <c r="B16" s="201">
        <f>'MASTER CHART'!Q17</f>
        <v>2.7529168557153505</v>
      </c>
      <c r="C16" s="201">
        <f>'MASTER CHART'!AI17</f>
        <v>57.195705299616478</v>
      </c>
      <c r="D16" s="201">
        <f>'MASTER CHART'!AQ17</f>
        <v>9.2999999999999972</v>
      </c>
      <c r="E16" s="684">
        <f t="shared" si="0"/>
        <v>69.248622155331816</v>
      </c>
      <c r="F16" s="683">
        <f t="shared" si="1"/>
        <v>32.962457920692557</v>
      </c>
      <c r="G16" s="683">
        <f t="shared" si="2"/>
        <v>-36.074618076234579</v>
      </c>
      <c r="H16" s="683">
        <f t="shared" si="3"/>
        <v>31.962457920692557</v>
      </c>
      <c r="I16" s="683">
        <f t="shared" si="4"/>
        <v>-37.074618076234579</v>
      </c>
      <c r="J16" s="625" t="s">
        <v>41</v>
      </c>
      <c r="K16" s="989">
        <f t="shared" si="5"/>
        <v>60.641403346364861</v>
      </c>
      <c r="L16" s="990">
        <f t="shared" si="6"/>
        <v>-62.020390486284569</v>
      </c>
      <c r="M16" s="214"/>
      <c r="N16" s="214"/>
      <c r="O16" s="214"/>
      <c r="P16" s="468"/>
      <c r="Q16" s="470"/>
      <c r="R16" s="468"/>
      <c r="S16" s="474"/>
      <c r="T16" s="1477"/>
      <c r="U16" s="1480"/>
      <c r="V16" s="851" t="s">
        <v>678</v>
      </c>
      <c r="W16" s="839">
        <f>'MASTER CHART'!AF7</f>
        <v>0.14999999999999991</v>
      </c>
      <c r="X16" s="832" t="s">
        <v>441</v>
      </c>
      <c r="Y16" s="470"/>
      <c r="Z16" s="468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  <c r="BI16" s="214"/>
      <c r="BJ16" s="214"/>
      <c r="BK16" s="214"/>
      <c r="BL16" s="214"/>
      <c r="BM16" s="214"/>
      <c r="BN16" s="214"/>
      <c r="BO16" s="214"/>
      <c r="BP16" s="214"/>
      <c r="BQ16" s="214"/>
      <c r="BR16" s="214"/>
      <c r="BS16" s="214"/>
      <c r="BT16" s="214"/>
    </row>
    <row r="17" spans="1:72" s="216" customFormat="1" ht="16.649999999999999" thickTop="1" x14ac:dyDescent="0.35">
      <c r="A17" s="625" t="s">
        <v>136</v>
      </c>
      <c r="B17" s="201">
        <f>'MASTER CHART'!Q25</f>
        <v>1.9026596693830564</v>
      </c>
      <c r="C17" s="201">
        <f>'MASTER CHART'!AI25</f>
        <v>57.609631550178861</v>
      </c>
      <c r="D17" s="201">
        <f>'MASTER CHART'!AQ25</f>
        <v>9.2999999999999972</v>
      </c>
      <c r="E17" s="684">
        <f t="shared" si="0"/>
        <v>68.812291219561914</v>
      </c>
      <c r="F17" s="683">
        <f t="shared" si="1"/>
        <v>32.754763678378964</v>
      </c>
      <c r="G17" s="683">
        <f t="shared" si="2"/>
        <v>-35.84731432097086</v>
      </c>
      <c r="H17" s="683">
        <f t="shared" si="3"/>
        <v>31.754763678378964</v>
      </c>
      <c r="I17" s="683">
        <f t="shared" si="4"/>
        <v>-36.84731432097086</v>
      </c>
      <c r="J17" s="625" t="s">
        <v>136</v>
      </c>
      <c r="K17" s="989">
        <f t="shared" si="5"/>
        <v>60.247351350986179</v>
      </c>
      <c r="L17" s="990">
        <f t="shared" si="6"/>
        <v>-61.640144690320689</v>
      </c>
      <c r="M17" s="214"/>
      <c r="N17" s="214"/>
      <c r="O17" s="214"/>
      <c r="P17" s="468"/>
      <c r="Q17" s="470"/>
      <c r="R17" s="682"/>
      <c r="S17" s="474"/>
      <c r="T17" s="852"/>
      <c r="U17" s="853"/>
      <c r="V17" s="853"/>
      <c r="W17" s="859"/>
      <c r="Y17" s="470"/>
      <c r="Z17" s="682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  <c r="BM17" s="214"/>
      <c r="BN17" s="214"/>
      <c r="BO17" s="214"/>
      <c r="BP17" s="214"/>
      <c r="BQ17" s="214"/>
      <c r="BR17" s="214"/>
      <c r="BS17" s="214"/>
      <c r="BT17" s="214"/>
    </row>
    <row r="18" spans="1:72" s="216" customFormat="1" ht="16.100000000000001" customHeight="1" thickBot="1" x14ac:dyDescent="0.4">
      <c r="A18" s="625" t="s">
        <v>42</v>
      </c>
      <c r="B18" s="201">
        <f>'MASTER CHART'!Q18</f>
        <v>2.0478301828094003</v>
      </c>
      <c r="C18" s="201">
        <f>'MASTER CHART'!AI18</f>
        <v>56.292477900409018</v>
      </c>
      <c r="D18" s="201">
        <f>'MASTER CHART'!AQ18</f>
        <v>9.9999999999999982</v>
      </c>
      <c r="E18" s="684">
        <f t="shared" si="0"/>
        <v>68.340308083218417</v>
      </c>
      <c r="F18" s="683">
        <f t="shared" si="1"/>
        <v>32.530098930016152</v>
      </c>
      <c r="G18" s="683">
        <f t="shared" si="2"/>
        <v>-35.601437784339957</v>
      </c>
      <c r="H18" s="683">
        <f t="shared" si="3"/>
        <v>31.530098930016152</v>
      </c>
      <c r="I18" s="683">
        <f t="shared" si="4"/>
        <v>-36.601437784339957</v>
      </c>
      <c r="J18" s="625" t="s">
        <v>42</v>
      </c>
      <c r="K18" s="989">
        <f t="shared" si="5"/>
        <v>59.821101728476421</v>
      </c>
      <c r="L18" s="990">
        <f t="shared" si="6"/>
        <v>-61.228829359117341</v>
      </c>
      <c r="M18" s="199"/>
      <c r="N18" s="214"/>
      <c r="O18" s="199"/>
      <c r="P18" s="813"/>
      <c r="Q18" s="814"/>
      <c r="R18" s="815"/>
      <c r="S18" s="816"/>
      <c r="T18" s="854"/>
      <c r="U18" s="855"/>
      <c r="V18" s="856"/>
      <c r="W18" s="857"/>
      <c r="X18" s="468"/>
      <c r="Y18" s="470"/>
      <c r="Z18" s="682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4"/>
      <c r="BO18" s="214"/>
      <c r="BP18" s="214"/>
      <c r="BQ18" s="214"/>
      <c r="BR18" s="214"/>
      <c r="BS18" s="214"/>
      <c r="BT18" s="214"/>
    </row>
    <row r="19" spans="1:72" s="216" customFormat="1" ht="16.649999999999999" thickTop="1" x14ac:dyDescent="0.35">
      <c r="A19" s="625" t="s">
        <v>93</v>
      </c>
      <c r="B19" s="201">
        <f>'MASTER CHART'!Q150</f>
        <v>4.7576150780750988</v>
      </c>
      <c r="C19" s="201">
        <f>'MASTER CHART'!AI150</f>
        <v>55.794960884331317</v>
      </c>
      <c r="D19" s="201">
        <f>'MASTER CHART'!AQ150</f>
        <v>7.7111111111111095</v>
      </c>
      <c r="E19" s="684">
        <f t="shared" si="0"/>
        <v>68.263687073517531</v>
      </c>
      <c r="F19" s="683">
        <f t="shared" si="1"/>
        <v>32.493627203511025</v>
      </c>
      <c r="G19" s="683">
        <f t="shared" si="2"/>
        <v>-35.561522569054155</v>
      </c>
      <c r="H19" s="683">
        <f t="shared" si="3"/>
        <v>31.493627203511025</v>
      </c>
      <c r="I19" s="683">
        <f t="shared" si="4"/>
        <v>-36.561522569054155</v>
      </c>
      <c r="J19" s="625" t="s">
        <v>93</v>
      </c>
      <c r="K19" s="989">
        <f t="shared" si="5"/>
        <v>59.751905026419792</v>
      </c>
      <c r="L19" s="990">
        <f t="shared" si="6"/>
        <v>-61.162057066729083</v>
      </c>
      <c r="M19" s="310"/>
      <c r="N19" s="214"/>
      <c r="O19" s="199"/>
      <c r="P19" s="589"/>
      <c r="Q19" s="589"/>
      <c r="R19" s="589"/>
      <c r="S19" s="589"/>
      <c r="T19" s="1469" t="s">
        <v>443</v>
      </c>
      <c r="U19" s="1472">
        <f>'MASTER CHART'!AP7</f>
        <v>9.9999999999999978E-2</v>
      </c>
      <c r="V19" s="840" t="s">
        <v>12</v>
      </c>
      <c r="W19" s="841">
        <v>0.35</v>
      </c>
      <c r="X19" s="842"/>
      <c r="Y19" s="843"/>
      <c r="Z19" s="682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4"/>
      <c r="BO19" s="214"/>
      <c r="BP19" s="214"/>
      <c r="BQ19" s="214"/>
      <c r="BR19" s="214"/>
      <c r="BS19" s="214"/>
      <c r="BT19" s="214"/>
    </row>
    <row r="20" spans="1:72" s="222" customFormat="1" x14ac:dyDescent="0.35">
      <c r="A20" s="625" t="s">
        <v>95</v>
      </c>
      <c r="B20" s="201">
        <f>'MASTER CHART'!Q152</f>
        <v>2.1699256232586261</v>
      </c>
      <c r="C20" s="201">
        <f>'MASTER CHART'!AI152</f>
        <v>57.20452560685748</v>
      </c>
      <c r="D20" s="201">
        <f>'MASTER CHART'!AQ152</f>
        <v>6.8222222222222229</v>
      </c>
      <c r="E20" s="684">
        <f t="shared" si="0"/>
        <v>66.196673452338331</v>
      </c>
      <c r="F20" s="683">
        <f t="shared" si="1"/>
        <v>31.509725323748182</v>
      </c>
      <c r="G20" s="683">
        <f t="shared" si="2"/>
        <v>-34.484725304046442</v>
      </c>
      <c r="H20" s="683">
        <f t="shared" si="3"/>
        <v>30.509725323748182</v>
      </c>
      <c r="I20" s="683">
        <f t="shared" si="4"/>
        <v>-35.484725304046442</v>
      </c>
      <c r="J20" s="625" t="s">
        <v>95</v>
      </c>
      <c r="K20" s="989">
        <f t="shared" si="5"/>
        <v>57.885177789985399</v>
      </c>
      <c r="L20" s="990">
        <f t="shared" si="6"/>
        <v>-59.360733403380252</v>
      </c>
      <c r="M20" s="310"/>
      <c r="N20" s="214"/>
      <c r="O20" s="199"/>
      <c r="P20" s="589"/>
      <c r="Q20" s="589"/>
      <c r="R20" s="589"/>
      <c r="S20" s="589"/>
      <c r="T20" s="1470"/>
      <c r="U20" s="1473"/>
      <c r="V20" s="844" t="s">
        <v>110</v>
      </c>
      <c r="W20" s="845">
        <v>0.4</v>
      </c>
      <c r="X20" s="842"/>
      <c r="Y20" s="843"/>
      <c r="Z20" s="682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4"/>
      <c r="BN20" s="214"/>
      <c r="BO20" s="214"/>
      <c r="BP20" s="214"/>
      <c r="BQ20" s="214"/>
      <c r="BR20" s="214"/>
      <c r="BS20" s="214"/>
      <c r="BT20" s="214"/>
    </row>
    <row r="21" spans="1:72" s="222" customFormat="1" ht="16.649999999999999" thickBot="1" x14ac:dyDescent="0.4">
      <c r="A21" s="625" t="s">
        <v>69</v>
      </c>
      <c r="B21" s="201">
        <f>'MASTER CHART'!Q87</f>
        <v>1.9810888743068036</v>
      </c>
      <c r="C21" s="201">
        <f>'MASTER CHART'!AI87</f>
        <v>54.86965638167441</v>
      </c>
      <c r="D21" s="201">
        <f>'MASTER CHART'!AQ87</f>
        <v>7.7861111111111097</v>
      </c>
      <c r="E21" s="684">
        <f t="shared" si="0"/>
        <v>64.636856367092321</v>
      </c>
      <c r="F21" s="683">
        <f t="shared" si="1"/>
        <v>30.76724982840809</v>
      </c>
      <c r="G21" s="683">
        <f t="shared" si="2"/>
        <v>-33.672148766526078</v>
      </c>
      <c r="H21" s="683">
        <f t="shared" si="3"/>
        <v>29.76724982840809</v>
      </c>
      <c r="I21" s="683">
        <f t="shared" si="4"/>
        <v>-34.672148766526078</v>
      </c>
      <c r="J21" s="625" t="s">
        <v>69</v>
      </c>
      <c r="K21" s="989">
        <f t="shared" si="5"/>
        <v>56.476501520487318</v>
      </c>
      <c r="L21" s="990">
        <f t="shared" si="6"/>
        <v>-58.001412208125345</v>
      </c>
      <c r="M21" s="199"/>
      <c r="N21" s="214"/>
      <c r="O21" s="199"/>
      <c r="P21" s="589"/>
      <c r="Q21" s="589"/>
      <c r="R21" s="589"/>
      <c r="S21" s="589"/>
      <c r="T21" s="1471"/>
      <c r="U21" s="1474"/>
      <c r="V21" s="846" t="s">
        <v>444</v>
      </c>
      <c r="W21" s="847">
        <f>'MASTER CHART'!AN7</f>
        <v>0.25</v>
      </c>
      <c r="X21" s="832" t="s">
        <v>441</v>
      </c>
      <c r="Y21" s="214"/>
      <c r="Z21" s="682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</row>
    <row r="22" spans="1:72" s="216" customFormat="1" ht="16.649999999999999" thickTop="1" x14ac:dyDescent="0.35">
      <c r="A22" s="625" t="s">
        <v>173</v>
      </c>
      <c r="B22" s="201">
        <f>'MASTER CHART'!Q101</f>
        <v>1.6790542048991626</v>
      </c>
      <c r="C22" s="201">
        <f>'MASTER CHART'!AI101</f>
        <v>54.447653967445831</v>
      </c>
      <c r="D22" s="201">
        <f>'MASTER CHART'!AQ101</f>
        <v>6.8222222222222229</v>
      </c>
      <c r="E22" s="684">
        <f t="shared" si="0"/>
        <v>62.948930394567213</v>
      </c>
      <c r="F22" s="683">
        <f t="shared" si="1"/>
        <v>29.963794292241598</v>
      </c>
      <c r="G22" s="683">
        <f t="shared" si="2"/>
        <v>-32.792834739696566</v>
      </c>
      <c r="H22" s="683">
        <f t="shared" si="3"/>
        <v>28.963794292241598</v>
      </c>
      <c r="I22" s="683">
        <f t="shared" si="4"/>
        <v>-33.792834739696566</v>
      </c>
      <c r="J22" s="625" t="s">
        <v>173</v>
      </c>
      <c r="K22" s="989">
        <f t="shared" si="5"/>
        <v>54.952129666469204</v>
      </c>
      <c r="L22" s="990">
        <f t="shared" si="6"/>
        <v>-56.530448995722317</v>
      </c>
      <c r="M22" s="214"/>
      <c r="N22" s="214"/>
      <c r="O22" s="199"/>
      <c r="P22" s="589"/>
      <c r="Q22" s="589"/>
      <c r="R22" s="589"/>
      <c r="S22" s="589"/>
      <c r="T22" s="816"/>
      <c r="U22" s="682"/>
      <c r="V22" s="682"/>
      <c r="W22" s="682"/>
      <c r="X22" s="682"/>
      <c r="Y22" s="682"/>
      <c r="Z22" s="682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</row>
    <row r="23" spans="1:72" s="216" customFormat="1" x14ac:dyDescent="0.35">
      <c r="A23" s="625" t="s">
        <v>94</v>
      </c>
      <c r="B23" s="201">
        <f>'MASTER CHART'!Q151</f>
        <v>2.1917960261795684</v>
      </c>
      <c r="C23" s="201">
        <f>'MASTER CHART'!AI151</f>
        <v>52.684718644086892</v>
      </c>
      <c r="D23" s="201">
        <f>'MASTER CHART'!AQ151</f>
        <v>6.8222222222222229</v>
      </c>
      <c r="E23" s="684">
        <f t="shared" si="0"/>
        <v>61.698736892488682</v>
      </c>
      <c r="F23" s="683">
        <f t="shared" si="1"/>
        <v>29.3687001311975</v>
      </c>
      <c r="G23" s="683">
        <f t="shared" si="2"/>
        <v>-32.141554588479863</v>
      </c>
      <c r="H23" s="683">
        <f t="shared" si="3"/>
        <v>28.3687001311975</v>
      </c>
      <c r="I23" s="683">
        <f t="shared" si="4"/>
        <v>-33.141554588479863</v>
      </c>
      <c r="J23" s="625" t="s">
        <v>94</v>
      </c>
      <c r="K23" s="989">
        <f t="shared" si="5"/>
        <v>53.823075538702057</v>
      </c>
      <c r="L23" s="990">
        <f t="shared" si="6"/>
        <v>-55.440952963386415</v>
      </c>
      <c r="M23" s="310"/>
      <c r="N23" s="214"/>
      <c r="O23" s="199"/>
      <c r="P23" s="589"/>
      <c r="Q23" s="589"/>
      <c r="R23" s="589"/>
      <c r="S23" s="589"/>
      <c r="T23" s="816"/>
      <c r="U23" s="682"/>
      <c r="V23" s="682"/>
      <c r="W23" s="682"/>
      <c r="X23" s="682"/>
      <c r="Y23" s="682"/>
      <c r="Z23" s="682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214"/>
      <c r="BP23" s="214"/>
      <c r="BQ23" s="214"/>
      <c r="BR23" s="214"/>
      <c r="BS23" s="214"/>
      <c r="BT23" s="214"/>
    </row>
    <row r="24" spans="1:72" s="216" customFormat="1" x14ac:dyDescent="0.35">
      <c r="A24" s="625" t="s">
        <v>54</v>
      </c>
      <c r="B24" s="201">
        <f>'MASTER CHART'!Q51</f>
        <v>1.6004417926282366</v>
      </c>
      <c r="C24" s="201">
        <f>'MASTER CHART'!AI51</f>
        <v>54.601946594715336</v>
      </c>
      <c r="D24" s="201">
        <f>'MASTER CHART'!AQ51</f>
        <v>5.3341880341880339</v>
      </c>
      <c r="E24" s="684">
        <f t="shared" si="0"/>
        <v>61.536576421531606</v>
      </c>
      <c r="F24" s="683">
        <f t="shared" si="1"/>
        <v>29.291511480593993</v>
      </c>
      <c r="G24" s="683">
        <f t="shared" si="2"/>
        <v>-32.057078148736167</v>
      </c>
      <c r="H24" s="683">
        <f t="shared" si="3"/>
        <v>28.291511480593993</v>
      </c>
      <c r="I24" s="683">
        <f t="shared" si="4"/>
        <v>-33.057078148736167</v>
      </c>
      <c r="J24" s="625" t="s">
        <v>54</v>
      </c>
      <c r="K24" s="989">
        <f t="shared" si="5"/>
        <v>53.676627849772018</v>
      </c>
      <c r="L24" s="990">
        <f t="shared" si="6"/>
        <v>-55.299636287675234</v>
      </c>
      <c r="M24" s="310"/>
      <c r="N24" s="214"/>
      <c r="O24" s="199"/>
      <c r="P24" s="589"/>
      <c r="Q24" s="589"/>
      <c r="R24" s="589"/>
      <c r="S24" s="589"/>
      <c r="T24" s="816"/>
      <c r="U24" s="682"/>
      <c r="V24" s="682"/>
      <c r="W24" s="682"/>
      <c r="X24" s="682"/>
      <c r="Y24" s="682"/>
      <c r="Z24" s="682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4"/>
      <c r="BO24" s="214"/>
      <c r="BP24" s="214"/>
      <c r="BQ24" s="214"/>
      <c r="BR24" s="214"/>
      <c r="BS24" s="214"/>
      <c r="BT24" s="214"/>
    </row>
    <row r="25" spans="1:72" s="216" customFormat="1" x14ac:dyDescent="0.35">
      <c r="A25" s="625" t="s">
        <v>104</v>
      </c>
      <c r="B25" s="201">
        <f>'MASTER CHART'!Q172</f>
        <v>1.5553557436911543</v>
      </c>
      <c r="C25" s="201">
        <f>'MASTER CHART'!AI172</f>
        <v>51.290512250937844</v>
      </c>
      <c r="D25" s="201">
        <f>'MASTER CHART'!AQ172</f>
        <v>8.5999999999999979</v>
      </c>
      <c r="E25" s="684">
        <f t="shared" si="0"/>
        <v>61.445867994628998</v>
      </c>
      <c r="F25" s="683">
        <f t="shared" si="1"/>
        <v>29.248334120355363</v>
      </c>
      <c r="G25" s="683">
        <f t="shared" si="2"/>
        <v>-32.009824185336463</v>
      </c>
      <c r="H25" s="683">
        <f t="shared" si="3"/>
        <v>28.248334120355363</v>
      </c>
      <c r="I25" s="683">
        <f t="shared" si="4"/>
        <v>-33.009824185336463</v>
      </c>
      <c r="J25" s="625" t="s">
        <v>104</v>
      </c>
      <c r="K25" s="989">
        <f t="shared" si="5"/>
        <v>53.594708751930455</v>
      </c>
      <c r="L25" s="990">
        <f t="shared" si="6"/>
        <v>-55.220587347614739</v>
      </c>
      <c r="M25" s="214"/>
      <c r="N25" s="214"/>
      <c r="O25" s="199"/>
      <c r="P25" s="589"/>
      <c r="Q25" s="589"/>
      <c r="R25" s="589"/>
      <c r="S25" s="589"/>
      <c r="T25" s="816"/>
      <c r="U25" s="682"/>
      <c r="V25" s="682"/>
      <c r="W25" s="682"/>
      <c r="X25" s="682"/>
      <c r="Y25" s="682"/>
      <c r="Z25" s="682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</row>
    <row r="26" spans="1:72" s="222" customFormat="1" x14ac:dyDescent="0.35">
      <c r="A26" s="625" t="s">
        <v>48</v>
      </c>
      <c r="B26" s="201">
        <f>'MASTER CHART'!Q39</f>
        <v>1.8340146415643457</v>
      </c>
      <c r="C26" s="201">
        <f>'MASTER CHART'!AI39</f>
        <v>50.452946472556064</v>
      </c>
      <c r="D26" s="201">
        <f>'MASTER CHART'!AQ39</f>
        <v>8.5999999999999979</v>
      </c>
      <c r="E26" s="684">
        <f t="shared" si="0"/>
        <v>60.88696111412041</v>
      </c>
      <c r="F26" s="683">
        <f t="shared" si="1"/>
        <v>28.982293526955175</v>
      </c>
      <c r="G26" s="683">
        <f t="shared" si="2"/>
        <v>-31.718665291094485</v>
      </c>
      <c r="H26" s="683">
        <f t="shared" si="3"/>
        <v>27.982293526955175</v>
      </c>
      <c r="I26" s="683">
        <f t="shared" si="4"/>
        <v>-32.718665291094482</v>
      </c>
      <c r="J26" s="625" t="s">
        <v>48</v>
      </c>
      <c r="K26" s="989">
        <f t="shared" si="5"/>
        <v>53.089957991806891</v>
      </c>
      <c r="L26" s="990">
        <f t="shared" si="6"/>
        <v>-54.733521283243924</v>
      </c>
      <c r="M26" s="214"/>
      <c r="N26" s="214"/>
      <c r="O26" s="199"/>
      <c r="P26" s="589"/>
      <c r="Q26" s="589"/>
      <c r="R26" s="589"/>
      <c r="S26" s="589"/>
      <c r="T26" s="474"/>
      <c r="U26" s="682"/>
      <c r="V26" s="682"/>
      <c r="W26" s="682"/>
      <c r="X26" s="682"/>
      <c r="Y26" s="682"/>
      <c r="Z26" s="682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</row>
    <row r="27" spans="1:72" s="216" customFormat="1" x14ac:dyDescent="0.35">
      <c r="A27" s="685" t="s">
        <v>313</v>
      </c>
      <c r="B27" s="201">
        <f>'MASTER CHART'!Q65</f>
        <v>1.4498343214049243</v>
      </c>
      <c r="C27" s="201">
        <f>'MASTER CHART'!AI65</f>
        <v>50.004105174486995</v>
      </c>
      <c r="D27" s="201">
        <f>'MASTER CHART'!AQ65</f>
        <v>9.2999999999999972</v>
      </c>
      <c r="E27" s="684">
        <f t="shared" si="0"/>
        <v>60.753939495891913</v>
      </c>
      <c r="F27" s="683">
        <f t="shared" si="1"/>
        <v>28.918975018125298</v>
      </c>
      <c r="G27" s="683">
        <f t="shared" si="2"/>
        <v>-31.649368546637799</v>
      </c>
      <c r="H27" s="683">
        <f t="shared" si="3"/>
        <v>27.918975018125298</v>
      </c>
      <c r="I27" s="683">
        <f t="shared" si="4"/>
        <v>-32.649368546637803</v>
      </c>
      <c r="J27" s="685" t="s">
        <v>313</v>
      </c>
      <c r="K27" s="989">
        <f t="shared" si="5"/>
        <v>52.969825702770478</v>
      </c>
      <c r="L27" s="990">
        <f t="shared" si="6"/>
        <v>-54.617598008139801</v>
      </c>
      <c r="M27" s="214"/>
      <c r="N27" s="214"/>
      <c r="O27" s="199"/>
      <c r="P27" s="589"/>
      <c r="Q27" s="589"/>
      <c r="R27" s="589"/>
      <c r="S27" s="589"/>
      <c r="T27" s="474"/>
      <c r="U27" s="682"/>
      <c r="V27" s="682"/>
      <c r="W27" s="682"/>
      <c r="X27" s="682"/>
      <c r="Y27" s="682"/>
      <c r="Z27" s="682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4"/>
      <c r="BO27" s="214"/>
      <c r="BP27" s="214"/>
      <c r="BQ27" s="214"/>
      <c r="BR27" s="214"/>
      <c r="BS27" s="214"/>
      <c r="BT27" s="214"/>
    </row>
    <row r="28" spans="1:72" s="222" customFormat="1" x14ac:dyDescent="0.35">
      <c r="A28" s="1302" t="s">
        <v>105</v>
      </c>
      <c r="B28" s="1303">
        <f>'MASTER CHART'!Q175</f>
        <v>0.92764706115350926</v>
      </c>
      <c r="C28" s="1303">
        <f>'MASTER CHART'!AI175</f>
        <v>55.375044132034851</v>
      </c>
      <c r="D28" s="1303">
        <f>'MASTER CHART'!AQ175</f>
        <v>2.7333333333333316</v>
      </c>
      <c r="E28" s="1304">
        <f t="shared" si="0"/>
        <v>59.036024526521693</v>
      </c>
      <c r="F28" s="1305">
        <f t="shared" si="1"/>
        <v>28.101244670188926</v>
      </c>
      <c r="G28" s="1305">
        <f t="shared" si="2"/>
        <v>-30.754431947488364</v>
      </c>
      <c r="H28" s="1305">
        <f t="shared" si="3"/>
        <v>27.101244670188926</v>
      </c>
      <c r="I28" s="1305">
        <f t="shared" si="4"/>
        <v>-31.754431947488364</v>
      </c>
      <c r="J28" s="1302" t="s">
        <v>105</v>
      </c>
      <c r="K28" s="1306">
        <f t="shared" si="5"/>
        <v>51.41837068073135</v>
      </c>
      <c r="L28" s="1307">
        <f t="shared" si="6"/>
        <v>-53.120500526903847</v>
      </c>
      <c r="M28" s="214"/>
      <c r="N28" s="214"/>
      <c r="O28" s="199"/>
      <c r="P28" s="589"/>
      <c r="Q28" s="589"/>
      <c r="R28" s="589"/>
      <c r="S28" s="589"/>
      <c r="T28" s="474"/>
      <c r="U28" s="682"/>
      <c r="V28" s="682"/>
      <c r="W28" s="682"/>
      <c r="X28" s="682"/>
      <c r="Y28" s="682"/>
      <c r="Z28" s="682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14"/>
      <c r="BS28" s="214"/>
      <c r="BT28" s="214"/>
    </row>
    <row r="29" spans="1:72" x14ac:dyDescent="0.35">
      <c r="A29" s="625" t="s">
        <v>72</v>
      </c>
      <c r="B29" s="201">
        <f>'MASTER CHART'!Q90</f>
        <v>0.5207615615973481</v>
      </c>
      <c r="C29" s="201">
        <f>'MASTER CHART'!AI90</f>
        <v>49.162314012326618</v>
      </c>
      <c r="D29" s="201">
        <f>'MASTER CHART'!AQ90</f>
        <v>8.6749999999999989</v>
      </c>
      <c r="E29" s="684">
        <f t="shared" si="0"/>
        <v>58.358075573923962</v>
      </c>
      <c r="F29" s="683">
        <f t="shared" si="1"/>
        <v>27.778539854889441</v>
      </c>
      <c r="G29" s="683">
        <f t="shared" si="2"/>
        <v>-30.401258862177187</v>
      </c>
      <c r="H29" s="683">
        <f t="shared" si="3"/>
        <v>26.778539854889441</v>
      </c>
      <c r="I29" s="683">
        <f t="shared" si="4"/>
        <v>-31.401258862177187</v>
      </c>
      <c r="J29" s="625" t="s">
        <v>72</v>
      </c>
      <c r="K29" s="989">
        <f t="shared" si="5"/>
        <v>50.806112608622286</v>
      </c>
      <c r="L29" s="990">
        <f t="shared" si="6"/>
        <v>-52.529693829577795</v>
      </c>
      <c r="M29" s="310"/>
      <c r="N29" s="214"/>
      <c r="O29" s="214"/>
      <c r="P29" s="589"/>
      <c r="Q29" s="589"/>
      <c r="R29" s="589"/>
      <c r="S29" s="589"/>
      <c r="T29" s="474"/>
      <c r="U29" s="682"/>
      <c r="V29" s="682"/>
      <c r="W29" s="682"/>
      <c r="X29" s="682"/>
      <c r="Y29" s="682"/>
      <c r="Z29" s="682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4"/>
      <c r="BO29" s="214"/>
      <c r="BP29" s="214"/>
      <c r="BQ29" s="214"/>
      <c r="BR29" s="214"/>
      <c r="BS29" s="214"/>
      <c r="BT29" s="214"/>
    </row>
    <row r="30" spans="1:72" s="222" customFormat="1" x14ac:dyDescent="0.35">
      <c r="A30" s="625" t="s">
        <v>74</v>
      </c>
      <c r="B30" s="201">
        <f>'MASTER CHART'!Q94</f>
        <v>4.190224476084107</v>
      </c>
      <c r="C30" s="201">
        <f>'MASTER CHART'!AI94</f>
        <v>50.126121483583574</v>
      </c>
      <c r="D30" s="201">
        <f>'MASTER CHART'!AQ94</f>
        <v>3.5833333333333313</v>
      </c>
      <c r="E30" s="684">
        <f t="shared" si="0"/>
        <v>57.899679293001007</v>
      </c>
      <c r="F30" s="683">
        <f t="shared" si="1"/>
        <v>27.560342472029866</v>
      </c>
      <c r="G30" s="683">
        <f t="shared" si="2"/>
        <v>-30.162460309264915</v>
      </c>
      <c r="H30" s="683">
        <f t="shared" si="3"/>
        <v>26.560342472029866</v>
      </c>
      <c r="I30" s="683">
        <f t="shared" si="4"/>
        <v>-31.162460309264915</v>
      </c>
      <c r="J30" s="625" t="s">
        <v>74</v>
      </c>
      <c r="K30" s="989">
        <f t="shared" si="5"/>
        <v>50.392133322800767</v>
      </c>
      <c r="L30" s="990">
        <f t="shared" si="6"/>
        <v>-52.130218925514725</v>
      </c>
      <c r="M30" s="310"/>
      <c r="N30" s="214"/>
      <c r="O30" s="214"/>
      <c r="P30" s="589"/>
      <c r="Q30" s="589"/>
      <c r="R30" s="589"/>
      <c r="S30" s="589"/>
      <c r="T30" s="474"/>
      <c r="U30" s="682"/>
      <c r="V30" s="682"/>
      <c r="W30" s="682"/>
      <c r="X30" s="682"/>
      <c r="Y30" s="682"/>
      <c r="Z30" s="682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4"/>
      <c r="BR30" s="214"/>
      <c r="BS30" s="214"/>
      <c r="BT30" s="214"/>
    </row>
    <row r="31" spans="1:72" x14ac:dyDescent="0.35">
      <c r="A31" s="625" t="s">
        <v>125</v>
      </c>
      <c r="B31" s="201">
        <f>'MASTER CHART'!Q171</f>
        <v>3.9017701172138382</v>
      </c>
      <c r="C31" s="201">
        <f>'MASTER CHART'!AI171</f>
        <v>47.112608955220892</v>
      </c>
      <c r="D31" s="201">
        <f>'MASTER CHART'!AQ171</f>
        <v>6.7611111111111102</v>
      </c>
      <c r="E31" s="684">
        <f t="shared" si="0"/>
        <v>57.775490183545841</v>
      </c>
      <c r="F31" s="683">
        <f t="shared" si="1"/>
        <v>27.501228251887813</v>
      </c>
      <c r="G31" s="683">
        <f t="shared" si="2"/>
        <v>-30.097764802648573</v>
      </c>
      <c r="H31" s="683">
        <f t="shared" si="3"/>
        <v>26.501228251887813</v>
      </c>
      <c r="I31" s="683">
        <f t="shared" si="4"/>
        <v>-31.097764802648573</v>
      </c>
      <c r="J31" s="625" t="s">
        <v>125</v>
      </c>
      <c r="K31" s="989">
        <f t="shared" si="5"/>
        <v>50.279977703353886</v>
      </c>
      <c r="L31" s="990">
        <f t="shared" si="6"/>
        <v>-52.02199284548329</v>
      </c>
      <c r="N31" s="214"/>
      <c r="O31" s="214"/>
      <c r="P31" s="589"/>
      <c r="Q31" s="589"/>
      <c r="R31" s="589"/>
      <c r="S31" s="589"/>
      <c r="T31" s="474"/>
      <c r="U31" s="682"/>
      <c r="V31" s="682"/>
      <c r="W31" s="682"/>
      <c r="X31" s="682"/>
      <c r="Y31" s="682"/>
      <c r="Z31" s="682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4"/>
      <c r="BR31" s="214"/>
      <c r="BS31" s="214"/>
      <c r="BT31" s="214"/>
    </row>
    <row r="32" spans="1:72" s="222" customFormat="1" x14ac:dyDescent="0.35">
      <c r="A32" s="625" t="s">
        <v>61</v>
      </c>
      <c r="B32" s="201">
        <f>'MASTER CHART'!Q72</f>
        <v>0.65645178987956276</v>
      </c>
      <c r="C32" s="201">
        <f>'MASTER CHART'!AI72</f>
        <v>52.502450422625799</v>
      </c>
      <c r="D32" s="201">
        <f>'MASTER CHART'!AQ72</f>
        <v>-0.78547008547008323</v>
      </c>
      <c r="E32" s="684">
        <f t="shared" si="0"/>
        <v>52.373432127035279</v>
      </c>
      <c r="F32" s="683">
        <f t="shared" si="1"/>
        <v>24.92983974146447</v>
      </c>
      <c r="G32" s="683">
        <f t="shared" si="2"/>
        <v>-27.283597890025607</v>
      </c>
      <c r="H32" s="683">
        <f t="shared" si="3"/>
        <v>23.92983974146447</v>
      </c>
      <c r="I32" s="683">
        <f t="shared" si="4"/>
        <v>-28.283597890025607</v>
      </c>
      <c r="J32" s="625" t="s">
        <v>61</v>
      </c>
      <c r="K32" s="989">
        <f t="shared" si="5"/>
        <v>45.401360163748485</v>
      </c>
      <c r="L32" s="990">
        <f t="shared" si="6"/>
        <v>-47.314304948184663</v>
      </c>
      <c r="M32" s="214"/>
      <c r="N32" s="214"/>
      <c r="O32" s="214"/>
      <c r="P32" s="589"/>
      <c r="Q32" s="589"/>
      <c r="R32" s="589"/>
      <c r="S32" s="589"/>
      <c r="T32" s="474"/>
      <c r="U32" s="682"/>
      <c r="V32" s="682"/>
      <c r="W32" s="682"/>
      <c r="X32" s="682"/>
      <c r="Y32" s="682"/>
      <c r="Z32" s="682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4"/>
    </row>
    <row r="33" spans="1:72" s="222" customFormat="1" x14ac:dyDescent="0.35">
      <c r="A33" s="625" t="s">
        <v>171</v>
      </c>
      <c r="B33" s="201">
        <f>'MASTER CHART'!Q97</f>
        <v>2.6602609826713324</v>
      </c>
      <c r="C33" s="201">
        <f>'MASTER CHART'!AI97</f>
        <v>42.849310733388812</v>
      </c>
      <c r="D33" s="201">
        <f>'MASTER CHART'!AQ97</f>
        <v>6.8222222222222229</v>
      </c>
      <c r="E33" s="684">
        <f t="shared" si="0"/>
        <v>52.331793938282367</v>
      </c>
      <c r="F33" s="683">
        <f t="shared" si="1"/>
        <v>24.910019895206979</v>
      </c>
      <c r="G33" s="683">
        <f t="shared" si="2"/>
        <v>-27.261906747156683</v>
      </c>
      <c r="H33" s="683">
        <f t="shared" si="3"/>
        <v>23.910019895206979</v>
      </c>
      <c r="I33" s="683">
        <f t="shared" si="4"/>
        <v>-28.261906747156683</v>
      </c>
      <c r="J33" s="625" t="s">
        <v>171</v>
      </c>
      <c r="K33" s="989">
        <f t="shared" si="5"/>
        <v>45.363756569739991</v>
      </c>
      <c r="L33" s="990">
        <f t="shared" si="6"/>
        <v>-47.278018852180701</v>
      </c>
      <c r="M33" s="214"/>
      <c r="N33" s="214"/>
      <c r="O33" s="214"/>
      <c r="P33" s="468"/>
      <c r="Q33" s="470"/>
      <c r="R33" s="682"/>
      <c r="S33" s="474"/>
      <c r="T33" s="474"/>
      <c r="U33" s="682"/>
      <c r="V33" s="682"/>
      <c r="W33" s="682"/>
      <c r="X33" s="682"/>
      <c r="Y33" s="682"/>
      <c r="Z33" s="682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</row>
    <row r="34" spans="1:72" s="222" customFormat="1" x14ac:dyDescent="0.35">
      <c r="A34" s="625" t="s">
        <v>151</v>
      </c>
      <c r="B34" s="201">
        <f>'MASTER CHART'!Q48</f>
        <v>0.87017457773006057</v>
      </c>
      <c r="C34" s="201">
        <f>'MASTER CHART'!AI48</f>
        <v>48.956312181058436</v>
      </c>
      <c r="D34" s="201">
        <f>'MASTER CHART'!AQ48</f>
        <v>2.3452991452991467</v>
      </c>
      <c r="E34" s="684">
        <f t="shared" ref="E34:E65" si="7">SUM(B34:D34)</f>
        <v>52.171785904087642</v>
      </c>
      <c r="F34" s="683">
        <f t="shared" ref="F34:F65" si="8">(E34/$R$169)*-1</f>
        <v>24.833855808038781</v>
      </c>
      <c r="G34" s="683">
        <f t="shared" ref="G34:G65" si="9">(E34/$R$170)*-1</f>
        <v>-27.178551605306264</v>
      </c>
      <c r="H34" s="683">
        <f t="shared" ref="H34:H65" si="10">F34-1</f>
        <v>23.833855808038781</v>
      </c>
      <c r="I34" s="683">
        <f t="shared" ref="I34:I65" si="11">G34-1</f>
        <v>-28.178551605306264</v>
      </c>
      <c r="J34" s="625" t="s">
        <v>151</v>
      </c>
      <c r="K34" s="989">
        <f t="shared" ref="K34:K65" si="12">(IF(H34&lt;0,H34/$R$175*-100,H34/$R$174*100))</f>
        <v>45.219252753984186</v>
      </c>
      <c r="L34" s="990">
        <f t="shared" ref="L34:L65" si="13">(IF(I34&lt;0,I34/$S$175*-100,I34/$S$174*100))</f>
        <v>-47.138577943147673</v>
      </c>
      <c r="M34" s="162"/>
      <c r="N34" s="214"/>
      <c r="O34" s="214"/>
      <c r="P34" s="468"/>
      <c r="Q34" s="470"/>
      <c r="R34" s="682"/>
      <c r="S34" s="474"/>
      <c r="T34" s="474"/>
      <c r="U34" s="682"/>
      <c r="V34" s="682"/>
      <c r="W34" s="682"/>
      <c r="X34" s="682"/>
      <c r="Y34" s="682"/>
      <c r="Z34" s="682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</row>
    <row r="35" spans="1:72" x14ac:dyDescent="0.35">
      <c r="A35" s="625" t="s">
        <v>88</v>
      </c>
      <c r="B35" s="201">
        <f>'MASTER CHART'!Q136</f>
        <v>0.77912903693085644</v>
      </c>
      <c r="C35" s="201">
        <f>'MASTER CHART'!AI136</f>
        <v>45.630281175850975</v>
      </c>
      <c r="D35" s="201">
        <f>'MASTER CHART'!AQ136</f>
        <v>5.2583333333333311</v>
      </c>
      <c r="E35" s="684">
        <f t="shared" si="7"/>
        <v>51.667743546115162</v>
      </c>
      <c r="F35" s="683">
        <f t="shared" si="8"/>
        <v>24.593930817507612</v>
      </c>
      <c r="G35" s="683">
        <f t="shared" si="9"/>
        <v>-26.915974026256166</v>
      </c>
      <c r="H35" s="683">
        <f t="shared" si="10"/>
        <v>23.593930817507612</v>
      </c>
      <c r="I35" s="683">
        <f t="shared" si="11"/>
        <v>-27.915974026256166</v>
      </c>
      <c r="J35" s="625" t="s">
        <v>88</v>
      </c>
      <c r="K35" s="989">
        <f t="shared" si="12"/>
        <v>44.764050336204726</v>
      </c>
      <c r="L35" s="990">
        <f t="shared" si="13"/>
        <v>-46.699324221042055</v>
      </c>
      <c r="M35" s="214"/>
      <c r="N35" s="214"/>
      <c r="O35" s="214"/>
      <c r="P35" s="468"/>
      <c r="Q35" s="470"/>
      <c r="R35" s="682"/>
      <c r="S35" s="474"/>
      <c r="T35" s="474"/>
      <c r="U35" s="682"/>
      <c r="V35" s="682"/>
      <c r="W35" s="682"/>
      <c r="X35" s="682"/>
      <c r="Y35" s="682"/>
      <c r="Z35" s="682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</row>
    <row r="36" spans="1:72" x14ac:dyDescent="0.35">
      <c r="A36" s="625" t="s">
        <v>157</v>
      </c>
      <c r="B36" s="201">
        <f>'MASTER CHART'!Q64</f>
        <v>1.6261275590998228</v>
      </c>
      <c r="C36" s="201">
        <f>'MASTER CHART'!AI64</f>
        <v>40.534379611317519</v>
      </c>
      <c r="D36" s="201">
        <f>'MASTER CHART'!AQ64</f>
        <v>8.5999999999999979</v>
      </c>
      <c r="E36" s="684">
        <f t="shared" si="7"/>
        <v>50.760507170417341</v>
      </c>
      <c r="F36" s="683">
        <f t="shared" si="8"/>
        <v>24.162084812095667</v>
      </c>
      <c r="G36" s="683">
        <f t="shared" si="9"/>
        <v>-26.443355153280564</v>
      </c>
      <c r="H36" s="683">
        <f t="shared" si="10"/>
        <v>23.162084812095667</v>
      </c>
      <c r="I36" s="683">
        <f t="shared" si="11"/>
        <v>-27.443355153280564</v>
      </c>
      <c r="J36" s="625" t="s">
        <v>157</v>
      </c>
      <c r="K36" s="989">
        <f t="shared" si="12"/>
        <v>43.944721989721451</v>
      </c>
      <c r="L36" s="990">
        <f t="shared" si="13"/>
        <v>-45.908702265264608</v>
      </c>
      <c r="M36" s="214"/>
      <c r="N36" s="200"/>
      <c r="O36" s="214"/>
      <c r="P36" s="468"/>
      <c r="Q36" s="470"/>
      <c r="R36" s="682"/>
      <c r="S36" s="474"/>
      <c r="T36" s="474"/>
      <c r="U36" s="682"/>
      <c r="V36" s="682"/>
      <c r="W36" s="682"/>
      <c r="X36" s="682"/>
      <c r="Y36" s="682"/>
      <c r="Z36" s="682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</row>
    <row r="37" spans="1:72" s="222" customFormat="1" x14ac:dyDescent="0.35">
      <c r="A37" s="625" t="s">
        <v>53</v>
      </c>
      <c r="B37" s="201">
        <f>'MASTER CHART'!Q50</f>
        <v>3.8314253578184698</v>
      </c>
      <c r="C37" s="201">
        <f>'MASTER CHART'!AI50</f>
        <v>43.119223868757217</v>
      </c>
      <c r="D37" s="201">
        <f>'MASTER CHART'!AQ50</f>
        <v>2.9222222222222234</v>
      </c>
      <c r="E37" s="684">
        <f t="shared" si="7"/>
        <v>49.872871448797909</v>
      </c>
      <c r="F37" s="683">
        <f t="shared" si="8"/>
        <v>23.739568750228706</v>
      </c>
      <c r="G37" s="683">
        <f t="shared" si="9"/>
        <v>-25.980947113212746</v>
      </c>
      <c r="H37" s="683">
        <f t="shared" si="10"/>
        <v>22.739568750228706</v>
      </c>
      <c r="I37" s="683">
        <f t="shared" si="11"/>
        <v>-26.980947113212746</v>
      </c>
      <c r="J37" s="625" t="s">
        <v>53</v>
      </c>
      <c r="K37" s="989">
        <f t="shared" si="12"/>
        <v>43.143095062544354</v>
      </c>
      <c r="L37" s="990">
        <f t="shared" si="13"/>
        <v>-45.135161533165004</v>
      </c>
      <c r="M37" s="214"/>
      <c r="N37" s="202"/>
      <c r="O37" s="214"/>
      <c r="P37" s="468"/>
      <c r="Q37" s="470"/>
      <c r="R37" s="682"/>
      <c r="S37" s="474"/>
      <c r="T37" s="474"/>
      <c r="U37" s="682"/>
      <c r="V37" s="682"/>
      <c r="W37" s="682"/>
      <c r="X37" s="682"/>
      <c r="Y37" s="682"/>
      <c r="Z37" s="682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</row>
    <row r="38" spans="1:72" x14ac:dyDescent="0.35">
      <c r="A38" s="1280" t="s">
        <v>114</v>
      </c>
      <c r="B38" s="1281">
        <f>'MASTER CHART'!Q23</f>
        <v>3.1724455501391069</v>
      </c>
      <c r="C38" s="1281">
        <f>'MASTER CHART'!AI23</f>
        <v>45.028836214775083</v>
      </c>
      <c r="D38" s="1281">
        <f>'MASTER CHART'!AQ23</f>
        <v>-0.36363636363636326</v>
      </c>
      <c r="E38" s="1282">
        <f t="shared" si="7"/>
        <v>47.837645401277832</v>
      </c>
      <c r="F38" s="1283">
        <f t="shared" si="8"/>
        <v>22.770797807754253</v>
      </c>
      <c r="G38" s="1283">
        <f t="shared" si="9"/>
        <v>-24.920709377385997</v>
      </c>
      <c r="H38" s="1283">
        <f t="shared" si="10"/>
        <v>21.770797807754253</v>
      </c>
      <c r="I38" s="1283">
        <f t="shared" si="11"/>
        <v>-25.920709377385997</v>
      </c>
      <c r="J38" s="1280" t="s">
        <v>114</v>
      </c>
      <c r="K38" s="1284">
        <f t="shared" si="12"/>
        <v>41.30507529514724</v>
      </c>
      <c r="L38" s="1285">
        <f t="shared" si="13"/>
        <v>-43.361539529856493</v>
      </c>
      <c r="N38" s="202"/>
      <c r="O38" s="214"/>
      <c r="T38" s="474"/>
      <c r="U38" s="682"/>
      <c r="V38" s="682"/>
      <c r="W38" s="682"/>
      <c r="X38" s="682"/>
      <c r="Y38" s="682"/>
      <c r="Z38" s="682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</row>
    <row r="39" spans="1:72" x14ac:dyDescent="0.35">
      <c r="A39" s="625" t="s">
        <v>97</v>
      </c>
      <c r="B39" s="201">
        <f>'MASTER CHART'!Q154</f>
        <v>1.8509618092395563</v>
      </c>
      <c r="C39" s="201">
        <f>'MASTER CHART'!AI154</f>
        <v>37.146972638705165</v>
      </c>
      <c r="D39" s="201">
        <f>'MASTER CHART'!AQ154</f>
        <v>8.3499999999999979</v>
      </c>
      <c r="E39" s="684">
        <f t="shared" si="7"/>
        <v>47.347934447944724</v>
      </c>
      <c r="F39" s="683">
        <f t="shared" si="8"/>
        <v>22.537694589377772</v>
      </c>
      <c r="G39" s="683">
        <f t="shared" si="9"/>
        <v>-24.665597650114172</v>
      </c>
      <c r="H39" s="683">
        <f t="shared" si="10"/>
        <v>21.537694589377772</v>
      </c>
      <c r="I39" s="683">
        <f t="shared" si="11"/>
        <v>-25.665597650114172</v>
      </c>
      <c r="J39" s="625" t="s">
        <v>97</v>
      </c>
      <c r="K39" s="989">
        <f t="shared" si="12"/>
        <v>40.862815619061685</v>
      </c>
      <c r="L39" s="990">
        <f t="shared" si="13"/>
        <v>-42.934775081184497</v>
      </c>
      <c r="M39" s="214"/>
      <c r="N39" s="689"/>
      <c r="O39" s="214"/>
      <c r="P39" s="589"/>
      <c r="Q39" s="589"/>
      <c r="R39" s="589"/>
      <c r="S39" s="589"/>
      <c r="T39" s="589"/>
      <c r="U39" s="589"/>
      <c r="V39" s="682"/>
      <c r="W39" s="682"/>
      <c r="X39" s="682"/>
      <c r="Y39" s="682"/>
      <c r="Z39" s="682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</row>
    <row r="40" spans="1:72" s="1308" customFormat="1" x14ac:dyDescent="0.35">
      <c r="A40" s="625" t="s">
        <v>44</v>
      </c>
      <c r="B40" s="201">
        <f>'MASTER CHART'!Q21</f>
        <v>3.2217978117033157</v>
      </c>
      <c r="C40" s="201">
        <f>'MASTER CHART'!AI21</f>
        <v>40.428776350730665</v>
      </c>
      <c r="D40" s="201">
        <f>'MASTER CHART'!AQ21</f>
        <v>2.0333333333333319</v>
      </c>
      <c r="E40" s="684">
        <f t="shared" si="7"/>
        <v>45.683907495767315</v>
      </c>
      <c r="F40" s="683">
        <f t="shared" si="8"/>
        <v>21.745615026162621</v>
      </c>
      <c r="G40" s="683">
        <f t="shared" si="9"/>
        <v>-23.798733662066738</v>
      </c>
      <c r="H40" s="683">
        <f t="shared" si="10"/>
        <v>20.745615026162621</v>
      </c>
      <c r="I40" s="683">
        <f t="shared" si="11"/>
        <v>-24.798733662066738</v>
      </c>
      <c r="J40" s="625" t="s">
        <v>44</v>
      </c>
      <c r="K40" s="989">
        <f t="shared" si="12"/>
        <v>39.360027053973077</v>
      </c>
      <c r="L40" s="990">
        <f t="shared" si="13"/>
        <v>-41.484638954990302</v>
      </c>
      <c r="N40" s="1309"/>
      <c r="P40" s="1310"/>
      <c r="Q40" s="1310"/>
      <c r="R40" s="1310"/>
      <c r="S40" s="1310"/>
      <c r="T40" s="1310"/>
      <c r="U40" s="1310"/>
      <c r="V40" s="1311"/>
      <c r="W40" s="1311"/>
      <c r="X40" s="1311"/>
      <c r="Y40" s="1311"/>
      <c r="Z40" s="1311"/>
    </row>
    <row r="41" spans="1:72" s="222" customFormat="1" x14ac:dyDescent="0.35">
      <c r="A41" s="625" t="s">
        <v>65</v>
      </c>
      <c r="B41" s="201">
        <f>'MASTER CHART'!Q80</f>
        <v>1.2049871903218055</v>
      </c>
      <c r="C41" s="201">
        <f>'MASTER CHART'!AI80</f>
        <v>40.099517218753419</v>
      </c>
      <c r="D41" s="201">
        <f>'MASTER CHART'!AQ80</f>
        <v>3.9972222222222236</v>
      </c>
      <c r="E41" s="684">
        <f t="shared" si="7"/>
        <v>45.301726631297441</v>
      </c>
      <c r="F41" s="683">
        <f t="shared" si="8"/>
        <v>21.56369630675584</v>
      </c>
      <c r="G41" s="683">
        <f t="shared" si="9"/>
        <v>-23.599639033283076</v>
      </c>
      <c r="H41" s="683">
        <f t="shared" si="10"/>
        <v>20.56369630675584</v>
      </c>
      <c r="I41" s="683">
        <f t="shared" si="11"/>
        <v>-24.599639033283076</v>
      </c>
      <c r="J41" s="625" t="s">
        <v>65</v>
      </c>
      <c r="K41" s="989">
        <f t="shared" si="12"/>
        <v>39.014878177526413</v>
      </c>
      <c r="L41" s="990">
        <f t="shared" si="13"/>
        <v>-41.151582884244164</v>
      </c>
      <c r="M41" s="199"/>
      <c r="N41" s="200"/>
      <c r="O41" s="214"/>
      <c r="P41" s="589"/>
      <c r="Q41" s="589"/>
      <c r="R41" s="589"/>
      <c r="S41" s="589"/>
      <c r="T41" s="589"/>
      <c r="U41" s="589"/>
      <c r="V41" s="682"/>
      <c r="W41" s="682"/>
      <c r="X41" s="682"/>
      <c r="Y41" s="682"/>
      <c r="Z41" s="682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</row>
    <row r="42" spans="1:72" x14ac:dyDescent="0.35">
      <c r="A42" s="625" t="s">
        <v>70</v>
      </c>
      <c r="B42" s="201">
        <f>'MASTER CHART'!Q88</f>
        <v>0.86270235132474671</v>
      </c>
      <c r="C42" s="201">
        <f>'MASTER CHART'!AI88</f>
        <v>37.251851544627335</v>
      </c>
      <c r="D42" s="201">
        <f>'MASTER CHART'!AQ88</f>
        <v>7.0861111111111095</v>
      </c>
      <c r="E42" s="684">
        <f t="shared" si="7"/>
        <v>45.200665007063193</v>
      </c>
      <c r="F42" s="683">
        <f t="shared" si="8"/>
        <v>21.515590807577155</v>
      </c>
      <c r="G42" s="683">
        <f t="shared" si="9"/>
        <v>-23.546991639256426</v>
      </c>
      <c r="H42" s="683">
        <f t="shared" si="10"/>
        <v>20.515590807577155</v>
      </c>
      <c r="I42" s="683">
        <f t="shared" si="11"/>
        <v>-24.546991639256426</v>
      </c>
      <c r="J42" s="625" t="s">
        <v>70</v>
      </c>
      <c r="K42" s="989">
        <f t="shared" si="12"/>
        <v>38.923609070935449</v>
      </c>
      <c r="L42" s="990">
        <f t="shared" si="13"/>
        <v>-41.063511526937013</v>
      </c>
      <c r="M42" s="214"/>
      <c r="N42" s="214"/>
      <c r="O42" s="214"/>
      <c r="P42" s="589"/>
      <c r="Q42" s="589"/>
      <c r="R42" s="589"/>
      <c r="S42" s="589"/>
      <c r="T42" s="589"/>
      <c r="U42" s="589"/>
      <c r="V42" s="682"/>
      <c r="W42" s="682"/>
      <c r="X42" s="682"/>
      <c r="Y42" s="682"/>
      <c r="Z42" s="682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</row>
    <row r="43" spans="1:72" x14ac:dyDescent="0.35">
      <c r="A43" s="1280" t="s">
        <v>113</v>
      </c>
      <c r="B43" s="1281">
        <f>'MASTER CHART'!Q20</f>
        <v>3.236975183754025</v>
      </c>
      <c r="C43" s="1281">
        <f>'MASTER CHART'!AI20</f>
        <v>40.755331674360356</v>
      </c>
      <c r="D43" s="1281">
        <f>'MASTER CHART'!AQ20</f>
        <v>-0.36363636363636326</v>
      </c>
      <c r="E43" s="1282">
        <f t="shared" si="7"/>
        <v>43.628670494478023</v>
      </c>
      <c r="F43" s="1283">
        <f t="shared" si="8"/>
        <v>20.767318836816237</v>
      </c>
      <c r="G43" s="1283">
        <f t="shared" si="9"/>
        <v>-22.728071350384219</v>
      </c>
      <c r="H43" s="1283">
        <f t="shared" si="10"/>
        <v>19.767318836816237</v>
      </c>
      <c r="I43" s="1283">
        <f t="shared" si="11"/>
        <v>-23.728071350384219</v>
      </c>
      <c r="J43" s="1280" t="s">
        <v>113</v>
      </c>
      <c r="K43" s="1284">
        <f t="shared" si="12"/>
        <v>37.503935324182841</v>
      </c>
      <c r="L43" s="1285">
        <f t="shared" si="13"/>
        <v>-39.693578167446731</v>
      </c>
      <c r="M43" s="214"/>
      <c r="P43" s="589"/>
      <c r="Q43" s="589"/>
      <c r="R43" s="589"/>
      <c r="S43" s="589"/>
      <c r="T43" s="589"/>
      <c r="U43" s="589"/>
      <c r="V43" s="682"/>
      <c r="W43" s="682"/>
      <c r="X43" s="682"/>
      <c r="Y43" s="682"/>
      <c r="Z43" s="682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</row>
    <row r="44" spans="1:72" s="1286" customFormat="1" x14ac:dyDescent="0.35">
      <c r="A44" s="625" t="s">
        <v>258</v>
      </c>
      <c r="B44" s="201">
        <f>'MASTER CHART'!Q139</f>
        <v>1.8947594665311454</v>
      </c>
      <c r="C44" s="201">
        <f>'MASTER CHART'!AI139</f>
        <v>33.653204393585291</v>
      </c>
      <c r="D44" s="201">
        <f>'MASTER CHART'!AQ139</f>
        <v>7.4611111111111095</v>
      </c>
      <c r="E44" s="684">
        <f t="shared" si="7"/>
        <v>43.009074971227548</v>
      </c>
      <c r="F44" s="683">
        <f t="shared" si="8"/>
        <v>20.472390349760115</v>
      </c>
      <c r="G44" s="683">
        <f t="shared" si="9"/>
        <v>-22.405297103513742</v>
      </c>
      <c r="H44" s="683">
        <f t="shared" si="10"/>
        <v>19.472390349760115</v>
      </c>
      <c r="I44" s="683">
        <f t="shared" si="11"/>
        <v>-23.405297103513742</v>
      </c>
      <c r="J44" s="625" t="s">
        <v>258</v>
      </c>
      <c r="K44" s="989">
        <f t="shared" si="12"/>
        <v>36.944376438371222</v>
      </c>
      <c r="L44" s="990">
        <f t="shared" si="13"/>
        <v>-39.153624261821591</v>
      </c>
      <c r="P44" s="114"/>
      <c r="Q44" s="114"/>
      <c r="R44" s="114"/>
      <c r="S44" s="114"/>
      <c r="T44" s="114"/>
      <c r="U44" s="114"/>
      <c r="V44" s="1287"/>
      <c r="W44" s="1287"/>
      <c r="X44" s="1287"/>
      <c r="Y44" s="1287"/>
      <c r="Z44" s="1287"/>
    </row>
    <row r="45" spans="1:72" s="1308" customFormat="1" x14ac:dyDescent="0.35">
      <c r="A45" s="625" t="s">
        <v>254</v>
      </c>
      <c r="B45" s="201">
        <f>'MASTER CHART'!Q79</f>
        <v>2.9400107722775672</v>
      </c>
      <c r="C45" s="201">
        <f>'MASTER CHART'!AI79</f>
        <v>30.479631744159935</v>
      </c>
      <c r="D45" s="201">
        <f>'MASTER CHART'!AQ79</f>
        <v>7.7111111111111095</v>
      </c>
      <c r="E45" s="684">
        <f t="shared" si="7"/>
        <v>41.130753627548614</v>
      </c>
      <c r="F45" s="683">
        <f t="shared" si="8"/>
        <v>19.578306304106817</v>
      </c>
      <c r="G45" s="683">
        <f t="shared" si="9"/>
        <v>-21.426797849829455</v>
      </c>
      <c r="H45" s="683">
        <f t="shared" si="10"/>
        <v>18.578306304106817</v>
      </c>
      <c r="I45" s="683">
        <f t="shared" si="11"/>
        <v>-22.426797849829455</v>
      </c>
      <c r="J45" s="625" t="s">
        <v>254</v>
      </c>
      <c r="K45" s="989">
        <f t="shared" si="12"/>
        <v>35.248057858225039</v>
      </c>
      <c r="L45" s="990">
        <f t="shared" si="13"/>
        <v>-37.516738733311215</v>
      </c>
      <c r="P45" s="1310"/>
      <c r="Q45" s="1310"/>
      <c r="R45" s="1310"/>
      <c r="S45" s="1310"/>
      <c r="T45" s="1310"/>
      <c r="U45" s="1310"/>
      <c r="V45" s="1311"/>
      <c r="W45" s="1311"/>
      <c r="X45" s="1311"/>
      <c r="Y45" s="1311"/>
      <c r="Z45" s="1311"/>
    </row>
    <row r="46" spans="1:72" x14ac:dyDescent="0.35">
      <c r="A46" s="625" t="s">
        <v>217</v>
      </c>
      <c r="B46" s="201">
        <f>'MASTER CHART'!Q34</f>
        <v>6.5987294562777699</v>
      </c>
      <c r="C46" s="201">
        <f>'MASTER CHART'!AI34</f>
        <v>33.84686220302283</v>
      </c>
      <c r="D46" s="201">
        <f>'MASTER CHART'!AQ34</f>
        <v>-0.36363636363636326</v>
      </c>
      <c r="E46" s="684">
        <f t="shared" si="7"/>
        <v>40.081955295664244</v>
      </c>
      <c r="F46" s="683">
        <f t="shared" si="8"/>
        <v>19.079076574965278</v>
      </c>
      <c r="G46" s="683">
        <f t="shared" si="9"/>
        <v>-20.880433199037519</v>
      </c>
      <c r="H46" s="683">
        <f t="shared" si="10"/>
        <v>18.079076574965278</v>
      </c>
      <c r="I46" s="683">
        <f t="shared" si="11"/>
        <v>-21.880433199037519</v>
      </c>
      <c r="J46" s="625" t="s">
        <v>217</v>
      </c>
      <c r="K46" s="989">
        <f t="shared" si="12"/>
        <v>34.300884413601771</v>
      </c>
      <c r="L46" s="990">
        <f t="shared" si="13"/>
        <v>-36.602750923097204</v>
      </c>
      <c r="P46" s="589"/>
      <c r="Q46" s="589"/>
      <c r="R46" s="589"/>
      <c r="S46" s="589"/>
      <c r="T46" s="589"/>
      <c r="U46" s="589"/>
      <c r="V46" s="682"/>
      <c r="W46" s="682"/>
      <c r="X46" s="682"/>
      <c r="Y46" s="682"/>
      <c r="Z46" s="682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4"/>
      <c r="BQ46" s="214"/>
      <c r="BR46" s="214"/>
      <c r="BS46" s="214"/>
      <c r="BT46" s="214"/>
    </row>
    <row r="47" spans="1:72" x14ac:dyDescent="0.35">
      <c r="A47" s="1280" t="s">
        <v>52</v>
      </c>
      <c r="B47" s="1281">
        <f>'MASTER CHART'!Q46</f>
        <v>1.9900072770531847</v>
      </c>
      <c r="C47" s="1281">
        <f>'MASTER CHART'!AI46</f>
        <v>34.369087467968143</v>
      </c>
      <c r="D47" s="1281">
        <f>'MASTER CHART'!AQ46</f>
        <v>2.7568376068376081</v>
      </c>
      <c r="E47" s="1282">
        <f t="shared" si="7"/>
        <v>39.115932351858937</v>
      </c>
      <c r="F47" s="1283">
        <f t="shared" si="8"/>
        <v>18.619248066548462</v>
      </c>
      <c r="G47" s="1283">
        <f t="shared" si="9"/>
        <v>-20.377189846808985</v>
      </c>
      <c r="H47" s="1283">
        <f t="shared" si="10"/>
        <v>17.619248066548462</v>
      </c>
      <c r="I47" s="1283">
        <f t="shared" si="11"/>
        <v>-21.377189846808985</v>
      </c>
      <c r="J47" s="1280" t="s">
        <v>52</v>
      </c>
      <c r="K47" s="1284">
        <f t="shared" si="12"/>
        <v>33.428465711690592</v>
      </c>
      <c r="L47" s="1285">
        <f t="shared" si="13"/>
        <v>-35.760898711682316</v>
      </c>
      <c r="P47" s="589"/>
      <c r="Q47" s="589"/>
      <c r="R47" s="589"/>
      <c r="S47" s="589"/>
      <c r="T47" s="589"/>
      <c r="U47" s="589"/>
      <c r="V47" s="682"/>
      <c r="W47" s="682"/>
      <c r="X47" s="682"/>
      <c r="Y47" s="682"/>
      <c r="Z47" s="682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4"/>
      <c r="BN47" s="214"/>
      <c r="BO47" s="214"/>
      <c r="BP47" s="214"/>
      <c r="BQ47" s="214"/>
      <c r="BR47" s="214"/>
      <c r="BS47" s="214"/>
      <c r="BT47" s="214"/>
    </row>
    <row r="48" spans="1:72" s="1286" customFormat="1" x14ac:dyDescent="0.35">
      <c r="A48" s="625" t="s">
        <v>92</v>
      </c>
      <c r="B48" s="201">
        <f>'MASTER CHART'!Q147</f>
        <v>2.256159628632501</v>
      </c>
      <c r="C48" s="201">
        <f>'MASTER CHART'!AI147</f>
        <v>31.572536031960141</v>
      </c>
      <c r="D48" s="201">
        <f>'MASTER CHART'!AQ147</f>
        <v>3.019444444444443</v>
      </c>
      <c r="E48" s="684">
        <f t="shared" si="7"/>
        <v>36.848140105037089</v>
      </c>
      <c r="F48" s="683">
        <f t="shared" si="8"/>
        <v>17.53977523110256</v>
      </c>
      <c r="G48" s="683">
        <f t="shared" si="9"/>
        <v>-19.195798266239535</v>
      </c>
      <c r="H48" s="683">
        <f t="shared" si="10"/>
        <v>16.53977523110256</v>
      </c>
      <c r="I48" s="683">
        <f t="shared" si="11"/>
        <v>-20.195798266239535</v>
      </c>
      <c r="J48" s="625" t="s">
        <v>92</v>
      </c>
      <c r="K48" s="989">
        <f t="shared" si="12"/>
        <v>31.380414595654869</v>
      </c>
      <c r="L48" s="990">
        <f t="shared" si="13"/>
        <v>-33.78460412131151</v>
      </c>
      <c r="P48" s="114"/>
      <c r="Q48" s="114"/>
      <c r="R48" s="114"/>
      <c r="S48" s="114"/>
      <c r="T48" s="114"/>
      <c r="U48" s="114"/>
      <c r="V48" s="1287"/>
      <c r="W48" s="1287"/>
      <c r="X48" s="1287"/>
      <c r="Y48" s="1287"/>
      <c r="Z48" s="1287"/>
    </row>
    <row r="49" spans="1:72" s="203" customFormat="1" x14ac:dyDescent="0.35">
      <c r="A49" s="625" t="s">
        <v>38</v>
      </c>
      <c r="B49" s="201">
        <f>'MASTER CHART'!Q128</f>
        <v>2.1590344342116863</v>
      </c>
      <c r="C49" s="201">
        <f>'MASTER CHART'!AI128</f>
        <v>29.784338838302304</v>
      </c>
      <c r="D49" s="201">
        <f>'MASTER CHART'!AQ128</f>
        <v>2.4083333333333319</v>
      </c>
      <c r="E49" s="684">
        <f t="shared" si="7"/>
        <v>34.351706605847326</v>
      </c>
      <c r="F49" s="683">
        <f t="shared" si="8"/>
        <v>16.351468783874367</v>
      </c>
      <c r="G49" s="683">
        <f t="shared" si="9"/>
        <v>-17.895297516434301</v>
      </c>
      <c r="H49" s="683">
        <f t="shared" si="10"/>
        <v>15.351468783874367</v>
      </c>
      <c r="I49" s="683">
        <f t="shared" si="11"/>
        <v>-18.895297516434301</v>
      </c>
      <c r="J49" s="625" t="s">
        <v>38</v>
      </c>
      <c r="K49" s="989">
        <f t="shared" si="12"/>
        <v>29.125876764294961</v>
      </c>
      <c r="L49" s="990">
        <f t="shared" si="13"/>
        <v>-31.609057385677588</v>
      </c>
      <c r="M49" s="199"/>
      <c r="P49" s="589"/>
      <c r="Q49" s="589"/>
      <c r="R49" s="589"/>
      <c r="S49" s="589"/>
      <c r="T49" s="589"/>
      <c r="U49" s="589"/>
      <c r="V49" s="682"/>
      <c r="W49" s="682"/>
      <c r="X49" s="682"/>
      <c r="Y49" s="682"/>
      <c r="Z49" s="682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4"/>
      <c r="BN49" s="214"/>
      <c r="BO49" s="214"/>
      <c r="BP49" s="214"/>
      <c r="BQ49" s="214"/>
      <c r="BR49" s="214"/>
      <c r="BS49" s="214"/>
      <c r="BT49" s="214"/>
    </row>
    <row r="50" spans="1:72" x14ac:dyDescent="0.35">
      <c r="A50" s="1280" t="s">
        <v>83</v>
      </c>
      <c r="B50" s="1281">
        <f>'MASTER CHART'!Q130</f>
        <v>2.9916780584665901</v>
      </c>
      <c r="C50" s="1281">
        <f>'MASTER CHART'!AI130</f>
        <v>27.29965440599906</v>
      </c>
      <c r="D50" s="1281">
        <f>'MASTER CHART'!AQ130</f>
        <v>3.4833333333333312</v>
      </c>
      <c r="E50" s="1282">
        <f t="shared" si="7"/>
        <v>33.774665797798981</v>
      </c>
      <c r="F50" s="1283">
        <f t="shared" si="8"/>
        <v>16.076796411171404</v>
      </c>
      <c r="G50" s="1283">
        <f t="shared" si="9"/>
        <v>-17.594691870908932</v>
      </c>
      <c r="H50" s="1283">
        <f t="shared" si="10"/>
        <v>15.076796411171404</v>
      </c>
      <c r="I50" s="1283">
        <f t="shared" si="11"/>
        <v>-18.594691870908932</v>
      </c>
      <c r="J50" s="1280" t="s">
        <v>83</v>
      </c>
      <c r="K50" s="1284">
        <f t="shared" si="12"/>
        <v>28.604749190736236</v>
      </c>
      <c r="L50" s="1285">
        <f t="shared" si="13"/>
        <v>-31.106188293957505</v>
      </c>
      <c r="M50" s="690"/>
      <c r="P50" s="589"/>
      <c r="Q50" s="589"/>
      <c r="R50" s="589"/>
      <c r="S50" s="589"/>
      <c r="T50" s="589"/>
      <c r="U50" s="589"/>
      <c r="V50" s="682"/>
      <c r="W50" s="682"/>
      <c r="X50" s="682"/>
      <c r="Y50" s="682"/>
      <c r="Z50" s="682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4"/>
      <c r="BN50" s="214"/>
      <c r="BO50" s="214"/>
      <c r="BP50" s="214"/>
      <c r="BQ50" s="214"/>
      <c r="BR50" s="214"/>
      <c r="BS50" s="214"/>
      <c r="BT50" s="214"/>
    </row>
    <row r="51" spans="1:72" s="696" customFormat="1" x14ac:dyDescent="0.35">
      <c r="A51" s="983" t="s">
        <v>126</v>
      </c>
      <c r="B51" s="984">
        <f>'MASTER CHART'!Q174</f>
        <v>0.27212975611187762</v>
      </c>
      <c r="C51" s="984">
        <f>'MASTER CHART'!AI174</f>
        <v>23.226738333552323</v>
      </c>
      <c r="D51" s="984">
        <f>'MASTER CHART'!AQ174</f>
        <v>9.2999999999999972</v>
      </c>
      <c r="E51" s="985">
        <f t="shared" si="7"/>
        <v>32.798868089664197</v>
      </c>
      <c r="F51" s="986">
        <f t="shared" si="8"/>
        <v>15.612315098873919</v>
      </c>
      <c r="G51" s="986">
        <f t="shared" si="9"/>
        <v>-17.086356418953415</v>
      </c>
      <c r="H51" s="986">
        <f t="shared" si="10"/>
        <v>14.612315098873919</v>
      </c>
      <c r="I51" s="986">
        <f t="shared" si="11"/>
        <v>-18.086356418953415</v>
      </c>
      <c r="J51" s="1367" t="s">
        <v>126</v>
      </c>
      <c r="K51" s="1368">
        <f t="shared" si="12"/>
        <v>27.723502864944578</v>
      </c>
      <c r="L51" s="1369">
        <f t="shared" si="13"/>
        <v>-30.255817747631834</v>
      </c>
      <c r="M51" s="214"/>
      <c r="N51" s="691"/>
      <c r="P51" s="589"/>
      <c r="Q51" s="589"/>
      <c r="R51" s="589"/>
      <c r="S51" s="589"/>
      <c r="T51" s="589"/>
      <c r="U51" s="589"/>
      <c r="V51" s="692"/>
      <c r="W51" s="692"/>
      <c r="X51" s="693"/>
      <c r="Y51" s="692"/>
      <c r="Z51" s="692"/>
      <c r="AA51" s="691"/>
      <c r="AB51" s="691"/>
      <c r="AC51" s="691"/>
      <c r="AD51" s="691"/>
      <c r="AE51" s="691"/>
      <c r="AF51" s="694"/>
      <c r="AG51" s="695"/>
      <c r="AH51" s="686"/>
      <c r="AI51" s="686"/>
      <c r="AJ51" s="686"/>
      <c r="AK51" s="686"/>
      <c r="AL51" s="686"/>
      <c r="AM51" s="686"/>
      <c r="AN51" s="686"/>
      <c r="AO51" s="686"/>
      <c r="AP51" s="686"/>
      <c r="AQ51" s="686"/>
      <c r="AR51" s="686"/>
      <c r="AS51" s="686"/>
      <c r="AT51" s="686"/>
      <c r="AU51" s="686"/>
      <c r="AV51" s="686"/>
      <c r="AW51" s="686"/>
      <c r="AX51" s="686"/>
      <c r="AY51" s="686"/>
      <c r="AZ51" s="686"/>
      <c r="BA51" s="686"/>
      <c r="BB51" s="686"/>
      <c r="BC51" s="686"/>
      <c r="BD51" s="686"/>
      <c r="BE51" s="686"/>
      <c r="BF51" s="686"/>
      <c r="BG51" s="686"/>
      <c r="BH51" s="686"/>
      <c r="BI51" s="686"/>
      <c r="BJ51" s="686"/>
      <c r="BK51" s="686"/>
      <c r="BL51" s="686"/>
      <c r="BM51" s="686"/>
      <c r="BN51" s="686"/>
      <c r="BO51" s="686"/>
      <c r="BP51" s="686"/>
      <c r="BQ51" s="686"/>
      <c r="BR51" s="686"/>
      <c r="BS51" s="686"/>
      <c r="BT51" s="686"/>
    </row>
    <row r="52" spans="1:72" s="1289" customFormat="1" x14ac:dyDescent="0.35">
      <c r="A52" s="625" t="s">
        <v>47</v>
      </c>
      <c r="B52" s="201">
        <f>'MASTER CHART'!Q35</f>
        <v>1.1192403544046032</v>
      </c>
      <c r="C52" s="201">
        <f>'MASTER CHART'!AI35</f>
        <v>28.57300561525507</v>
      </c>
      <c r="D52" s="201">
        <f>'MASTER CHART'!AQ35</f>
        <v>2.7333333333333316</v>
      </c>
      <c r="E52" s="684">
        <f t="shared" si="7"/>
        <v>32.425579302993008</v>
      </c>
      <c r="F52" s="683">
        <f t="shared" si="8"/>
        <v>15.434629023108901</v>
      </c>
      <c r="G52" s="683">
        <f t="shared" si="9"/>
        <v>-16.891894060105351</v>
      </c>
      <c r="H52" s="683">
        <f t="shared" si="10"/>
        <v>14.434629023108901</v>
      </c>
      <c r="I52" s="683">
        <f t="shared" si="11"/>
        <v>-17.891894060105351</v>
      </c>
      <c r="J52" s="625" t="s">
        <v>47</v>
      </c>
      <c r="K52" s="989">
        <f t="shared" si="12"/>
        <v>27.386384455082759</v>
      </c>
      <c r="L52" s="990">
        <f t="shared" si="13"/>
        <v>-29.93051078409572</v>
      </c>
      <c r="M52" s="1286"/>
      <c r="N52" s="1288"/>
      <c r="P52" s="114"/>
      <c r="Q52" s="114"/>
      <c r="R52" s="114"/>
      <c r="S52" s="114"/>
      <c r="T52" s="114"/>
      <c r="U52" s="114"/>
      <c r="V52" s="1290"/>
      <c r="W52" s="1290"/>
      <c r="X52" s="1290"/>
      <c r="Y52" s="1290"/>
      <c r="Z52" s="1290"/>
      <c r="AA52" s="1288"/>
      <c r="AB52" s="1288"/>
      <c r="AC52" s="1288"/>
      <c r="AD52" s="1288"/>
      <c r="AE52" s="1288"/>
      <c r="AF52" s="1288"/>
      <c r="AG52" s="1288"/>
    </row>
    <row r="53" spans="1:72" s="1292" customFormat="1" x14ac:dyDescent="0.35">
      <c r="A53" s="1280" t="s">
        <v>124</v>
      </c>
      <c r="B53" s="1281">
        <f>'MASTER CHART'!Q164</f>
        <v>1.9676410277833165</v>
      </c>
      <c r="C53" s="1281">
        <f>'MASTER CHART'!AI164</f>
        <v>23.63388843644055</v>
      </c>
      <c r="D53" s="1281">
        <f>'MASTER CHART'!AQ164</f>
        <v>1.1444444444444439</v>
      </c>
      <c r="E53" s="1282">
        <f t="shared" si="7"/>
        <v>26.745973908668311</v>
      </c>
      <c r="F53" s="1283">
        <f t="shared" si="8"/>
        <v>12.731127523878685</v>
      </c>
      <c r="G53" s="1283">
        <f t="shared" si="9"/>
        <v>-13.933140671996105</v>
      </c>
      <c r="H53" s="1283">
        <f t="shared" si="10"/>
        <v>11.731127523878685</v>
      </c>
      <c r="I53" s="1283">
        <f t="shared" si="11"/>
        <v>-14.933140671996105</v>
      </c>
      <c r="J53" s="1280" t="s">
        <v>124</v>
      </c>
      <c r="K53" s="1284">
        <f t="shared" si="12"/>
        <v>22.257112943201193</v>
      </c>
      <c r="L53" s="1285">
        <f t="shared" si="13"/>
        <v>-24.980950950307946</v>
      </c>
      <c r="M53" s="1286"/>
      <c r="N53" s="1291"/>
      <c r="P53" s="114"/>
      <c r="Q53" s="114"/>
      <c r="R53" s="114"/>
      <c r="S53" s="114"/>
      <c r="T53" s="114"/>
      <c r="U53" s="114"/>
      <c r="V53" s="1293"/>
      <c r="W53" s="1293"/>
      <c r="X53" s="1293"/>
      <c r="Y53" s="1293"/>
      <c r="Z53" s="1293"/>
      <c r="AA53" s="1291"/>
      <c r="AB53" s="1291"/>
      <c r="AC53" s="1291"/>
      <c r="AD53" s="1291"/>
      <c r="AE53" s="1291"/>
      <c r="AF53" s="1291"/>
      <c r="AG53" s="1291"/>
    </row>
    <row r="54" spans="1:72" x14ac:dyDescent="0.35">
      <c r="A54" s="1302" t="s">
        <v>49</v>
      </c>
      <c r="B54" s="1303">
        <f>'MASTER CHART'!Q41</f>
        <v>0.90759768463794799</v>
      </c>
      <c r="C54" s="1303">
        <f>'MASTER CHART'!AI41</f>
        <v>18.182598015321684</v>
      </c>
      <c r="D54" s="1303">
        <f>'MASTER CHART'!AQ41</f>
        <v>7.4611111111111095</v>
      </c>
      <c r="E54" s="1304">
        <f t="shared" si="7"/>
        <v>26.551306811070742</v>
      </c>
      <c r="F54" s="1305">
        <f t="shared" si="8"/>
        <v>12.638465665586258</v>
      </c>
      <c r="G54" s="1305">
        <f t="shared" si="9"/>
        <v>-13.831730117110418</v>
      </c>
      <c r="H54" s="1305">
        <f t="shared" si="10"/>
        <v>11.638465665586258</v>
      </c>
      <c r="I54" s="1305">
        <f t="shared" si="11"/>
        <v>-14.831730117110418</v>
      </c>
      <c r="J54" s="1302" t="s">
        <v>49</v>
      </c>
      <c r="K54" s="1306">
        <f t="shared" si="12"/>
        <v>22.081308405969502</v>
      </c>
      <c r="L54" s="1307">
        <f t="shared" si="13"/>
        <v>-24.811305987263193</v>
      </c>
      <c r="M54" s="203"/>
      <c r="P54" s="589"/>
      <c r="Q54" s="589"/>
      <c r="R54" s="589"/>
      <c r="S54" s="589"/>
      <c r="T54" s="589"/>
      <c r="U54" s="589"/>
      <c r="V54" s="682"/>
      <c r="W54" s="682"/>
      <c r="X54" s="682"/>
      <c r="Y54" s="682"/>
      <c r="Z54" s="682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  <c r="BI54" s="214"/>
      <c r="BJ54" s="214"/>
      <c r="BK54" s="214"/>
      <c r="BL54" s="214"/>
      <c r="BM54" s="214"/>
      <c r="BN54" s="214"/>
      <c r="BO54" s="214"/>
      <c r="BP54" s="214"/>
      <c r="BQ54" s="214"/>
      <c r="BR54" s="214"/>
      <c r="BS54" s="214"/>
      <c r="BT54" s="214"/>
    </row>
    <row r="55" spans="1:72" s="1286" customFormat="1" x14ac:dyDescent="0.35">
      <c r="A55" s="625" t="s">
        <v>90</v>
      </c>
      <c r="B55" s="201">
        <f>'MASTER CHART'!Q141</f>
        <v>2.2770286497411192</v>
      </c>
      <c r="C55" s="201">
        <f>'MASTER CHART'!AI141</f>
        <v>19.565527063617143</v>
      </c>
      <c r="D55" s="201">
        <f>'MASTER CHART'!AQ141</f>
        <v>3.6222222222222236</v>
      </c>
      <c r="E55" s="684">
        <f t="shared" si="7"/>
        <v>25.464777935580486</v>
      </c>
      <c r="F55" s="683">
        <f t="shared" si="8"/>
        <v>12.121276135697432</v>
      </c>
      <c r="G55" s="683">
        <f t="shared" si="9"/>
        <v>-13.265709985703461</v>
      </c>
      <c r="H55" s="683">
        <f t="shared" si="10"/>
        <v>11.121276135697432</v>
      </c>
      <c r="I55" s="683">
        <f t="shared" si="11"/>
        <v>-14.265709985703461</v>
      </c>
      <c r="J55" s="625" t="s">
        <v>90</v>
      </c>
      <c r="K55" s="989">
        <f t="shared" si="12"/>
        <v>21.100060375347908</v>
      </c>
      <c r="L55" s="990">
        <f t="shared" si="13"/>
        <v>-23.864437444995989</v>
      </c>
      <c r="P55" s="114"/>
      <c r="Q55" s="114"/>
      <c r="R55" s="114"/>
      <c r="S55" s="114"/>
      <c r="T55" s="114"/>
      <c r="U55" s="114"/>
      <c r="V55" s="1287"/>
      <c r="W55" s="1287"/>
      <c r="X55" s="1287"/>
      <c r="Y55" s="1287"/>
      <c r="Z55" s="1287"/>
    </row>
    <row r="56" spans="1:72" x14ac:dyDescent="0.35">
      <c r="A56" s="1280" t="s">
        <v>152</v>
      </c>
      <c r="B56" s="1281">
        <f>'MASTER CHART'!Q49</f>
        <v>-2.2030170269915526</v>
      </c>
      <c r="C56" s="1281">
        <f>'MASTER CHART'!AI49</f>
        <v>32.392109846517265</v>
      </c>
      <c r="D56" s="1281">
        <f>'MASTER CHART'!AQ49</f>
        <v>-6.0454545454545441</v>
      </c>
      <c r="E56" s="1282">
        <f t="shared" si="7"/>
        <v>24.143638274071169</v>
      </c>
      <c r="F56" s="1283">
        <f t="shared" si="8"/>
        <v>11.49241148620049</v>
      </c>
      <c r="G56" s="1283">
        <f t="shared" si="9"/>
        <v>-12.577470895438113</v>
      </c>
      <c r="H56" s="1283">
        <f t="shared" si="10"/>
        <v>10.49241148620049</v>
      </c>
      <c r="I56" s="1283">
        <f t="shared" si="11"/>
        <v>-13.577470895438113</v>
      </c>
      <c r="J56" s="1280" t="s">
        <v>152</v>
      </c>
      <c r="K56" s="1284">
        <f t="shared" si="12"/>
        <v>19.906934522666671</v>
      </c>
      <c r="L56" s="1285">
        <f t="shared" si="13"/>
        <v>-22.713114536195917</v>
      </c>
      <c r="M56" s="200"/>
      <c r="P56" s="589"/>
      <c r="Q56" s="589"/>
      <c r="R56" s="589"/>
      <c r="S56" s="589"/>
      <c r="T56" s="589"/>
      <c r="U56" s="589"/>
      <c r="V56" s="682"/>
      <c r="W56" s="682"/>
      <c r="X56" s="682"/>
      <c r="Y56" s="682"/>
      <c r="Z56" s="682"/>
      <c r="AA56" s="214"/>
      <c r="AB56" s="214"/>
      <c r="AC56" s="214"/>
      <c r="AD56" s="214"/>
      <c r="AE56" s="214"/>
      <c r="AF56" s="214"/>
      <c r="AG56" s="214"/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  <c r="BI56" s="214"/>
      <c r="BJ56" s="214"/>
      <c r="BK56" s="214"/>
      <c r="BL56" s="214"/>
      <c r="BM56" s="214"/>
      <c r="BN56" s="214"/>
      <c r="BO56" s="214"/>
      <c r="BP56" s="214"/>
      <c r="BQ56" s="214"/>
      <c r="BR56" s="214"/>
      <c r="BS56" s="214"/>
      <c r="BT56" s="214"/>
    </row>
    <row r="57" spans="1:72" x14ac:dyDescent="0.35">
      <c r="A57" s="625" t="s">
        <v>87</v>
      </c>
      <c r="B57" s="201">
        <f>'MASTER CHART'!Q135</f>
        <v>1.5922059984119898</v>
      </c>
      <c r="C57" s="201">
        <f>'MASTER CHART'!AI135</f>
        <v>14.446971075706244</v>
      </c>
      <c r="D57" s="201">
        <f>'MASTER CHART'!AQ135</f>
        <v>6.7111111111111104</v>
      </c>
      <c r="E57" s="684">
        <f t="shared" si="7"/>
        <v>22.750288185229344</v>
      </c>
      <c r="F57" s="683">
        <f t="shared" si="8"/>
        <v>10.829174554652306</v>
      </c>
      <c r="G57" s="683">
        <f t="shared" si="9"/>
        <v>-11.851614254006204</v>
      </c>
      <c r="H57" s="683">
        <f t="shared" si="10"/>
        <v>9.8291745546523064</v>
      </c>
      <c r="I57" s="683">
        <f t="shared" si="11"/>
        <v>-12.851614254006204</v>
      </c>
      <c r="J57" s="625" t="s">
        <v>87</v>
      </c>
      <c r="K57" s="989">
        <f t="shared" si="12"/>
        <v>18.648595180304003</v>
      </c>
      <c r="L57" s="990">
        <f t="shared" si="13"/>
        <v>-21.498862989595974</v>
      </c>
      <c r="M57" s="214"/>
      <c r="P57" s="589"/>
      <c r="Q57" s="589"/>
      <c r="R57" s="589"/>
      <c r="S57" s="589"/>
      <c r="T57" s="589"/>
      <c r="U57" s="589"/>
      <c r="V57" s="682"/>
      <c r="W57" s="682"/>
      <c r="X57" s="682"/>
      <c r="Y57" s="682"/>
      <c r="Z57" s="682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  <c r="BI57" s="214"/>
      <c r="BJ57" s="214"/>
      <c r="BK57" s="214"/>
      <c r="BL57" s="214"/>
      <c r="BM57" s="214"/>
      <c r="BN57" s="214"/>
      <c r="BO57" s="214"/>
      <c r="BP57" s="214"/>
      <c r="BQ57" s="214"/>
      <c r="BR57" s="214"/>
      <c r="BS57" s="214"/>
      <c r="BT57" s="214"/>
    </row>
    <row r="58" spans="1:72" x14ac:dyDescent="0.35">
      <c r="A58" s="1280" t="s">
        <v>198</v>
      </c>
      <c r="B58" s="1281">
        <f>'MASTER CHART'!Q144</f>
        <v>4.749672335856892</v>
      </c>
      <c r="C58" s="1281">
        <f>'MASTER CHART'!AI144</f>
        <v>17.582244726787149</v>
      </c>
      <c r="D58" s="1281">
        <f>'MASTER CHART'!AQ144</f>
        <v>-0.36363636363636326</v>
      </c>
      <c r="E58" s="1282">
        <f t="shared" si="7"/>
        <v>21.968280699007678</v>
      </c>
      <c r="F58" s="1283">
        <f t="shared" si="8"/>
        <v>10.456937706380756</v>
      </c>
      <c r="G58" s="1283">
        <f t="shared" si="9"/>
        <v>-11.444232554267494</v>
      </c>
      <c r="H58" s="1283">
        <f t="shared" si="10"/>
        <v>9.4569377063807565</v>
      </c>
      <c r="I58" s="1283">
        <f t="shared" si="11"/>
        <v>-12.444232554267494</v>
      </c>
      <c r="J58" s="1280" t="s">
        <v>198</v>
      </c>
      <c r="K58" s="1284">
        <f t="shared" si="12"/>
        <v>17.942361482244102</v>
      </c>
      <c r="L58" s="1285">
        <f t="shared" si="13"/>
        <v>-20.817373242545635</v>
      </c>
      <c r="P58" s="589"/>
      <c r="Q58" s="589"/>
      <c r="R58" s="589"/>
      <c r="S58" s="589"/>
      <c r="T58" s="589"/>
      <c r="U58" s="589"/>
      <c r="V58" s="682"/>
      <c r="W58" s="682"/>
      <c r="X58" s="682"/>
      <c r="Y58" s="682"/>
      <c r="Z58" s="682"/>
    </row>
    <row r="59" spans="1:72" x14ac:dyDescent="0.35">
      <c r="A59" s="625" t="s">
        <v>135</v>
      </c>
      <c r="B59" s="201">
        <f>'MASTER CHART'!Q24</f>
        <v>-0.84248322187420921</v>
      </c>
      <c r="C59" s="201">
        <f>'MASTER CHART'!AI24</f>
        <v>29.675005269107103</v>
      </c>
      <c r="D59" s="201">
        <f>'MASTER CHART'!AQ24</f>
        <v>-6.9531468531468503</v>
      </c>
      <c r="E59" s="684">
        <f t="shared" si="7"/>
        <v>21.879375194086045</v>
      </c>
      <c r="F59" s="683">
        <f t="shared" si="8"/>
        <v>10.414618539967252</v>
      </c>
      <c r="G59" s="683">
        <f t="shared" si="9"/>
        <v>-11.397917811315228</v>
      </c>
      <c r="H59" s="683">
        <f t="shared" si="10"/>
        <v>9.4146185399672522</v>
      </c>
      <c r="I59" s="683">
        <f t="shared" si="11"/>
        <v>-12.397917811315228</v>
      </c>
      <c r="J59" s="625" t="s">
        <v>135</v>
      </c>
      <c r="K59" s="989">
        <f t="shared" si="12"/>
        <v>17.862070609554305</v>
      </c>
      <c r="L59" s="990">
        <f t="shared" si="13"/>
        <v>-20.739895480340103</v>
      </c>
      <c r="M59" s="214"/>
      <c r="P59" s="589"/>
      <c r="Q59" s="589"/>
      <c r="R59" s="589"/>
      <c r="S59" s="589"/>
      <c r="T59" s="589"/>
      <c r="U59" s="589"/>
      <c r="V59" s="682"/>
      <c r="W59" s="682"/>
      <c r="X59" s="682"/>
      <c r="Y59" s="682"/>
      <c r="Z59" s="682"/>
    </row>
    <row r="60" spans="1:72" x14ac:dyDescent="0.35">
      <c r="A60" s="625" t="s">
        <v>263</v>
      </c>
      <c r="B60" s="201">
        <f>'MASTER CHART'!Q149</f>
        <v>0.14179149355262874</v>
      </c>
      <c r="C60" s="201">
        <f>'MASTER CHART'!AI149</f>
        <v>21.646507054731476</v>
      </c>
      <c r="D60" s="201">
        <f>'MASTER CHART'!AQ149</f>
        <v>-0.29786324786324797</v>
      </c>
      <c r="E60" s="684">
        <f t="shared" si="7"/>
        <v>21.490435300420856</v>
      </c>
      <c r="F60" s="683">
        <f t="shared" si="8"/>
        <v>10.229482511558487</v>
      </c>
      <c r="G60" s="683">
        <f t="shared" si="9"/>
        <v>-11.195302110354271</v>
      </c>
      <c r="H60" s="683">
        <f t="shared" si="10"/>
        <v>9.2294825115584871</v>
      </c>
      <c r="I60" s="683">
        <f t="shared" si="11"/>
        <v>-12.195302110354271</v>
      </c>
      <c r="J60" s="625" t="s">
        <v>263</v>
      </c>
      <c r="K60" s="989">
        <f t="shared" si="12"/>
        <v>17.510817630182789</v>
      </c>
      <c r="L60" s="990">
        <f t="shared" si="13"/>
        <v>-20.400949173019782</v>
      </c>
      <c r="M60" s="214"/>
      <c r="P60" s="589"/>
      <c r="Q60" s="589"/>
      <c r="R60" s="589"/>
      <c r="S60" s="589"/>
      <c r="T60" s="589"/>
      <c r="U60" s="589"/>
      <c r="V60" s="682"/>
      <c r="W60" s="682"/>
      <c r="X60" s="682"/>
      <c r="Y60" s="682"/>
      <c r="Z60" s="682"/>
    </row>
    <row r="61" spans="1:72" x14ac:dyDescent="0.35">
      <c r="A61" s="625" t="s">
        <v>183</v>
      </c>
      <c r="B61" s="201">
        <f>'MASTER CHART'!Q114</f>
        <v>4.5943103133707233</v>
      </c>
      <c r="C61" s="201">
        <f>'MASTER CHART'!AI114</f>
        <v>15.834618093522653</v>
      </c>
      <c r="D61" s="201">
        <f>'MASTER CHART'!AQ114</f>
        <v>-0.25555555555555559</v>
      </c>
      <c r="E61" s="684">
        <f t="shared" si="7"/>
        <v>20.17337285133782</v>
      </c>
      <c r="F61" s="683">
        <f t="shared" si="8"/>
        <v>9.6025586218752714</v>
      </c>
      <c r="G61" s="683">
        <f t="shared" si="9"/>
        <v>-10.509187017311046</v>
      </c>
      <c r="H61" s="683">
        <f t="shared" si="10"/>
        <v>8.6025586218752714</v>
      </c>
      <c r="I61" s="683">
        <f t="shared" si="11"/>
        <v>-11.509187017311046</v>
      </c>
      <c r="J61" s="625" t="s">
        <v>183</v>
      </c>
      <c r="K61" s="989">
        <f t="shared" si="12"/>
        <v>16.321373922315153</v>
      </c>
      <c r="L61" s="990">
        <f t="shared" si="13"/>
        <v>-19.253179399597585</v>
      </c>
      <c r="M61" s="202"/>
      <c r="R61" s="682"/>
      <c r="S61" s="474"/>
      <c r="T61" s="474"/>
      <c r="U61" s="682"/>
      <c r="V61" s="682"/>
      <c r="W61" s="682"/>
      <c r="X61" s="682"/>
      <c r="Y61" s="682"/>
      <c r="Z61" s="682"/>
    </row>
    <row r="62" spans="1:72" x14ac:dyDescent="0.35">
      <c r="A62" s="625" t="s">
        <v>168</v>
      </c>
      <c r="B62" s="201">
        <f>'MASTER CHART'!Q92</f>
        <v>0.50164509159597637</v>
      </c>
      <c r="C62" s="201">
        <f>'MASTER CHART'!AI92</f>
        <v>18.337518223808285</v>
      </c>
      <c r="D62" s="201">
        <f>'MASTER CHART'!AQ92</f>
        <v>0.44444444444444403</v>
      </c>
      <c r="E62" s="684">
        <f t="shared" si="7"/>
        <v>19.283607759848703</v>
      </c>
      <c r="F62" s="683">
        <f t="shared" si="8"/>
        <v>9.1790289764518072</v>
      </c>
      <c r="G62" s="683">
        <f t="shared" si="9"/>
        <v>-10.045669695897246</v>
      </c>
      <c r="H62" s="683">
        <f t="shared" si="10"/>
        <v>8.1790289764518072</v>
      </c>
      <c r="I62" s="683">
        <f t="shared" si="11"/>
        <v>-11.045669695897246</v>
      </c>
      <c r="J62" s="625" t="s">
        <v>168</v>
      </c>
      <c r="K62" s="989">
        <f t="shared" si="12"/>
        <v>15.517823953755331</v>
      </c>
      <c r="L62" s="990">
        <f t="shared" si="13"/>
        <v>-18.477783002738455</v>
      </c>
      <c r="M62" s="214"/>
      <c r="R62" s="682"/>
      <c r="S62" s="474"/>
      <c r="T62" s="474"/>
      <c r="U62" s="682"/>
      <c r="V62" s="682"/>
      <c r="W62" s="682"/>
      <c r="X62" s="682"/>
      <c r="Y62" s="682"/>
      <c r="Z62" s="682"/>
    </row>
    <row r="63" spans="1:72" s="1286" customFormat="1" x14ac:dyDescent="0.35">
      <c r="A63" s="625" t="s">
        <v>253</v>
      </c>
      <c r="B63" s="201">
        <f>'MASTER CHART'!Q103</f>
        <v>4.5805498965467137</v>
      </c>
      <c r="C63" s="201">
        <f>'MASTER CHART'!AI103</f>
        <v>11.194877240636135</v>
      </c>
      <c r="D63" s="201">
        <f>'MASTER CHART'!AQ103</f>
        <v>1.8863636363636362</v>
      </c>
      <c r="E63" s="684">
        <f t="shared" si="7"/>
        <v>17.661790773546485</v>
      </c>
      <c r="F63" s="683">
        <f t="shared" si="8"/>
        <v>8.4070414263437776</v>
      </c>
      <c r="G63" s="683">
        <f t="shared" si="9"/>
        <v>-9.200794714281491</v>
      </c>
      <c r="H63" s="683">
        <f t="shared" si="10"/>
        <v>7.4070414263437776</v>
      </c>
      <c r="I63" s="683">
        <f t="shared" si="11"/>
        <v>-10.200794714281491</v>
      </c>
      <c r="J63" s="625" t="s">
        <v>253</v>
      </c>
      <c r="K63" s="989">
        <f t="shared" si="12"/>
        <v>14.053155356595745</v>
      </c>
      <c r="L63" s="990">
        <f t="shared" si="13"/>
        <v>-17.064431254538238</v>
      </c>
      <c r="P63" s="1294"/>
      <c r="Q63" s="1295"/>
      <c r="R63" s="1287"/>
      <c r="S63" s="1296"/>
      <c r="T63" s="1296"/>
      <c r="U63" s="1287"/>
      <c r="V63" s="1287"/>
      <c r="W63" s="1287"/>
      <c r="X63" s="1287"/>
      <c r="Y63" s="1287"/>
      <c r="Z63" s="1287"/>
    </row>
    <row r="64" spans="1:72" x14ac:dyDescent="0.35">
      <c r="A64" s="625" t="s">
        <v>268</v>
      </c>
      <c r="B64" s="201">
        <f>'MASTER CHART'!Q43</f>
        <v>1.9990441718552519</v>
      </c>
      <c r="C64" s="201">
        <f>'MASTER CHART'!AI43</f>
        <v>6.8291662663758164</v>
      </c>
      <c r="D64" s="201">
        <f>'MASTER CHART'!AQ43</f>
        <v>7.4611111111111095</v>
      </c>
      <c r="E64" s="684">
        <f t="shared" si="7"/>
        <v>16.289321549342176</v>
      </c>
      <c r="F64" s="683">
        <f t="shared" si="8"/>
        <v>7.7537438206700902</v>
      </c>
      <c r="G64" s="683">
        <f t="shared" si="9"/>
        <v>-8.4858158230986831</v>
      </c>
      <c r="H64" s="683">
        <f t="shared" si="10"/>
        <v>6.7537438206700902</v>
      </c>
      <c r="I64" s="683">
        <f t="shared" si="11"/>
        <v>-9.4858158230986831</v>
      </c>
      <c r="J64" s="625" t="s">
        <v>268</v>
      </c>
      <c r="K64" s="989">
        <f t="shared" si="12"/>
        <v>12.813673596176297</v>
      </c>
      <c r="L64" s="990">
        <f t="shared" si="13"/>
        <v>-15.868376586370712</v>
      </c>
      <c r="M64" s="695"/>
      <c r="R64" s="682"/>
      <c r="S64" s="474"/>
      <c r="T64" s="474"/>
      <c r="U64" s="682"/>
      <c r="V64" s="682"/>
      <c r="W64" s="682"/>
      <c r="X64" s="682"/>
      <c r="Y64" s="682"/>
      <c r="Z64" s="682"/>
    </row>
    <row r="65" spans="1:36" x14ac:dyDescent="0.35">
      <c r="A65" s="1280" t="s">
        <v>115</v>
      </c>
      <c r="B65" s="1281">
        <f>'MASTER CHART'!Q55</f>
        <v>3.0828099296443598</v>
      </c>
      <c r="C65" s="1281">
        <f>'MASTER CHART'!AI55</f>
        <v>13.14166534921106</v>
      </c>
      <c r="D65" s="1281">
        <f>'MASTER CHART'!AQ55</f>
        <v>-0.36363636363636326</v>
      </c>
      <c r="E65" s="1282">
        <f t="shared" si="7"/>
        <v>15.860838915219055</v>
      </c>
      <c r="F65" s="1283">
        <f t="shared" si="8"/>
        <v>7.5497853828350436</v>
      </c>
      <c r="G65" s="1283">
        <f t="shared" si="9"/>
        <v>-8.2626005893916759</v>
      </c>
      <c r="H65" s="1283">
        <f t="shared" si="10"/>
        <v>6.5497853828350436</v>
      </c>
      <c r="I65" s="1283">
        <f t="shared" si="11"/>
        <v>-9.2626005893916759</v>
      </c>
      <c r="J65" s="1280" t="s">
        <v>115</v>
      </c>
      <c r="K65" s="1284">
        <f t="shared" si="12"/>
        <v>12.426709429486156</v>
      </c>
      <c r="L65" s="1285">
        <f t="shared" si="13"/>
        <v>-15.494970286445264</v>
      </c>
      <c r="R65" s="682"/>
      <c r="S65" s="474"/>
      <c r="T65" s="474"/>
      <c r="U65" s="682"/>
      <c r="V65" s="682"/>
      <c r="W65" s="682"/>
      <c r="X65" s="682"/>
      <c r="Y65" s="682"/>
      <c r="Z65" s="682"/>
    </row>
    <row r="66" spans="1:36" x14ac:dyDescent="0.35">
      <c r="A66" s="1280" t="s">
        <v>40</v>
      </c>
      <c r="B66" s="1281">
        <f>'MASTER CHART'!Q14</f>
        <v>-0.23781898448098843</v>
      </c>
      <c r="C66" s="1281">
        <f>'MASTER CHART'!AI14</f>
        <v>14.367849461971199</v>
      </c>
      <c r="D66" s="1281">
        <f>'MASTER CHART'!AQ14</f>
        <v>-0.87478632478632468</v>
      </c>
      <c r="E66" s="1282">
        <f t="shared" ref="E66:E97" si="14">SUM(B66:D66)</f>
        <v>13.255244152703886</v>
      </c>
      <c r="F66" s="1283">
        <f t="shared" ref="F66:F97" si="15">(E66/$R$169)*-1</f>
        <v>6.309517994913155</v>
      </c>
      <c r="G66" s="1283">
        <f t="shared" ref="G66:G97" si="16">(E66/$R$170)*-1</f>
        <v>-6.9052329914006361</v>
      </c>
      <c r="H66" s="1283">
        <f t="shared" ref="H66:H97" si="17">F66-1</f>
        <v>5.309517994913155</v>
      </c>
      <c r="I66" s="1283">
        <f t="shared" ref="I66:I97" si="18">G66-1</f>
        <v>-7.9052329914006361</v>
      </c>
      <c r="J66" s="1280" t="s">
        <v>40</v>
      </c>
      <c r="K66" s="1284">
        <f t="shared" ref="K66:K97" si="19">(IF(H66&lt;0,H66/$R$175*-100,H66/$R$174*100))</f>
        <v>10.073587679120971</v>
      </c>
      <c r="L66" s="1285">
        <f t="shared" ref="L66:L97" si="20">(IF(I66&lt;0,I66/$S$175*-100,I66/$S$174*100))</f>
        <v>-13.224293666453379</v>
      </c>
      <c r="R66" s="682"/>
      <c r="S66" s="474"/>
      <c r="T66" s="474"/>
      <c r="U66" s="682"/>
      <c r="V66" s="682"/>
      <c r="W66" s="682"/>
      <c r="X66" s="682"/>
      <c r="Y66" s="682"/>
      <c r="Z66" s="682"/>
    </row>
    <row r="67" spans="1:36" x14ac:dyDescent="0.35">
      <c r="A67" s="625" t="s">
        <v>140</v>
      </c>
      <c r="B67" s="201">
        <f>'MASTER CHART'!Q30</f>
        <v>0.40950871869429123</v>
      </c>
      <c r="C67" s="201">
        <f>'MASTER CHART'!AI30</f>
        <v>12.416525034681332</v>
      </c>
      <c r="D67" s="201">
        <f>'MASTER CHART'!AQ30</f>
        <v>-0.25555555555555559</v>
      </c>
      <c r="E67" s="684">
        <f t="shared" si="14"/>
        <v>12.570478197820066</v>
      </c>
      <c r="F67" s="683">
        <f t="shared" si="15"/>
        <v>5.9835682753252275</v>
      </c>
      <c r="G67" s="683">
        <f t="shared" si="16"/>
        <v>-6.5485086332086242</v>
      </c>
      <c r="H67" s="683">
        <f t="shared" si="17"/>
        <v>4.9835682753252275</v>
      </c>
      <c r="I67" s="683">
        <f t="shared" si="18"/>
        <v>-7.5485086332086242</v>
      </c>
      <c r="J67" s="625" t="s">
        <v>140</v>
      </c>
      <c r="K67" s="989">
        <f t="shared" si="19"/>
        <v>9.4551731483858532</v>
      </c>
      <c r="L67" s="990">
        <f t="shared" si="20"/>
        <v>-12.627546211212032</v>
      </c>
      <c r="M67" s="214"/>
      <c r="R67" s="682"/>
      <c r="S67" s="474"/>
      <c r="T67" s="474"/>
      <c r="U67" s="682"/>
      <c r="V67" s="682"/>
      <c r="W67" s="682"/>
      <c r="X67" s="682"/>
      <c r="Y67" s="682"/>
      <c r="Z67" s="682"/>
    </row>
    <row r="68" spans="1:36" s="1286" customFormat="1" x14ac:dyDescent="0.35">
      <c r="A68" s="625" t="s">
        <v>77</v>
      </c>
      <c r="B68" s="201">
        <f>'MASTER CHART'!Q106</f>
        <v>2.4769999427409752</v>
      </c>
      <c r="C68" s="201">
        <f>'MASTER CHART'!AI106</f>
        <v>4.8989989841214365</v>
      </c>
      <c r="D68" s="201">
        <f>'MASTER CHART'!AQ106</f>
        <v>4.3722222222222236</v>
      </c>
      <c r="E68" s="684">
        <f t="shared" si="14"/>
        <v>11.748221149084635</v>
      </c>
      <c r="F68" s="683">
        <f t="shared" si="15"/>
        <v>5.5921725691675181</v>
      </c>
      <c r="G68" s="683">
        <f t="shared" si="16"/>
        <v>-6.1201591863837308</v>
      </c>
      <c r="H68" s="683">
        <f t="shared" si="17"/>
        <v>4.5921725691675181</v>
      </c>
      <c r="I68" s="683">
        <f t="shared" si="18"/>
        <v>-7.1201591863837308</v>
      </c>
      <c r="J68" s="625" t="s">
        <v>77</v>
      </c>
      <c r="K68" s="989">
        <f t="shared" si="19"/>
        <v>8.7125899295346212</v>
      </c>
      <c r="L68" s="990">
        <f t="shared" si="20"/>
        <v>-11.910980503049192</v>
      </c>
      <c r="P68" s="1294"/>
      <c r="Q68" s="1295"/>
      <c r="R68" s="1287"/>
      <c r="S68" s="1296"/>
      <c r="T68" s="1296"/>
      <c r="U68" s="1287"/>
      <c r="V68" s="1287"/>
      <c r="W68" s="1287"/>
      <c r="X68" s="1287"/>
      <c r="Y68" s="1287"/>
      <c r="Z68" s="1287"/>
    </row>
    <row r="69" spans="1:36" s="216" customFormat="1" x14ac:dyDescent="0.35">
      <c r="A69" s="625" t="s">
        <v>75</v>
      </c>
      <c r="B69" s="201">
        <f>'MASTER CHART'!Q98</f>
        <v>0.53920433993515016</v>
      </c>
      <c r="C69" s="201">
        <f>'MASTER CHART'!AI98</f>
        <v>13.027915441991178</v>
      </c>
      <c r="D69" s="201">
        <f>'MASTER CHART'!AQ98</f>
        <v>-4.0986013986013976</v>
      </c>
      <c r="E69" s="684">
        <f t="shared" si="14"/>
        <v>9.4685183833249305</v>
      </c>
      <c r="F69" s="683">
        <f t="shared" si="15"/>
        <v>4.5070303071383391</v>
      </c>
      <c r="G69" s="683">
        <f t="shared" si="16"/>
        <v>-4.932562898653333</v>
      </c>
      <c r="H69" s="683">
        <f t="shared" si="17"/>
        <v>3.5070303071383391</v>
      </c>
      <c r="I69" s="683">
        <f t="shared" si="18"/>
        <v>-5.932562898653333</v>
      </c>
      <c r="J69" s="625" t="s">
        <v>75</v>
      </c>
      <c r="K69" s="989">
        <f t="shared" si="19"/>
        <v>6.6537823821558515</v>
      </c>
      <c r="L69" s="990">
        <f t="shared" si="20"/>
        <v>-9.9243063489514221</v>
      </c>
      <c r="M69" s="199"/>
      <c r="N69" s="214"/>
      <c r="O69" s="214"/>
      <c r="P69" s="468"/>
      <c r="Q69" s="470"/>
      <c r="R69" s="682"/>
      <c r="S69" s="474"/>
      <c r="T69" s="474"/>
      <c r="U69" s="682"/>
      <c r="V69" s="682"/>
      <c r="W69" s="682"/>
      <c r="X69" s="682"/>
      <c r="Y69" s="682"/>
      <c r="Z69" s="682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</row>
    <row r="70" spans="1:36" s="1286" customFormat="1" x14ac:dyDescent="0.35">
      <c r="A70" s="1280" t="s">
        <v>199</v>
      </c>
      <c r="B70" s="1281">
        <f>'MASTER CHART'!Q145</f>
        <v>1.4037287336962334</v>
      </c>
      <c r="C70" s="1281">
        <f>'MASTER CHART'!AI145</f>
        <v>8.3119960397634891</v>
      </c>
      <c r="D70" s="1281">
        <f>'MASTER CHART'!AQ145</f>
        <v>-0.36363636363636326</v>
      </c>
      <c r="E70" s="1282">
        <f t="shared" si="14"/>
        <v>9.3520884098233594</v>
      </c>
      <c r="F70" s="1283">
        <f t="shared" si="15"/>
        <v>4.4516094484583748</v>
      </c>
      <c r="G70" s="1283">
        <f t="shared" si="16"/>
        <v>-4.8719094633073725</v>
      </c>
      <c r="H70" s="1283">
        <f t="shared" si="17"/>
        <v>3.4516094484583748</v>
      </c>
      <c r="I70" s="1283">
        <f t="shared" si="18"/>
        <v>-5.8719094633073725</v>
      </c>
      <c r="J70" s="1280" t="s">
        <v>199</v>
      </c>
      <c r="K70" s="1284">
        <f t="shared" si="19"/>
        <v>6.5486340655478896</v>
      </c>
      <c r="L70" s="1285">
        <f t="shared" si="20"/>
        <v>-9.8228420604520501</v>
      </c>
      <c r="P70" s="1294"/>
      <c r="Q70" s="1295"/>
      <c r="R70" s="1287"/>
      <c r="S70" s="1296"/>
      <c r="T70" s="1296"/>
      <c r="U70" s="1287"/>
      <c r="V70" s="1287"/>
      <c r="W70" s="1287"/>
      <c r="X70" s="1287"/>
      <c r="Y70" s="1287"/>
      <c r="Z70" s="1287"/>
    </row>
    <row r="71" spans="1:36" s="1286" customFormat="1" x14ac:dyDescent="0.35">
      <c r="A71" s="625" t="s">
        <v>73</v>
      </c>
      <c r="B71" s="201">
        <f>'MASTER CHART'!Q91</f>
        <v>-1.3423447569431348</v>
      </c>
      <c r="C71" s="201">
        <f>'MASTER CHART'!AI91</f>
        <v>9.6710414608837798</v>
      </c>
      <c r="D71" s="201">
        <f>'MASTER CHART'!AQ91</f>
        <v>0.44444444444444403</v>
      </c>
      <c r="E71" s="684">
        <f t="shared" si="14"/>
        <v>8.7731411483850898</v>
      </c>
      <c r="F71" s="683">
        <f t="shared" si="15"/>
        <v>4.1760296008095246</v>
      </c>
      <c r="G71" s="683">
        <f t="shared" si="16"/>
        <v>-4.5703106633223038</v>
      </c>
      <c r="H71" s="683">
        <f t="shared" si="17"/>
        <v>3.1760296008095246</v>
      </c>
      <c r="I71" s="683">
        <f t="shared" si="18"/>
        <v>-5.5703106633223038</v>
      </c>
      <c r="J71" s="625" t="s">
        <v>73</v>
      </c>
      <c r="K71" s="989">
        <f t="shared" si="19"/>
        <v>6.025784767259581</v>
      </c>
      <c r="L71" s="990">
        <f t="shared" si="20"/>
        <v>-9.3183115671963641</v>
      </c>
      <c r="P71" s="1294"/>
      <c r="Q71" s="1295"/>
      <c r="R71" s="1287"/>
      <c r="S71" s="1296"/>
      <c r="T71" s="1296"/>
      <c r="U71" s="1287"/>
      <c r="V71" s="1287"/>
      <c r="W71" s="1287"/>
      <c r="X71" s="1287"/>
      <c r="Y71" s="1287"/>
      <c r="Z71" s="1287"/>
    </row>
    <row r="72" spans="1:36" s="216" customFormat="1" x14ac:dyDescent="0.35">
      <c r="A72" s="1280" t="s">
        <v>142</v>
      </c>
      <c r="B72" s="1281">
        <f>'MASTER CHART'!Q33</f>
        <v>4.3365846281720151</v>
      </c>
      <c r="C72" s="1281">
        <f>'MASTER CHART'!AI33</f>
        <v>-4.4289869552784706</v>
      </c>
      <c r="D72" s="1281">
        <f>'MASTER CHART'!AQ33</f>
        <v>8.5999999999999979</v>
      </c>
      <c r="E72" s="1282">
        <f t="shared" si="14"/>
        <v>8.5075976728935423</v>
      </c>
      <c r="F72" s="1283">
        <f t="shared" si="15"/>
        <v>4.0496304701904231</v>
      </c>
      <c r="G72" s="1283">
        <f t="shared" si="16"/>
        <v>-4.4319775216244661</v>
      </c>
      <c r="H72" s="1283">
        <f t="shared" si="17"/>
        <v>3.0496304701904231</v>
      </c>
      <c r="I72" s="1283">
        <f t="shared" si="18"/>
        <v>-5.4319775216244661</v>
      </c>
      <c r="J72" s="1280" t="s">
        <v>142</v>
      </c>
      <c r="K72" s="1284">
        <f t="shared" si="19"/>
        <v>5.785971525063947</v>
      </c>
      <c r="L72" s="1285">
        <f t="shared" si="20"/>
        <v>-9.0869005396396432</v>
      </c>
      <c r="M72" s="199"/>
      <c r="N72" s="214"/>
      <c r="O72" s="214"/>
      <c r="T72" s="474"/>
      <c r="U72" s="682"/>
      <c r="V72" s="682"/>
      <c r="W72" s="682"/>
      <c r="X72" s="682"/>
      <c r="Y72" s="682"/>
      <c r="Z72" s="682"/>
      <c r="AA72" s="214"/>
      <c r="AB72" s="214"/>
      <c r="AC72" s="214"/>
      <c r="AD72" s="214"/>
      <c r="AE72" s="214"/>
      <c r="AF72" s="214"/>
      <c r="AG72" s="214"/>
      <c r="AH72" s="214"/>
      <c r="AI72" s="214"/>
      <c r="AJ72" s="214"/>
    </row>
    <row r="73" spans="1:36" s="1286" customFormat="1" x14ac:dyDescent="0.35">
      <c r="A73" s="625" t="s">
        <v>121</v>
      </c>
      <c r="B73" s="201">
        <f>'MASTER CHART'!Q111</f>
        <v>3.775254734116146</v>
      </c>
      <c r="C73" s="201">
        <f>'MASTER CHART'!AI111</f>
        <v>7.7621327283740993E-2</v>
      </c>
      <c r="D73" s="201">
        <f>'MASTER CHART'!AQ111</f>
        <v>4.3222222222222237</v>
      </c>
      <c r="E73" s="684">
        <f t="shared" si="14"/>
        <v>8.1750982836221109</v>
      </c>
      <c r="F73" s="683">
        <f t="shared" si="15"/>
        <v>3.8913602146042376</v>
      </c>
      <c r="G73" s="683">
        <f t="shared" si="16"/>
        <v>-4.2587641333256698</v>
      </c>
      <c r="H73" s="683">
        <f t="shared" si="17"/>
        <v>2.8913602146042376</v>
      </c>
      <c r="I73" s="683">
        <f t="shared" si="18"/>
        <v>-5.2587641333256698</v>
      </c>
      <c r="J73" s="625" t="s">
        <v>121</v>
      </c>
      <c r="K73" s="989">
        <f t="shared" si="19"/>
        <v>5.4856901627685737</v>
      </c>
      <c r="L73" s="990">
        <f t="shared" si="20"/>
        <v>-8.7971399827633991</v>
      </c>
      <c r="T73" s="1296"/>
      <c r="U73" s="1287"/>
      <c r="V73" s="1287"/>
      <c r="W73" s="1287"/>
      <c r="X73" s="1287"/>
      <c r="Y73" s="1287"/>
      <c r="Z73" s="1287"/>
    </row>
    <row r="74" spans="1:36" s="1286" customFormat="1" x14ac:dyDescent="0.35">
      <c r="A74" s="1280" t="s">
        <v>147</v>
      </c>
      <c r="B74" s="1281">
        <f>'MASTER CHART'!Q40</f>
        <v>4.455022452151014</v>
      </c>
      <c r="C74" s="1281">
        <f>'MASTER CHART'!AI40</f>
        <v>-4.4965005971041334</v>
      </c>
      <c r="D74" s="1281">
        <f>'MASTER CHART'!AQ40</f>
        <v>6.0999999999999988</v>
      </c>
      <c r="E74" s="1282">
        <f t="shared" si="14"/>
        <v>6.0585218550468793</v>
      </c>
      <c r="F74" s="1283">
        <f t="shared" si="15"/>
        <v>2.8838663570897163</v>
      </c>
      <c r="G74" s="1283">
        <f t="shared" si="16"/>
        <v>-3.156147447050806</v>
      </c>
      <c r="H74" s="1283">
        <f t="shared" si="17"/>
        <v>1.8838663570897163</v>
      </c>
      <c r="I74" s="1283">
        <f t="shared" si="18"/>
        <v>-4.156147447050806</v>
      </c>
      <c r="J74" s="1280" t="s">
        <v>147</v>
      </c>
      <c r="K74" s="1284">
        <f t="shared" si="19"/>
        <v>3.5742025814906153</v>
      </c>
      <c r="L74" s="1285">
        <f t="shared" si="20"/>
        <v>-6.9526242200158421</v>
      </c>
      <c r="T74" s="1296"/>
      <c r="U74" s="1287"/>
      <c r="V74" s="1287"/>
      <c r="W74" s="1287"/>
      <c r="X74" s="1287"/>
      <c r="Y74" s="1287"/>
      <c r="Z74" s="1287"/>
    </row>
    <row r="75" spans="1:36" s="216" customFormat="1" x14ac:dyDescent="0.35">
      <c r="A75" s="625" t="s">
        <v>160</v>
      </c>
      <c r="B75" s="201">
        <f>'MASTER CHART'!Q68</f>
        <v>0.48914017671356352</v>
      </c>
      <c r="C75" s="201">
        <f>'MASTER CHART'!AI68</f>
        <v>4.8628182718984538</v>
      </c>
      <c r="D75" s="201">
        <f>'MASTER CHART'!AQ68</f>
        <v>-1.4094017094017091</v>
      </c>
      <c r="E75" s="684">
        <f t="shared" si="14"/>
        <v>3.9425567392103087</v>
      </c>
      <c r="F75" s="683">
        <f t="shared" si="15"/>
        <v>1.8766634854431776</v>
      </c>
      <c r="G75" s="683">
        <f t="shared" si="16"/>
        <v>-2.0538492201602008</v>
      </c>
      <c r="H75" s="683">
        <f t="shared" si="17"/>
        <v>0.87666348544317763</v>
      </c>
      <c r="I75" s="683">
        <f t="shared" si="18"/>
        <v>-3.0538492201602008</v>
      </c>
      <c r="J75" s="625" t="s">
        <v>160</v>
      </c>
      <c r="K75" s="989">
        <f t="shared" si="19"/>
        <v>1.663267078886713</v>
      </c>
      <c r="L75" s="990">
        <f t="shared" si="20"/>
        <v>-5.1086411930425326</v>
      </c>
      <c r="M75" s="199"/>
      <c r="N75" s="214"/>
      <c r="O75" s="214"/>
      <c r="T75" s="474"/>
      <c r="U75" s="682"/>
      <c r="V75" s="682"/>
      <c r="W75" s="682"/>
      <c r="X75" s="682"/>
      <c r="Y75" s="682"/>
      <c r="Z75" s="682"/>
      <c r="AA75" s="214"/>
      <c r="AB75" s="214"/>
      <c r="AC75" s="214"/>
      <c r="AD75" s="214"/>
      <c r="AE75" s="214"/>
      <c r="AF75" s="214"/>
      <c r="AG75" s="214"/>
      <c r="AH75" s="214"/>
      <c r="AI75" s="214"/>
      <c r="AJ75" s="214"/>
    </row>
    <row r="76" spans="1:36" s="216" customFormat="1" x14ac:dyDescent="0.35">
      <c r="A76" s="1280" t="s">
        <v>51</v>
      </c>
      <c r="B76" s="1281">
        <f>'MASTER CHART'!Q44</f>
        <v>-6.7719295999308038E-2</v>
      </c>
      <c r="C76" s="1281">
        <f>'MASTER CHART'!AI44</f>
        <v>0.94358598999378529</v>
      </c>
      <c r="D76" s="1281">
        <f>'MASTER CHART'!AQ44</f>
        <v>2.7333333333333316</v>
      </c>
      <c r="E76" s="1282">
        <f t="shared" si="14"/>
        <v>3.6092000273278089</v>
      </c>
      <c r="F76" s="1283">
        <f t="shared" si="15"/>
        <v>1.7179851428855519</v>
      </c>
      <c r="G76" s="1283">
        <f t="shared" si="16"/>
        <v>-1.8801892152385775</v>
      </c>
      <c r="H76" s="1283">
        <f t="shared" si="17"/>
        <v>0.71798514288555193</v>
      </c>
      <c r="I76" s="1283">
        <f t="shared" si="18"/>
        <v>-2.8801892152385777</v>
      </c>
      <c r="J76" s="1280" t="s">
        <v>51</v>
      </c>
      <c r="K76" s="1284">
        <f t="shared" si="19"/>
        <v>1.3622114655404058</v>
      </c>
      <c r="L76" s="1285">
        <f t="shared" si="20"/>
        <v>-4.8181335121557751</v>
      </c>
      <c r="M76" s="199"/>
      <c r="N76" s="214"/>
      <c r="O76" s="214"/>
      <c r="T76" s="474"/>
      <c r="U76" s="682"/>
      <c r="V76" s="682"/>
      <c r="W76" s="682"/>
      <c r="X76" s="682"/>
      <c r="Y76" s="682"/>
      <c r="Z76" s="682"/>
      <c r="AA76" s="214"/>
      <c r="AB76" s="214"/>
      <c r="AC76" s="214"/>
      <c r="AD76" s="214"/>
      <c r="AE76" s="214"/>
      <c r="AF76" s="214"/>
      <c r="AG76" s="214"/>
      <c r="AH76" s="214"/>
      <c r="AI76" s="214"/>
      <c r="AJ76" s="214"/>
    </row>
    <row r="77" spans="1:36" s="216" customFormat="1" x14ac:dyDescent="0.35">
      <c r="A77" s="625" t="s">
        <v>43</v>
      </c>
      <c r="B77" s="201">
        <f>'MASTER CHART'!Q19</f>
        <v>-0.42947837372602893</v>
      </c>
      <c r="C77" s="201">
        <f>'MASTER CHART'!AI19</f>
        <v>6.5241745233634596</v>
      </c>
      <c r="D77" s="201">
        <f>'MASTER CHART'!AQ19</f>
        <v>-2.656293706293706</v>
      </c>
      <c r="E77" s="684">
        <f t="shared" si="14"/>
        <v>3.4384024433437244</v>
      </c>
      <c r="F77" s="683">
        <f t="shared" si="15"/>
        <v>1.6366852122905016</v>
      </c>
      <c r="G77" s="683">
        <f t="shared" si="16"/>
        <v>-1.7912133277942228</v>
      </c>
      <c r="H77" s="683">
        <f t="shared" si="17"/>
        <v>0.63668521229050157</v>
      </c>
      <c r="I77" s="683">
        <f t="shared" si="18"/>
        <v>-2.7912133277942228</v>
      </c>
      <c r="J77" s="625" t="s">
        <v>43</v>
      </c>
      <c r="K77" s="989">
        <f t="shared" si="19"/>
        <v>1.2079635696032747</v>
      </c>
      <c r="L77" s="990">
        <f t="shared" si="20"/>
        <v>-4.6692899213245616</v>
      </c>
      <c r="M77" s="199"/>
      <c r="N77" s="214"/>
      <c r="O77" s="214"/>
      <c r="T77" s="474"/>
      <c r="U77" s="682"/>
      <c r="V77" s="682"/>
      <c r="W77" s="682"/>
      <c r="X77" s="682"/>
      <c r="Y77" s="682"/>
      <c r="Z77" s="682"/>
      <c r="AA77" s="214"/>
      <c r="AB77" s="214"/>
      <c r="AC77" s="214"/>
      <c r="AD77" s="214"/>
      <c r="AE77" s="214"/>
      <c r="AF77" s="214"/>
      <c r="AG77" s="214"/>
      <c r="AH77" s="214"/>
      <c r="AI77" s="214"/>
      <c r="AJ77" s="214"/>
    </row>
    <row r="78" spans="1:36" s="1286" customFormat="1" x14ac:dyDescent="0.35">
      <c r="A78" s="1280" t="s">
        <v>112</v>
      </c>
      <c r="B78" s="1281">
        <f>'MASTER CHART'!Q13</f>
        <v>3.7942379806794921</v>
      </c>
      <c r="C78" s="1281">
        <f>'MASTER CHART'!AI13</f>
        <v>4.4963401323997237E-3</v>
      </c>
      <c r="D78" s="1281">
        <f>'MASTER CHART'!AQ13</f>
        <v>-0.36363636363636326</v>
      </c>
      <c r="E78" s="1282">
        <f t="shared" si="14"/>
        <v>3.4350979571755285</v>
      </c>
      <c r="F78" s="1283">
        <f t="shared" si="15"/>
        <v>1.6351122714452044</v>
      </c>
      <c r="G78" s="1283">
        <f t="shared" si="16"/>
        <v>-1.7894918772765727</v>
      </c>
      <c r="H78" s="1283">
        <f t="shared" si="17"/>
        <v>0.63511227144520443</v>
      </c>
      <c r="I78" s="1283">
        <f t="shared" si="18"/>
        <v>-2.7894918772765727</v>
      </c>
      <c r="J78" s="1280" t="s">
        <v>112</v>
      </c>
      <c r="K78" s="1284">
        <f t="shared" si="19"/>
        <v>1.2049792765781164</v>
      </c>
      <c r="L78" s="1285">
        <f t="shared" si="20"/>
        <v>-4.666410187456826</v>
      </c>
      <c r="M78" s="1297"/>
      <c r="T78" s="1296"/>
      <c r="U78" s="1287"/>
      <c r="V78" s="1287"/>
      <c r="W78" s="1287"/>
      <c r="X78" s="1287"/>
      <c r="Y78" s="1287"/>
      <c r="Z78" s="1287"/>
    </row>
    <row r="79" spans="1:36" s="1286" customFormat="1" x14ac:dyDescent="0.35">
      <c r="A79" s="625" t="s">
        <v>76</v>
      </c>
      <c r="B79" s="201">
        <f>'MASTER CHART'!Q100</f>
        <v>-1.3879906078148057</v>
      </c>
      <c r="C79" s="201">
        <f>'MASTER CHART'!AI100</f>
        <v>10.92737102431564</v>
      </c>
      <c r="D79" s="201">
        <f>'MASTER CHART'!AQ100</f>
        <v>-7.4999999999999982</v>
      </c>
      <c r="E79" s="684">
        <f t="shared" si="14"/>
        <v>2.0393804165008369</v>
      </c>
      <c r="F79" s="683">
        <f t="shared" si="15"/>
        <v>0.97074842893487734</v>
      </c>
      <c r="G79" s="683">
        <f t="shared" si="16"/>
        <v>-1.0624019272527194</v>
      </c>
      <c r="H79" s="683">
        <f t="shared" si="17"/>
        <v>-2.9251571065122661E-2</v>
      </c>
      <c r="I79" s="683">
        <f t="shared" si="18"/>
        <v>-2.0624019272527194</v>
      </c>
      <c r="J79" s="625" t="s">
        <v>76</v>
      </c>
      <c r="K79" s="989">
        <f t="shared" si="19"/>
        <v>-7.9984841937299017E-2</v>
      </c>
      <c r="L79" s="990">
        <f t="shared" si="20"/>
        <v>-3.4500954967321023</v>
      </c>
      <c r="T79" s="1296"/>
      <c r="U79" s="1287"/>
      <c r="V79" s="1287"/>
      <c r="W79" s="1287"/>
      <c r="X79" s="1287"/>
      <c r="Y79" s="1287"/>
      <c r="Z79" s="1287"/>
    </row>
    <row r="80" spans="1:36" s="1286" customFormat="1" x14ac:dyDescent="0.35">
      <c r="A80" s="625" t="s">
        <v>158</v>
      </c>
      <c r="B80" s="201">
        <f>'MASTER CHART'!Q66</f>
        <v>3.375581367707063</v>
      </c>
      <c r="C80" s="201">
        <f>'MASTER CHART'!AI66</f>
        <v>-1.2295382197889368</v>
      </c>
      <c r="D80" s="201">
        <f>'MASTER CHART'!AQ66</f>
        <v>-0.36363636363636326</v>
      </c>
      <c r="E80" s="684">
        <f t="shared" si="14"/>
        <v>1.782406784281763</v>
      </c>
      <c r="F80" s="683">
        <f t="shared" si="15"/>
        <v>0.84842855779363524</v>
      </c>
      <c r="G80" s="683">
        <f t="shared" si="16"/>
        <v>-0.92853318951564534</v>
      </c>
      <c r="H80" s="683">
        <f t="shared" si="17"/>
        <v>-0.15157144220636476</v>
      </c>
      <c r="I80" s="683">
        <f t="shared" si="18"/>
        <v>-1.9285331895156452</v>
      </c>
      <c r="J80" s="625" t="s">
        <v>158</v>
      </c>
      <c r="K80" s="989">
        <f t="shared" si="19"/>
        <v>-0.41445356285630675</v>
      </c>
      <c r="L80" s="990">
        <f t="shared" si="20"/>
        <v>-3.2261527612658276</v>
      </c>
      <c r="M80" s="1297"/>
      <c r="T80" s="1296"/>
      <c r="U80" s="1287"/>
      <c r="V80" s="1287"/>
      <c r="W80" s="1287"/>
      <c r="X80" s="1287"/>
      <c r="Y80" s="1287"/>
      <c r="Z80" s="1287"/>
    </row>
    <row r="81" spans="1:36" s="1286" customFormat="1" x14ac:dyDescent="0.35">
      <c r="A81" s="1280" t="s">
        <v>264</v>
      </c>
      <c r="B81" s="1281">
        <f>'MASTER CHART'!Q168</f>
        <v>6.80983429233462</v>
      </c>
      <c r="C81" s="1281">
        <f>'MASTER CHART'!AI168</f>
        <v>-5.161893192850556</v>
      </c>
      <c r="D81" s="1281">
        <f>'MASTER CHART'!AQ168</f>
        <v>-0.36363636363636326</v>
      </c>
      <c r="E81" s="1282">
        <f t="shared" si="14"/>
        <v>1.2843047358477007</v>
      </c>
      <c r="F81" s="1283">
        <f t="shared" si="15"/>
        <v>0.61133116436261825</v>
      </c>
      <c r="G81" s="1283">
        <f t="shared" si="16"/>
        <v>-0.66905017597722538</v>
      </c>
      <c r="H81" s="1283">
        <f t="shared" si="17"/>
        <v>-0.38866883563738175</v>
      </c>
      <c r="I81" s="1283">
        <f t="shared" si="18"/>
        <v>-1.6690501759772254</v>
      </c>
      <c r="J81" s="1280" t="s">
        <v>264</v>
      </c>
      <c r="K81" s="1284">
        <f t="shared" si="19"/>
        <v>-1.0627673746206585</v>
      </c>
      <c r="L81" s="1285">
        <f t="shared" si="20"/>
        <v>-2.7920757927285123</v>
      </c>
      <c r="T81" s="1296"/>
      <c r="U81" s="1287"/>
      <c r="V81" s="1287"/>
      <c r="W81" s="1287"/>
      <c r="X81" s="1287"/>
      <c r="Y81" s="1287"/>
      <c r="Z81" s="1287"/>
    </row>
    <row r="82" spans="1:36" s="1286" customFormat="1" x14ac:dyDescent="0.35">
      <c r="A82" s="625" t="s">
        <v>255</v>
      </c>
      <c r="B82" s="201">
        <f>'MASTER CHART'!Q71</f>
        <v>6.23609851082084</v>
      </c>
      <c r="C82" s="201">
        <f>'MASTER CHART'!AI71</f>
        <v>-4.6014900949117283</v>
      </c>
      <c r="D82" s="201">
        <f>'MASTER CHART'!AQ71</f>
        <v>-0.36363636363636326</v>
      </c>
      <c r="E82" s="684">
        <f t="shared" si="14"/>
        <v>1.2709720522727483</v>
      </c>
      <c r="F82" s="683">
        <f t="shared" si="15"/>
        <v>0.6049847850754827</v>
      </c>
      <c r="G82" s="683">
        <f t="shared" si="16"/>
        <v>-0.66210460142385985</v>
      </c>
      <c r="H82" s="683">
        <f t="shared" si="17"/>
        <v>-0.3950152149245173</v>
      </c>
      <c r="I82" s="683">
        <f t="shared" si="18"/>
        <v>-1.6621046014238599</v>
      </c>
      <c r="J82" s="625" t="s">
        <v>255</v>
      </c>
      <c r="K82" s="989">
        <f t="shared" si="19"/>
        <v>-1.0801207722561423</v>
      </c>
      <c r="L82" s="990">
        <f t="shared" si="20"/>
        <v>-2.7804568666733451</v>
      </c>
      <c r="P82" s="1294"/>
      <c r="Q82" s="1295"/>
      <c r="R82" s="1287"/>
      <c r="S82" s="1296"/>
      <c r="T82" s="1296"/>
      <c r="U82" s="1287"/>
      <c r="V82" s="1287"/>
      <c r="W82" s="1287"/>
      <c r="X82" s="1287"/>
      <c r="Y82" s="1287"/>
      <c r="Z82" s="1287"/>
    </row>
    <row r="83" spans="1:36" s="1286" customFormat="1" x14ac:dyDescent="0.35">
      <c r="A83" s="625" t="s">
        <v>256</v>
      </c>
      <c r="B83" s="201">
        <f>'MASTER CHART'!Q28</f>
        <v>5.92534507886523</v>
      </c>
      <c r="C83" s="201">
        <f>'MASTER CHART'!AI28</f>
        <v>-4.3824198706512032</v>
      </c>
      <c r="D83" s="201">
        <f>'MASTER CHART'!AQ28</f>
        <v>-0.36363636363636326</v>
      </c>
      <c r="E83" s="684">
        <f t="shared" si="14"/>
        <v>1.1792888445776635</v>
      </c>
      <c r="F83" s="683">
        <f t="shared" si="15"/>
        <v>0.56134342757808064</v>
      </c>
      <c r="G83" s="683">
        <f t="shared" si="16"/>
        <v>-0.61434283232778519</v>
      </c>
      <c r="H83" s="683">
        <f t="shared" si="17"/>
        <v>-0.43865657242191936</v>
      </c>
      <c r="I83" s="683">
        <f t="shared" si="18"/>
        <v>-1.6143428323277851</v>
      </c>
      <c r="J83" s="625" t="s">
        <v>256</v>
      </c>
      <c r="K83" s="989">
        <f t="shared" si="19"/>
        <v>-1.1994527244985584</v>
      </c>
      <c r="L83" s="990">
        <f t="shared" si="20"/>
        <v>-2.7005584422698004</v>
      </c>
      <c r="P83" s="1294"/>
      <c r="Q83" s="1295"/>
      <c r="R83" s="1287"/>
      <c r="S83" s="1296"/>
      <c r="T83" s="1296"/>
      <c r="U83" s="1287"/>
      <c r="V83" s="1287"/>
      <c r="W83" s="1287"/>
      <c r="X83" s="1287"/>
      <c r="Y83" s="1287"/>
      <c r="Z83" s="1287"/>
    </row>
    <row r="84" spans="1:36" x14ac:dyDescent="0.35">
      <c r="A84" s="625" t="s">
        <v>209</v>
      </c>
      <c r="B84" s="201">
        <f>'MASTER CHART'!Q167</f>
        <v>2.6100550029188527</v>
      </c>
      <c r="C84" s="201">
        <f>'MASTER CHART'!AI167</f>
        <v>2.5596315018709515</v>
      </c>
      <c r="D84" s="201">
        <f>'MASTER CHART'!AQ167</f>
        <v>-4.6454545454545437</v>
      </c>
      <c r="E84" s="684">
        <f t="shared" si="14"/>
        <v>0.52423195933526046</v>
      </c>
      <c r="F84" s="683">
        <f t="shared" si="15"/>
        <v>0.24953527395115482</v>
      </c>
      <c r="G84" s="683">
        <f t="shared" si="16"/>
        <v>-0.27309522020460247</v>
      </c>
      <c r="H84" s="683">
        <f t="shared" si="17"/>
        <v>-0.75046472604884518</v>
      </c>
      <c r="I84" s="683">
        <f t="shared" si="18"/>
        <v>-1.2730952202046024</v>
      </c>
      <c r="J84" s="625" t="s">
        <v>209</v>
      </c>
      <c r="K84" s="989">
        <f t="shared" si="19"/>
        <v>-2.0520539686193291</v>
      </c>
      <c r="L84" s="990">
        <f t="shared" si="20"/>
        <v>-2.1297013099623845</v>
      </c>
      <c r="N84" s="214"/>
      <c r="O84" s="214"/>
      <c r="P84" s="468"/>
      <c r="Q84" s="470"/>
      <c r="R84" s="682"/>
      <c r="S84" s="474"/>
      <c r="T84" s="474"/>
      <c r="U84" s="682"/>
      <c r="V84" s="682"/>
      <c r="W84" s="682"/>
      <c r="X84" s="682"/>
      <c r="Y84" s="682"/>
      <c r="Z84" s="682"/>
      <c r="AA84" s="214"/>
      <c r="AB84" s="214"/>
      <c r="AC84" s="214"/>
      <c r="AD84" s="214"/>
      <c r="AE84" s="214"/>
      <c r="AF84" s="214"/>
      <c r="AG84" s="214"/>
      <c r="AH84" s="214"/>
      <c r="AI84" s="214"/>
      <c r="AJ84" s="214"/>
    </row>
    <row r="85" spans="1:36" x14ac:dyDescent="0.35">
      <c r="A85" s="1280" t="s">
        <v>116</v>
      </c>
      <c r="B85" s="1281">
        <f>'MASTER CHART'!Q56</f>
        <v>-6.6498448402872876E-2</v>
      </c>
      <c r="C85" s="1281">
        <f>'MASTER CHART'!AI56</f>
        <v>2.3242620288481874</v>
      </c>
      <c r="D85" s="1281">
        <f>'MASTER CHART'!AQ56</f>
        <v>-1.8332167832167829</v>
      </c>
      <c r="E85" s="1282">
        <f t="shared" si="14"/>
        <v>0.42454679722853172</v>
      </c>
      <c r="F85" s="1283">
        <f t="shared" si="15"/>
        <v>0.20208497300668374</v>
      </c>
      <c r="G85" s="1283">
        <f t="shared" si="16"/>
        <v>-0.22116488514607471</v>
      </c>
      <c r="H85" s="1283">
        <f t="shared" si="17"/>
        <v>-0.79791502699331629</v>
      </c>
      <c r="I85" s="1283">
        <f t="shared" si="18"/>
        <v>-1.2211648851460748</v>
      </c>
      <c r="J85" s="1280" t="s">
        <v>116</v>
      </c>
      <c r="K85" s="1284">
        <f t="shared" si="19"/>
        <v>-2.1818010106661077</v>
      </c>
      <c r="L85" s="1285">
        <f t="shared" si="20"/>
        <v>-2.0428294869865997</v>
      </c>
      <c r="R85" s="682"/>
      <c r="S85" s="474"/>
      <c r="T85" s="474"/>
      <c r="U85" s="682"/>
      <c r="V85" s="682"/>
      <c r="W85" s="682"/>
      <c r="X85" s="682"/>
      <c r="Y85" s="682"/>
      <c r="Z85" s="682"/>
    </row>
    <row r="86" spans="1:36" x14ac:dyDescent="0.35">
      <c r="A86" s="625" t="s">
        <v>91</v>
      </c>
      <c r="B86" s="201">
        <f>'MASTER CHART'!Q142</f>
        <v>-0.24241723916413982</v>
      </c>
      <c r="C86" s="201">
        <f>'MASTER CHART'!AI142</f>
        <v>1.997106153434266</v>
      </c>
      <c r="D86" s="201">
        <f>'MASTER CHART'!AQ142</f>
        <v>-2.3678321678321672</v>
      </c>
      <c r="E86" s="684">
        <f t="shared" si="14"/>
        <v>-0.61314325356204114</v>
      </c>
      <c r="F86" s="683">
        <f t="shared" si="15"/>
        <v>-0.29185719608341953</v>
      </c>
      <c r="G86" s="683">
        <f t="shared" si="16"/>
        <v>0.3194129790576265</v>
      </c>
      <c r="H86" s="683">
        <f t="shared" si="17"/>
        <v>-1.2918571960834195</v>
      </c>
      <c r="I86" s="683">
        <f t="shared" si="18"/>
        <v>-0.68058702094237344</v>
      </c>
      <c r="J86" s="625" t="s">
        <v>91</v>
      </c>
      <c r="K86" s="989">
        <f t="shared" si="19"/>
        <v>-3.532425434663105</v>
      </c>
      <c r="L86" s="990">
        <f t="shared" si="20"/>
        <v>-1.1385221207659746</v>
      </c>
      <c r="R86" s="682"/>
      <c r="S86" s="474"/>
      <c r="T86" s="474"/>
      <c r="U86" s="682"/>
      <c r="V86" s="682"/>
      <c r="W86" s="682"/>
      <c r="X86" s="682"/>
      <c r="Y86" s="682"/>
      <c r="Z86" s="682"/>
    </row>
    <row r="87" spans="1:36" x14ac:dyDescent="0.35">
      <c r="A87" s="625" t="s">
        <v>266</v>
      </c>
      <c r="B87" s="201">
        <f>'MASTER CHART'!Q122</f>
        <v>4.1804917643975008</v>
      </c>
      <c r="C87" s="201">
        <f>'MASTER CHART'!AI122</f>
        <v>-4.5993690356608097</v>
      </c>
      <c r="D87" s="201">
        <f>'MASTER CHART'!AQ122</f>
        <v>-0.36363636363636326</v>
      </c>
      <c r="E87" s="684">
        <f t="shared" si="14"/>
        <v>-0.78251363489967218</v>
      </c>
      <c r="F87" s="683">
        <f t="shared" si="15"/>
        <v>-0.37247777587387909</v>
      </c>
      <c r="G87" s="683">
        <f t="shared" si="16"/>
        <v>0.4076453745914459</v>
      </c>
      <c r="H87" s="683">
        <f t="shared" si="17"/>
        <v>-1.3724777758738791</v>
      </c>
      <c r="I87" s="683">
        <f t="shared" si="18"/>
        <v>-0.5923546254085541</v>
      </c>
      <c r="J87" s="625" t="s">
        <v>266</v>
      </c>
      <c r="K87" s="989">
        <f t="shared" si="19"/>
        <v>-3.7528725455918552</v>
      </c>
      <c r="L87" s="990">
        <f t="shared" si="20"/>
        <v>-0.99092228269628579</v>
      </c>
      <c r="M87" s="214"/>
      <c r="R87" s="682"/>
      <c r="S87" s="474"/>
      <c r="T87" s="474"/>
      <c r="U87" s="682"/>
      <c r="V87" s="682"/>
      <c r="W87" s="682"/>
      <c r="X87" s="682"/>
      <c r="Y87" s="682"/>
      <c r="Z87" s="682"/>
    </row>
    <row r="88" spans="1:36" x14ac:dyDescent="0.35">
      <c r="A88" s="1280" t="s">
        <v>257</v>
      </c>
      <c r="B88" s="1281">
        <f>'MASTER CHART'!Q16</f>
        <v>3.4872433227008592</v>
      </c>
      <c r="C88" s="1281">
        <f>'MASTER CHART'!AI16</f>
        <v>-4.41325882806892</v>
      </c>
      <c r="D88" s="1281">
        <f>'MASTER CHART'!AQ16</f>
        <v>-0.65209790209790153</v>
      </c>
      <c r="E88" s="1282">
        <f t="shared" si="14"/>
        <v>-1.5781134074659624</v>
      </c>
      <c r="F88" s="1283">
        <f t="shared" si="15"/>
        <v>-0.75118457477745437</v>
      </c>
      <c r="G88" s="1283">
        <f t="shared" si="16"/>
        <v>0.822107887253269</v>
      </c>
      <c r="H88" s="1283">
        <f t="shared" si="17"/>
        <v>-1.7511845747774544</v>
      </c>
      <c r="I88" s="1283">
        <f t="shared" si="18"/>
        <v>-0.177892112746731</v>
      </c>
      <c r="J88" s="1280" t="s">
        <v>257</v>
      </c>
      <c r="K88" s="1284">
        <f t="shared" si="19"/>
        <v>-4.7883999496908229</v>
      </c>
      <c r="L88" s="1285">
        <f t="shared" si="20"/>
        <v>-0.29758737566213</v>
      </c>
      <c r="M88" s="214"/>
      <c r="U88" s="682"/>
      <c r="V88" s="682"/>
      <c r="W88" s="682"/>
      <c r="X88" s="682"/>
      <c r="Y88" s="682"/>
      <c r="Z88" s="682"/>
    </row>
    <row r="89" spans="1:36" s="1286" customFormat="1" x14ac:dyDescent="0.35">
      <c r="A89" s="625" t="s">
        <v>182</v>
      </c>
      <c r="B89" s="201">
        <f>'MASTER CHART'!Q113</f>
        <v>1.1983114574986586</v>
      </c>
      <c r="C89" s="201">
        <f>'MASTER CHART'!AI113</f>
        <v>1.6767371790164476</v>
      </c>
      <c r="D89" s="201">
        <f>'MASTER CHART'!AQ113</f>
        <v>-5.4986013986013971</v>
      </c>
      <c r="E89" s="684">
        <f t="shared" si="14"/>
        <v>-2.6235527620862911</v>
      </c>
      <c r="F89" s="683">
        <f t="shared" si="15"/>
        <v>-1.2488154252225456</v>
      </c>
      <c r="G89" s="683">
        <f t="shared" si="16"/>
        <v>1.3667227007465614</v>
      </c>
      <c r="H89" s="683">
        <f t="shared" si="17"/>
        <v>-2.2488154252225456</v>
      </c>
      <c r="I89" s="683">
        <f t="shared" si="18"/>
        <v>0.36672270074656144</v>
      </c>
      <c r="J89" s="625" t="s">
        <v>182</v>
      </c>
      <c r="K89" s="989">
        <f t="shared" si="19"/>
        <v>-6.1491106215163196</v>
      </c>
      <c r="L89" s="990">
        <f t="shared" si="20"/>
        <v>0.96684390231643913</v>
      </c>
      <c r="P89" s="1294"/>
      <c r="Q89" s="1295"/>
      <c r="R89" s="1294"/>
      <c r="S89" s="1299"/>
      <c r="T89" s="1300"/>
      <c r="U89" s="1287"/>
      <c r="V89" s="1287"/>
      <c r="W89" s="1287"/>
      <c r="X89" s="1287"/>
      <c r="Y89" s="1287"/>
      <c r="Z89" s="1287"/>
    </row>
    <row r="90" spans="1:36" x14ac:dyDescent="0.35">
      <c r="A90" s="625" t="s">
        <v>180</v>
      </c>
      <c r="B90" s="201">
        <f>'MASTER CHART'!Q109</f>
        <v>-2.5705526683732018</v>
      </c>
      <c r="C90" s="201">
        <f>'MASTER CHART'!AI109</f>
        <v>-0.17964852351018692</v>
      </c>
      <c r="D90" s="201">
        <f>'MASTER CHART'!AQ109</f>
        <v>-0.36363636363636326</v>
      </c>
      <c r="E90" s="684">
        <f t="shared" si="14"/>
        <v>-3.1138375555197522</v>
      </c>
      <c r="F90" s="683">
        <f t="shared" si="15"/>
        <v>-1.4821917924296091</v>
      </c>
      <c r="G90" s="683">
        <f t="shared" si="16"/>
        <v>1.6221333662761119</v>
      </c>
      <c r="H90" s="683">
        <f t="shared" si="17"/>
        <v>-2.4821917924296093</v>
      </c>
      <c r="I90" s="683">
        <f t="shared" si="18"/>
        <v>0.62213336627611193</v>
      </c>
      <c r="J90" s="625" t="s">
        <v>180</v>
      </c>
      <c r="K90" s="989">
        <f t="shared" si="19"/>
        <v>-6.7872497423656144</v>
      </c>
      <c r="L90" s="990">
        <f t="shared" si="20"/>
        <v>1.6402198456412262</v>
      </c>
      <c r="U90" s="682"/>
      <c r="V90" s="682"/>
      <c r="W90" s="682"/>
      <c r="X90" s="682"/>
      <c r="Y90" s="682"/>
      <c r="Z90" s="682"/>
    </row>
    <row r="91" spans="1:36" x14ac:dyDescent="0.35">
      <c r="A91" s="1280" t="s">
        <v>56</v>
      </c>
      <c r="B91" s="1281">
        <f>'MASTER CHART'!Q57</f>
        <v>-1.3451351836338823</v>
      </c>
      <c r="C91" s="1281">
        <f>'MASTER CHART'!AI57</f>
        <v>-0.70963862773820363</v>
      </c>
      <c r="D91" s="1281">
        <f>'MASTER CHART'!AQ57</f>
        <v>-2.2747863247863243</v>
      </c>
      <c r="E91" s="1282">
        <f t="shared" si="14"/>
        <v>-4.3295601361584097</v>
      </c>
      <c r="F91" s="1283">
        <f t="shared" si="15"/>
        <v>-2.0608777382329664</v>
      </c>
      <c r="G91" s="1283">
        <f t="shared" si="16"/>
        <v>2.2554561157861119</v>
      </c>
      <c r="H91" s="1283">
        <f t="shared" si="17"/>
        <v>-3.0608777382329664</v>
      </c>
      <c r="I91" s="1283">
        <f t="shared" si="18"/>
        <v>1.2554561157861119</v>
      </c>
      <c r="J91" s="1280" t="s">
        <v>56</v>
      </c>
      <c r="K91" s="1284">
        <f t="shared" si="19"/>
        <v>-8.369595654773919</v>
      </c>
      <c r="L91" s="1285">
        <f t="shared" si="20"/>
        <v>3.309939874740806</v>
      </c>
      <c r="M91" s="214"/>
      <c r="U91" s="682"/>
      <c r="V91" s="682"/>
      <c r="W91" s="682"/>
      <c r="X91" s="682"/>
      <c r="Y91" s="682"/>
      <c r="Z91" s="682"/>
    </row>
    <row r="92" spans="1:36" x14ac:dyDescent="0.35">
      <c r="A92" s="625" t="s">
        <v>132</v>
      </c>
      <c r="B92" s="201">
        <f>'MASTER CHART'!Q15</f>
        <v>-7.0571751279913206E-2</v>
      </c>
      <c r="C92" s="201">
        <f>'MASTER CHART'!AI15</f>
        <v>0.36660407583546689</v>
      </c>
      <c r="D92" s="201">
        <f>'MASTER CHART'!AQ15</f>
        <v>-4.6332167832167812</v>
      </c>
      <c r="E92" s="684">
        <f t="shared" si="14"/>
        <v>-4.3371844586612278</v>
      </c>
      <c r="F92" s="683">
        <f t="shared" si="15"/>
        <v>-2.0645069282709891</v>
      </c>
      <c r="G92" s="683">
        <f t="shared" si="16"/>
        <v>2.2594279568685565</v>
      </c>
      <c r="H92" s="683">
        <f t="shared" si="17"/>
        <v>-3.0645069282709891</v>
      </c>
      <c r="I92" s="683">
        <f t="shared" si="18"/>
        <v>1.2594279568685565</v>
      </c>
      <c r="J92" s="625" t="s">
        <v>132</v>
      </c>
      <c r="K92" s="989">
        <f t="shared" si="19"/>
        <v>-8.3795192308753688</v>
      </c>
      <c r="L92" s="990">
        <f t="shared" si="20"/>
        <v>3.3204114117460519</v>
      </c>
      <c r="U92" s="682"/>
      <c r="V92" s="682"/>
      <c r="W92" s="682"/>
      <c r="X92" s="682"/>
      <c r="Y92" s="682"/>
      <c r="Z92" s="682"/>
    </row>
    <row r="93" spans="1:36" x14ac:dyDescent="0.35">
      <c r="A93" s="625" t="s">
        <v>101</v>
      </c>
      <c r="B93" s="201">
        <f>'MASTER CHART'!Q165</f>
        <v>-1.2809498484767481</v>
      </c>
      <c r="C93" s="201">
        <f>'MASTER CHART'!AI165</f>
        <v>-2.9663489510282677</v>
      </c>
      <c r="D93" s="201">
        <f>'MASTER CHART'!AQ165</f>
        <v>-0.29786324786324797</v>
      </c>
      <c r="E93" s="684">
        <f t="shared" si="14"/>
        <v>-4.5451620473682635</v>
      </c>
      <c r="F93" s="683">
        <f t="shared" si="15"/>
        <v>-2.1635046022005189</v>
      </c>
      <c r="G93" s="683">
        <f t="shared" si="16"/>
        <v>2.3677725252874509</v>
      </c>
      <c r="H93" s="683">
        <f t="shared" si="17"/>
        <v>-3.1635046022005189</v>
      </c>
      <c r="I93" s="683">
        <f t="shared" si="18"/>
        <v>1.3677725252874509</v>
      </c>
      <c r="J93" s="625" t="s">
        <v>101</v>
      </c>
      <c r="K93" s="989">
        <f t="shared" si="19"/>
        <v>-8.6502162571576555</v>
      </c>
      <c r="L93" s="990">
        <f t="shared" si="20"/>
        <v>3.6060558103929408</v>
      </c>
      <c r="M93" s="214"/>
      <c r="U93" s="682"/>
      <c r="V93" s="682"/>
      <c r="W93" s="682"/>
      <c r="X93" s="682"/>
      <c r="Y93" s="682"/>
      <c r="Z93" s="682"/>
    </row>
    <row r="94" spans="1:36" s="1286" customFormat="1" x14ac:dyDescent="0.35">
      <c r="A94" s="1280" t="s">
        <v>117</v>
      </c>
      <c r="B94" s="1281">
        <f>'MASTER CHART'!Q73</f>
        <v>3.1002579925113323</v>
      </c>
      <c r="C94" s="1281">
        <f>'MASTER CHART'!AI73</f>
        <v>-7.309758818425057</v>
      </c>
      <c r="D94" s="1281">
        <f>'MASTER CHART'!AQ73</f>
        <v>-0.36363636363636326</v>
      </c>
      <c r="E94" s="1282">
        <f t="shared" si="14"/>
        <v>-4.5731371895500885</v>
      </c>
      <c r="F94" s="1283">
        <f t="shared" si="15"/>
        <v>-2.1768208158419307</v>
      </c>
      <c r="G94" s="1283">
        <f t="shared" si="16"/>
        <v>2.3823459931547819</v>
      </c>
      <c r="H94" s="1283">
        <f t="shared" si="17"/>
        <v>-3.1768208158419307</v>
      </c>
      <c r="I94" s="1283">
        <f t="shared" si="18"/>
        <v>1.3823459931547819</v>
      </c>
      <c r="J94" s="1280" t="s">
        <v>117</v>
      </c>
      <c r="K94" s="1284">
        <f t="shared" si="19"/>
        <v>-8.6866278140255027</v>
      </c>
      <c r="L94" s="1285">
        <f t="shared" si="20"/>
        <v>3.6444779438317734</v>
      </c>
      <c r="P94" s="1294"/>
      <c r="Q94" s="1295"/>
      <c r="R94" s="1294"/>
      <c r="S94" s="1299"/>
      <c r="T94" s="1300"/>
      <c r="U94" s="1287"/>
      <c r="V94" s="1287"/>
      <c r="W94" s="1287"/>
      <c r="X94" s="1287"/>
      <c r="Y94" s="1287"/>
      <c r="Z94" s="1287"/>
    </row>
    <row r="95" spans="1:36" s="1286" customFormat="1" x14ac:dyDescent="0.35">
      <c r="A95" s="625" t="s">
        <v>102</v>
      </c>
      <c r="B95" s="201">
        <f>'MASTER CHART'!Q166</f>
        <v>1.277505927576468</v>
      </c>
      <c r="C95" s="201">
        <f>'MASTER CHART'!AI166</f>
        <v>-7.4590353329585488</v>
      </c>
      <c r="D95" s="201">
        <f>'MASTER CHART'!AQ166</f>
        <v>1.4564102564102552</v>
      </c>
      <c r="E95" s="684">
        <f t="shared" si="14"/>
        <v>-4.7251191489718263</v>
      </c>
      <c r="F95" s="683">
        <f t="shared" si="15"/>
        <v>-2.2491644782314317</v>
      </c>
      <c r="G95" s="683">
        <f t="shared" si="16"/>
        <v>2.4615200036978182</v>
      </c>
      <c r="H95" s="683">
        <f t="shared" si="17"/>
        <v>-3.2491644782314317</v>
      </c>
      <c r="I95" s="683">
        <f t="shared" si="18"/>
        <v>1.4615200036978182</v>
      </c>
      <c r="J95" s="625" t="s">
        <v>102</v>
      </c>
      <c r="K95" s="989">
        <f t="shared" si="19"/>
        <v>-8.8844427070617549</v>
      </c>
      <c r="L95" s="990">
        <f t="shared" si="20"/>
        <v>3.8532157971461074</v>
      </c>
      <c r="P95" s="1294"/>
      <c r="Q95" s="1295"/>
      <c r="R95" s="1294"/>
      <c r="S95" s="1299"/>
      <c r="T95" s="1300"/>
      <c r="U95" s="1287"/>
      <c r="V95" s="1287"/>
      <c r="W95" s="1287"/>
      <c r="X95" s="1287"/>
      <c r="Y95" s="1287"/>
      <c r="Z95" s="1287"/>
    </row>
    <row r="96" spans="1:36" s="1286" customFormat="1" x14ac:dyDescent="0.35">
      <c r="A96" s="1280" t="s">
        <v>200</v>
      </c>
      <c r="B96" s="1281">
        <f>'MASTER CHART'!Q146</f>
        <v>1.4354622846326113</v>
      </c>
      <c r="C96" s="1281">
        <f>'MASTER CHART'!AI146</f>
        <v>-5.8927303876439581</v>
      </c>
      <c r="D96" s="1281">
        <f>'MASTER CHART'!AQ146</f>
        <v>-0.36363636363636326</v>
      </c>
      <c r="E96" s="1282">
        <f t="shared" si="14"/>
        <v>-4.8209044666477103</v>
      </c>
      <c r="F96" s="1283">
        <f t="shared" si="15"/>
        <v>-2.2947584468194178</v>
      </c>
      <c r="G96" s="1283">
        <f t="shared" si="16"/>
        <v>2.5114187402346615</v>
      </c>
      <c r="H96" s="1283">
        <f t="shared" si="17"/>
        <v>-3.2947584468194178</v>
      </c>
      <c r="I96" s="1283">
        <f t="shared" si="18"/>
        <v>1.5114187402346615</v>
      </c>
      <c r="J96" s="1280" t="s">
        <v>200</v>
      </c>
      <c r="K96" s="1284">
        <f t="shared" si="19"/>
        <v>-9.0091138354153522</v>
      </c>
      <c r="L96" s="1285">
        <f t="shared" si="20"/>
        <v>3.9847710269034344</v>
      </c>
      <c r="P96" s="1294"/>
      <c r="Q96" s="1295"/>
      <c r="R96" s="1294"/>
      <c r="S96" s="1299"/>
      <c r="T96" s="1300"/>
      <c r="U96" s="1287"/>
      <c r="V96" s="1287"/>
      <c r="W96" s="1287"/>
      <c r="X96" s="1287"/>
      <c r="Y96" s="1287"/>
      <c r="Z96" s="1287"/>
    </row>
    <row r="97" spans="1:26" x14ac:dyDescent="0.35">
      <c r="A97" s="625" t="s">
        <v>205</v>
      </c>
      <c r="B97" s="201">
        <f>'MASTER CHART'!Q157</f>
        <v>0.70405497348155777</v>
      </c>
      <c r="C97" s="201">
        <f>'MASTER CHART'!AI157</f>
        <v>-2.7308102012932225</v>
      </c>
      <c r="D97" s="201">
        <f>'MASTER CHART'!AQ157</f>
        <v>-4.0986013986013976</v>
      </c>
      <c r="E97" s="684">
        <f t="shared" si="14"/>
        <v>-6.1253566264130619</v>
      </c>
      <c r="F97" s="683">
        <f t="shared" si="15"/>
        <v>-2.9156798180688424</v>
      </c>
      <c r="G97" s="683">
        <f t="shared" si="16"/>
        <v>3.1909645853014315</v>
      </c>
      <c r="H97" s="683">
        <f t="shared" si="17"/>
        <v>-3.9156798180688424</v>
      </c>
      <c r="I97" s="683">
        <f t="shared" si="18"/>
        <v>2.1909645853014315</v>
      </c>
      <c r="J97" s="625" t="s">
        <v>205</v>
      </c>
      <c r="K97" s="989">
        <f t="shared" si="19"/>
        <v>-10.706947350897606</v>
      </c>
      <c r="L97" s="990">
        <f t="shared" si="20"/>
        <v>5.7763556637687019</v>
      </c>
      <c r="U97" s="682"/>
      <c r="V97" s="682"/>
      <c r="W97" s="682"/>
      <c r="X97" s="682"/>
      <c r="Y97" s="682"/>
      <c r="Z97" s="682"/>
    </row>
    <row r="98" spans="1:26" s="1286" customFormat="1" x14ac:dyDescent="0.35">
      <c r="A98" s="625" t="s">
        <v>129</v>
      </c>
      <c r="B98" s="201">
        <f>'MASTER CHART'!Q9</f>
        <v>1.3807382126375893</v>
      </c>
      <c r="C98" s="201">
        <f>'MASTER CHART'!AI9</f>
        <v>-8.4648382817613417</v>
      </c>
      <c r="D98" s="201">
        <f>'MASTER CHART'!AQ9</f>
        <v>-0.25555555555555559</v>
      </c>
      <c r="E98" s="684">
        <f t="shared" ref="E98:E129" si="21">SUM(B98:D98)</f>
        <v>-7.3396556246793079</v>
      </c>
      <c r="F98" s="683">
        <f t="shared" ref="F98:F129" si="22">(E98/$R$169)*-1</f>
        <v>-3.4936881363240007</v>
      </c>
      <c r="G98" s="683">
        <f t="shared" ref="G98:G129" si="23">(E98/$R$170)*-1</f>
        <v>3.8235457288590471</v>
      </c>
      <c r="H98" s="683">
        <f t="shared" ref="H98:H129" si="24">F98-1</f>
        <v>-4.4936881363240007</v>
      </c>
      <c r="I98" s="683">
        <f t="shared" ref="I98:I129" si="25">G98-1</f>
        <v>2.8235457288590471</v>
      </c>
      <c r="J98" s="625" t="s">
        <v>129</v>
      </c>
      <c r="K98" s="989">
        <f t="shared" ref="K98:K129" si="26">(IF(H98&lt;0,H98/$R$175*-100,H98/$R$174*100))</f>
        <v>-12.28744037368797</v>
      </c>
      <c r="L98" s="990">
        <f t="shared" ref="L98:L129" si="27">(IF(I98&lt;0,I98/$S$175*-100,I98/$S$174*100))</f>
        <v>7.4441204902273626</v>
      </c>
      <c r="P98" s="1294"/>
      <c r="Q98" s="1295"/>
      <c r="R98" s="1294"/>
      <c r="S98" s="1299"/>
      <c r="T98" s="1300"/>
      <c r="U98" s="1287"/>
      <c r="V98" s="1287"/>
      <c r="W98" s="1287"/>
      <c r="X98" s="1287"/>
      <c r="Y98" s="1287"/>
      <c r="Z98" s="1287"/>
    </row>
    <row r="99" spans="1:26" s="1286" customFormat="1" x14ac:dyDescent="0.35">
      <c r="A99" s="1280" t="s">
        <v>58</v>
      </c>
      <c r="B99" s="1281">
        <f>'MASTER CHART'!Q59</f>
        <v>-1.5561621558216325</v>
      </c>
      <c r="C99" s="1281">
        <f>'MASTER CHART'!AI59</f>
        <v>-5.1042776703315216</v>
      </c>
      <c r="D99" s="1281">
        <f>'MASTER CHART'!AQ59</f>
        <v>-1.1632478632478633</v>
      </c>
      <c r="E99" s="1282">
        <f t="shared" si="21"/>
        <v>-7.8236876894010177</v>
      </c>
      <c r="F99" s="1283">
        <f t="shared" si="22"/>
        <v>-3.7240881943911033</v>
      </c>
      <c r="G99" s="1283">
        <f t="shared" si="23"/>
        <v>4.0756990761461527</v>
      </c>
      <c r="H99" s="1283">
        <f t="shared" si="24"/>
        <v>-4.7240881943911033</v>
      </c>
      <c r="I99" s="1283">
        <f t="shared" si="25"/>
        <v>3.0756990761461527</v>
      </c>
      <c r="J99" s="1280" t="s">
        <v>58</v>
      </c>
      <c r="K99" s="1284">
        <f t="shared" si="26"/>
        <v>-12.91744114136689</v>
      </c>
      <c r="L99" s="1285">
        <f t="shared" si="27"/>
        <v>8.1089086960758472</v>
      </c>
      <c r="P99" s="1294"/>
      <c r="Q99" s="1295"/>
      <c r="R99" s="1287"/>
      <c r="S99" s="1296"/>
      <c r="T99" s="1296"/>
      <c r="U99" s="1287"/>
      <c r="V99" s="1287"/>
      <c r="W99" s="1287"/>
      <c r="X99" s="1287"/>
      <c r="Y99" s="1287"/>
      <c r="Z99" s="1287"/>
    </row>
    <row r="100" spans="1:26" x14ac:dyDescent="0.35">
      <c r="A100" s="1280" t="s">
        <v>46</v>
      </c>
      <c r="B100" s="1281">
        <f>'MASTER CHART'!Q32</f>
        <v>-1.533917592925093</v>
      </c>
      <c r="C100" s="1281">
        <f>'MASTER CHART'!AI32</f>
        <v>-6.8799911820649342</v>
      </c>
      <c r="D100" s="1281">
        <f>'MASTER CHART'!AQ32</f>
        <v>-0.23205128205128286</v>
      </c>
      <c r="E100" s="1282">
        <f t="shared" si="21"/>
        <v>-8.6459600570413091</v>
      </c>
      <c r="F100" s="1283">
        <f t="shared" si="22"/>
        <v>-4.1154911923726951</v>
      </c>
      <c r="G100" s="1283">
        <f t="shared" si="23"/>
        <v>4.5040565032546249</v>
      </c>
      <c r="H100" s="1283">
        <f t="shared" si="24"/>
        <v>-5.1154911923726951</v>
      </c>
      <c r="I100" s="1283">
        <f t="shared" si="25"/>
        <v>3.5040565032546249</v>
      </c>
      <c r="J100" s="1280" t="s">
        <v>46</v>
      </c>
      <c r="K100" s="1284">
        <f t="shared" si="26"/>
        <v>-13.987684748373347</v>
      </c>
      <c r="L100" s="1285">
        <f t="shared" si="27"/>
        <v>9.2382491093326848</v>
      </c>
      <c r="R100" s="682"/>
      <c r="S100" s="474"/>
      <c r="T100" s="474"/>
      <c r="U100" s="682"/>
      <c r="V100" s="682"/>
      <c r="W100" s="682"/>
      <c r="X100" s="682"/>
      <c r="Y100" s="682"/>
      <c r="Z100" s="682"/>
    </row>
    <row r="101" spans="1:26" x14ac:dyDescent="0.35">
      <c r="A101" s="1298" t="s">
        <v>239</v>
      </c>
      <c r="B101" s="1281">
        <f>'MASTER CHART'!Q120</f>
        <v>3.0990226682507696</v>
      </c>
      <c r="C101" s="1281">
        <f>'MASTER CHART'!AI120</f>
        <v>-11.536979999842472</v>
      </c>
      <c r="D101" s="1281">
        <f>'MASTER CHART'!AQ120</f>
        <v>-0.36363636363636326</v>
      </c>
      <c r="E101" s="1282">
        <f t="shared" si="21"/>
        <v>-8.8015936952280658</v>
      </c>
      <c r="F101" s="1283">
        <f t="shared" si="22"/>
        <v>-4.1895730598540144</v>
      </c>
      <c r="G101" s="1283">
        <f t="shared" si="23"/>
        <v>4.5851328320342555</v>
      </c>
      <c r="H101" s="1283">
        <f t="shared" si="24"/>
        <v>-5.1895730598540144</v>
      </c>
      <c r="I101" s="1283">
        <f t="shared" si="25"/>
        <v>3.5851328320342555</v>
      </c>
      <c r="J101" s="1298" t="s">
        <v>239</v>
      </c>
      <c r="K101" s="1284">
        <f t="shared" si="26"/>
        <v>-14.19025255055127</v>
      </c>
      <c r="L101" s="1285">
        <f t="shared" si="27"/>
        <v>9.4520023183464943</v>
      </c>
      <c r="T101" s="474"/>
      <c r="U101" s="682"/>
      <c r="V101" s="682"/>
      <c r="W101" s="682"/>
      <c r="X101" s="682"/>
      <c r="Y101" s="682"/>
      <c r="Z101" s="682"/>
    </row>
    <row r="102" spans="1:26" x14ac:dyDescent="0.35">
      <c r="A102" s="784" t="s">
        <v>195</v>
      </c>
      <c r="B102" s="201">
        <f>'MASTER CHART'!Q140</f>
        <v>-1.8366393661347855</v>
      </c>
      <c r="C102" s="201">
        <f>'MASTER CHART'!AI140</f>
        <v>-7.5432859166860879</v>
      </c>
      <c r="D102" s="201">
        <f>'MASTER CHART'!AQ140</f>
        <v>-0.36363636363636326</v>
      </c>
      <c r="E102" s="684">
        <f t="shared" si="21"/>
        <v>-9.7435616464572377</v>
      </c>
      <c r="F102" s="683">
        <f t="shared" si="22"/>
        <v>-4.6379513522824931</v>
      </c>
      <c r="G102" s="683">
        <f t="shared" si="23"/>
        <v>5.0758448927655486</v>
      </c>
      <c r="H102" s="683">
        <f t="shared" si="24"/>
        <v>-5.6379513522824931</v>
      </c>
      <c r="I102" s="683">
        <f t="shared" si="25"/>
        <v>4.0758448927655486</v>
      </c>
      <c r="J102" s="784" t="s">
        <v>195</v>
      </c>
      <c r="K102" s="989">
        <f t="shared" si="26"/>
        <v>-15.416288128885341</v>
      </c>
      <c r="L102" s="990">
        <f t="shared" si="27"/>
        <v>10.745737237797439</v>
      </c>
      <c r="T102" s="474"/>
      <c r="U102" s="682"/>
      <c r="V102" s="682"/>
      <c r="W102" s="682"/>
      <c r="X102" s="682"/>
      <c r="Y102" s="682"/>
      <c r="Z102" s="682"/>
    </row>
    <row r="103" spans="1:26" x14ac:dyDescent="0.35">
      <c r="A103" s="1280" t="s">
        <v>78</v>
      </c>
      <c r="B103" s="1281">
        <f>'MASTER CHART'!Q112</f>
        <v>0.39082325506600679</v>
      </c>
      <c r="C103" s="1281">
        <f>'MASTER CHART'!AI112</f>
        <v>-13.901889118060835</v>
      </c>
      <c r="D103" s="1281">
        <f>'MASTER CHART'!AQ112</f>
        <v>2.783333333333331</v>
      </c>
      <c r="E103" s="1282">
        <f t="shared" si="21"/>
        <v>-10.727732529661496</v>
      </c>
      <c r="F103" s="1283">
        <f t="shared" si="22"/>
        <v>-5.1064183096700839</v>
      </c>
      <c r="G103" s="1283">
        <f t="shared" si="23"/>
        <v>5.5885422956641344</v>
      </c>
      <c r="H103" s="1283">
        <f t="shared" si="24"/>
        <v>-6.1064183096700839</v>
      </c>
      <c r="I103" s="1283">
        <f t="shared" si="25"/>
        <v>4.5885422956641344</v>
      </c>
      <c r="J103" s="1280" t="s">
        <v>78</v>
      </c>
      <c r="K103" s="1284">
        <f t="shared" si="26"/>
        <v>-16.697253703557351</v>
      </c>
      <c r="L103" s="1285">
        <f t="shared" si="27"/>
        <v>12.097435282987568</v>
      </c>
      <c r="M103" s="214"/>
      <c r="T103" s="474"/>
      <c r="U103" s="682"/>
      <c r="V103" s="682"/>
      <c r="W103" s="682"/>
      <c r="X103" s="682"/>
      <c r="Y103" s="682"/>
      <c r="Z103" s="682"/>
    </row>
    <row r="104" spans="1:26" ht="18" customHeight="1" x14ac:dyDescent="0.35">
      <c r="A104" s="1280" t="s">
        <v>259</v>
      </c>
      <c r="B104" s="1281">
        <f>'MASTER CHART'!Q137</f>
        <v>-0.31472931694518791</v>
      </c>
      <c r="C104" s="1281">
        <f>'MASTER CHART'!AI137</f>
        <v>-12.608273229532898</v>
      </c>
      <c r="D104" s="1281">
        <f>'MASTER CHART'!AQ137</f>
        <v>2.1363636363636362</v>
      </c>
      <c r="E104" s="1282">
        <f t="shared" si="21"/>
        <v>-10.78663891011445</v>
      </c>
      <c r="F104" s="1283">
        <f t="shared" si="22"/>
        <v>-5.1344578435482502</v>
      </c>
      <c r="G104" s="1283">
        <f t="shared" si="23"/>
        <v>5.6192291903770286</v>
      </c>
      <c r="H104" s="1283">
        <f t="shared" si="24"/>
        <v>-6.1344578435482502</v>
      </c>
      <c r="I104" s="1283">
        <f t="shared" si="25"/>
        <v>4.6192291903770286</v>
      </c>
      <c r="J104" s="1280" t="s">
        <v>259</v>
      </c>
      <c r="K104" s="1284">
        <f t="shared" si="26"/>
        <v>-16.77392437810839</v>
      </c>
      <c r="L104" s="1285">
        <f t="shared" si="27"/>
        <v>12.178339565634342</v>
      </c>
      <c r="T104" s="474"/>
      <c r="U104" s="682"/>
      <c r="V104" s="682"/>
      <c r="W104" s="682"/>
      <c r="X104" s="682"/>
      <c r="Y104" s="682"/>
      <c r="Z104" s="682"/>
    </row>
    <row r="105" spans="1:26" x14ac:dyDescent="0.35">
      <c r="A105" s="1280" t="s">
        <v>85</v>
      </c>
      <c r="B105" s="1281">
        <f>'MASTER CHART'!Q133</f>
        <v>0.10290711353137479</v>
      </c>
      <c r="C105" s="1281">
        <f>'MASTER CHART'!AI133</f>
        <v>-13.716355566288463</v>
      </c>
      <c r="D105" s="1281">
        <f>'MASTER CHART'!AQ133</f>
        <v>2.2194444444444441</v>
      </c>
      <c r="E105" s="1282">
        <f t="shared" si="21"/>
        <v>-11.394004008312645</v>
      </c>
      <c r="F105" s="1283">
        <f t="shared" si="22"/>
        <v>-5.4235646281850309</v>
      </c>
      <c r="G105" s="1283">
        <f t="shared" si="23"/>
        <v>5.9356320770826612</v>
      </c>
      <c r="H105" s="1283">
        <f t="shared" si="24"/>
        <v>-6.4235646281850309</v>
      </c>
      <c r="I105" s="1283">
        <f t="shared" si="25"/>
        <v>4.9356320770826612</v>
      </c>
      <c r="J105" s="1280" t="s">
        <v>85</v>
      </c>
      <c r="K105" s="1284">
        <f t="shared" si="26"/>
        <v>-17.564451506401511</v>
      </c>
      <c r="L105" s="1285">
        <f t="shared" si="27"/>
        <v>13.012518090890332</v>
      </c>
      <c r="T105" s="474"/>
      <c r="U105" s="682"/>
      <c r="V105" s="682"/>
      <c r="W105" s="682"/>
      <c r="X105" s="682"/>
      <c r="Y105" s="682"/>
      <c r="Z105" s="682"/>
    </row>
    <row r="106" spans="1:26" x14ac:dyDescent="0.35">
      <c r="A106" s="625" t="s">
        <v>103</v>
      </c>
      <c r="B106" s="201">
        <f>'MASTER CHART'!Q170</f>
        <v>-2.9770929982493657</v>
      </c>
      <c r="C106" s="201">
        <f>'MASTER CHART'!AI170</f>
        <v>-3.6000486415892201</v>
      </c>
      <c r="D106" s="201">
        <f>'MASTER CHART'!AQ170</f>
        <v>-6.9531468531468503</v>
      </c>
      <c r="E106" s="684">
        <f t="shared" si="21"/>
        <v>-13.530288492985436</v>
      </c>
      <c r="F106" s="683">
        <f t="shared" si="22"/>
        <v>-6.4404395527821183</v>
      </c>
      <c r="G106" s="683">
        <f t="shared" si="23"/>
        <v>7.0485155466467244</v>
      </c>
      <c r="H106" s="683">
        <f t="shared" si="24"/>
        <v>-7.4404395527821183</v>
      </c>
      <c r="I106" s="683">
        <f t="shared" si="25"/>
        <v>6.0485155466467244</v>
      </c>
      <c r="J106" s="625" t="s">
        <v>103</v>
      </c>
      <c r="K106" s="989">
        <f t="shared" si="26"/>
        <v>-20.344971565745539</v>
      </c>
      <c r="L106" s="990">
        <f t="shared" si="27"/>
        <v>15.946573153056717</v>
      </c>
      <c r="T106" s="474"/>
      <c r="U106" s="682"/>
      <c r="V106" s="682"/>
      <c r="W106" s="682"/>
      <c r="X106" s="682"/>
      <c r="Y106" s="682"/>
      <c r="Z106" s="682"/>
    </row>
    <row r="107" spans="1:26" x14ac:dyDescent="0.35">
      <c r="A107" s="625" t="s">
        <v>232</v>
      </c>
      <c r="B107" s="201">
        <f>'MASTER CHART'!Q52</f>
        <v>-5.2700592510826683</v>
      </c>
      <c r="C107" s="201">
        <f>'MASTER CHART'!AI52</f>
        <v>-3.0427178671325201</v>
      </c>
      <c r="D107" s="201">
        <f>'MASTER CHART'!AQ52</f>
        <v>-5.2499999999999991</v>
      </c>
      <c r="E107" s="684">
        <f t="shared" si="21"/>
        <v>-13.562777118215187</v>
      </c>
      <c r="F107" s="683">
        <f t="shared" si="22"/>
        <v>-6.4559041917699478</v>
      </c>
      <c r="G107" s="683">
        <f t="shared" si="23"/>
        <v>7.065440284071193</v>
      </c>
      <c r="H107" s="683">
        <f t="shared" si="24"/>
        <v>-7.4559041917699478</v>
      </c>
      <c r="I107" s="683">
        <f t="shared" si="25"/>
        <v>6.065440284071193</v>
      </c>
      <c r="J107" s="625" t="s">
        <v>232</v>
      </c>
      <c r="K107" s="989">
        <f t="shared" si="26"/>
        <v>-20.387257728847864</v>
      </c>
      <c r="L107" s="990">
        <f t="shared" si="27"/>
        <v>15.991194277257215</v>
      </c>
      <c r="T107" s="474"/>
      <c r="U107" s="682"/>
      <c r="V107" s="682"/>
      <c r="W107" s="682"/>
      <c r="X107" s="682"/>
      <c r="Y107" s="682"/>
      <c r="Z107" s="682"/>
    </row>
    <row r="108" spans="1:26" x14ac:dyDescent="0.35">
      <c r="A108" s="1280" t="s">
        <v>84</v>
      </c>
      <c r="B108" s="1281">
        <f>'MASTER CHART'!Q132</f>
        <v>-0.8682659297918115</v>
      </c>
      <c r="C108" s="1281">
        <f>'MASTER CHART'!AI132</f>
        <v>-11.282177640300601</v>
      </c>
      <c r="D108" s="1281">
        <f>'MASTER CHART'!AQ132</f>
        <v>-2.656293706293706</v>
      </c>
      <c r="E108" s="1282">
        <f t="shared" si="21"/>
        <v>-14.806737276386118</v>
      </c>
      <c r="F108" s="1283">
        <f t="shared" si="22"/>
        <v>-7.0480312708727091</v>
      </c>
      <c r="G108" s="1283">
        <f t="shared" si="23"/>
        <v>7.7134732154327512</v>
      </c>
      <c r="H108" s="1283">
        <f t="shared" si="24"/>
        <v>-8.0480312708727091</v>
      </c>
      <c r="I108" s="1283">
        <f t="shared" si="25"/>
        <v>6.7134732154327512</v>
      </c>
      <c r="J108" s="1280" t="s">
        <v>84</v>
      </c>
      <c r="K108" s="1284">
        <f t="shared" si="26"/>
        <v>-22.006356775643976</v>
      </c>
      <c r="L108" s="1285">
        <f t="shared" si="27"/>
        <v>17.699696878573327</v>
      </c>
      <c r="T108" s="474"/>
      <c r="U108" s="682"/>
      <c r="V108" s="682"/>
      <c r="W108" s="682"/>
      <c r="X108" s="682"/>
      <c r="Y108" s="682"/>
      <c r="Z108" s="682"/>
    </row>
    <row r="109" spans="1:26" x14ac:dyDescent="0.35">
      <c r="A109" s="625" t="s">
        <v>31</v>
      </c>
      <c r="B109" s="201">
        <f>'MASTER CHART'!Q10</f>
        <v>0.5008566573266543</v>
      </c>
      <c r="C109" s="201">
        <f>'MASTER CHART'!AI10</f>
        <v>-15.460980534155997</v>
      </c>
      <c r="D109" s="201">
        <f>'MASTER CHART'!AQ10</f>
        <v>-0.25555555555555559</v>
      </c>
      <c r="E109" s="684">
        <f t="shared" si="21"/>
        <v>-15.215679432384899</v>
      </c>
      <c r="F109" s="683">
        <f t="shared" si="22"/>
        <v>-7.2426884090157708</v>
      </c>
      <c r="G109" s="683">
        <f t="shared" si="23"/>
        <v>7.9265089645027729</v>
      </c>
      <c r="H109" s="683">
        <f t="shared" si="24"/>
        <v>-8.2426884090157699</v>
      </c>
      <c r="I109" s="683">
        <f t="shared" si="25"/>
        <v>6.9265089645027729</v>
      </c>
      <c r="J109" s="625" t="s">
        <v>31</v>
      </c>
      <c r="K109" s="989">
        <f t="shared" si="26"/>
        <v>-22.538622902194142</v>
      </c>
      <c r="L109" s="990">
        <f t="shared" si="27"/>
        <v>18.261353723225852</v>
      </c>
      <c r="T109" s="474"/>
      <c r="U109" s="682"/>
      <c r="V109" s="682"/>
      <c r="W109" s="682"/>
      <c r="X109" s="682"/>
      <c r="Y109" s="682"/>
      <c r="Z109" s="682"/>
    </row>
    <row r="110" spans="1:26" s="1286" customFormat="1" x14ac:dyDescent="0.35">
      <c r="A110" s="625" t="s">
        <v>186</v>
      </c>
      <c r="B110" s="201">
        <f>'MASTER CHART'!Q118</f>
        <v>1.9897385657584488</v>
      </c>
      <c r="C110" s="201">
        <f>'MASTER CHART'!AI118</f>
        <v>-20.661191992421418</v>
      </c>
      <c r="D110" s="201">
        <f>'MASTER CHART'!AQ118</f>
        <v>2.4448717948717933</v>
      </c>
      <c r="E110" s="684">
        <f t="shared" si="21"/>
        <v>-16.226581631791177</v>
      </c>
      <c r="F110" s="683">
        <f t="shared" si="22"/>
        <v>-7.7238795168347929</v>
      </c>
      <c r="G110" s="683">
        <f t="shared" si="23"/>
        <v>8.4531318722366731</v>
      </c>
      <c r="H110" s="683">
        <f t="shared" si="24"/>
        <v>-8.723879516834792</v>
      </c>
      <c r="I110" s="683">
        <f t="shared" si="25"/>
        <v>7.4531318722366731</v>
      </c>
      <c r="J110" s="625" t="s">
        <v>186</v>
      </c>
      <c r="K110" s="989">
        <f t="shared" si="26"/>
        <v>-23.854381109329498</v>
      </c>
      <c r="L110" s="990">
        <f t="shared" si="27"/>
        <v>19.649765583539214</v>
      </c>
      <c r="P110" s="1294"/>
      <c r="Q110" s="1295"/>
      <c r="R110" s="1294"/>
      <c r="S110" s="1299"/>
      <c r="T110" s="1296"/>
      <c r="U110" s="1287"/>
      <c r="V110" s="1287"/>
      <c r="W110" s="1287"/>
      <c r="X110" s="1287"/>
      <c r="Y110" s="1287"/>
      <c r="Z110" s="1287"/>
    </row>
    <row r="111" spans="1:26" x14ac:dyDescent="0.35">
      <c r="A111" s="625" t="s">
        <v>212</v>
      </c>
      <c r="B111" s="201">
        <f>'MASTER CHART'!Q176</f>
        <v>-1.4368378879154529</v>
      </c>
      <c r="C111" s="201">
        <f>'MASTER CHART'!AI176</f>
        <v>-11.228796813752172</v>
      </c>
      <c r="D111" s="201">
        <f>'MASTER CHART'!AQ176</f>
        <v>-4.6454545454545437</v>
      </c>
      <c r="E111" s="684">
        <f t="shared" si="21"/>
        <v>-17.311089247122169</v>
      </c>
      <c r="F111" s="683">
        <f t="shared" si="22"/>
        <v>-8.2401069235669002</v>
      </c>
      <c r="G111" s="683">
        <f t="shared" si="23"/>
        <v>9.0180990413462041</v>
      </c>
      <c r="H111" s="683">
        <f t="shared" si="24"/>
        <v>-9.2401069235669002</v>
      </c>
      <c r="I111" s="683">
        <f t="shared" si="25"/>
        <v>8.0180990413462041</v>
      </c>
      <c r="J111" s="625" t="s">
        <v>212</v>
      </c>
      <c r="K111" s="989">
        <f t="shared" si="26"/>
        <v>-25.265941788899323</v>
      </c>
      <c r="L111" s="990">
        <f t="shared" si="27"/>
        <v>21.139269945692206</v>
      </c>
      <c r="R111" s="682"/>
      <c r="S111" s="474"/>
      <c r="T111" s="474"/>
      <c r="U111" s="682"/>
      <c r="V111" s="682"/>
      <c r="W111" s="682"/>
      <c r="X111" s="682"/>
      <c r="Y111" s="682"/>
      <c r="Z111" s="682"/>
    </row>
    <row r="112" spans="1:26" x14ac:dyDescent="0.35">
      <c r="A112" s="1280" t="s">
        <v>137</v>
      </c>
      <c r="B112" s="1281">
        <f>'MASTER CHART'!Q26</f>
        <v>-6.8252990252624546E-2</v>
      </c>
      <c r="C112" s="1281">
        <f>'MASTER CHART'!AI26</f>
        <v>-16.918825408784489</v>
      </c>
      <c r="D112" s="1281">
        <f>'MASTER CHART'!AQ26</f>
        <v>-0.36363636363636326</v>
      </c>
      <c r="E112" s="1282">
        <f t="shared" si="21"/>
        <v>-17.350714762673476</v>
      </c>
      <c r="F112" s="1283">
        <f t="shared" si="22"/>
        <v>-8.2589687340736244</v>
      </c>
      <c r="G112" s="1283">
        <f t="shared" si="23"/>
        <v>9.0387416952372934</v>
      </c>
      <c r="H112" s="1283">
        <f t="shared" si="24"/>
        <v>-9.2589687340736244</v>
      </c>
      <c r="I112" s="1283">
        <f t="shared" si="25"/>
        <v>8.0387416952372934</v>
      </c>
      <c r="J112" s="1280" t="s">
        <v>137</v>
      </c>
      <c r="K112" s="1284">
        <f t="shared" si="26"/>
        <v>-25.317517101851671</v>
      </c>
      <c r="L112" s="1285">
        <f t="shared" si="27"/>
        <v>21.193693148841614</v>
      </c>
      <c r="R112" s="682"/>
      <c r="S112" s="474"/>
      <c r="T112" s="474"/>
      <c r="U112" s="682"/>
      <c r="V112" s="682"/>
      <c r="W112" s="682"/>
      <c r="X112" s="682"/>
      <c r="Y112" s="682"/>
      <c r="Z112" s="682"/>
    </row>
    <row r="113" spans="1:26" x14ac:dyDescent="0.35">
      <c r="A113" s="625" t="s">
        <v>100</v>
      </c>
      <c r="B113" s="201">
        <f>'MASTER CHART'!Q162</f>
        <v>0.98263360752563611</v>
      </c>
      <c r="C113" s="201">
        <f>'MASTER CHART'!AI162</f>
        <v>-21.734581352902268</v>
      </c>
      <c r="D113" s="201">
        <f>'MASTER CHART'!AQ162</f>
        <v>3.1083333333333316</v>
      </c>
      <c r="E113" s="684">
        <f t="shared" si="21"/>
        <v>-17.643614412043302</v>
      </c>
      <c r="F113" s="683">
        <f t="shared" si="22"/>
        <v>-8.398389448404691</v>
      </c>
      <c r="G113" s="683">
        <f t="shared" si="23"/>
        <v>9.1913258573016066</v>
      </c>
      <c r="H113" s="683">
        <f t="shared" si="24"/>
        <v>-9.398389448404691</v>
      </c>
      <c r="I113" s="683">
        <f t="shared" si="25"/>
        <v>8.1913258573016066</v>
      </c>
      <c r="J113" s="625" t="s">
        <v>100</v>
      </c>
      <c r="K113" s="989">
        <f t="shared" si="26"/>
        <v>-25.698745986061994</v>
      </c>
      <c r="L113" s="990">
        <f t="shared" si="27"/>
        <v>21.595972763334029</v>
      </c>
      <c r="R113" s="682"/>
      <c r="S113" s="474"/>
      <c r="T113" s="474"/>
      <c r="U113" s="682"/>
      <c r="V113" s="682"/>
      <c r="W113" s="682"/>
      <c r="X113" s="682"/>
      <c r="Y113" s="682"/>
      <c r="Z113" s="682"/>
    </row>
    <row r="114" spans="1:26" s="1286" customFormat="1" x14ac:dyDescent="0.35">
      <c r="A114" s="625" t="s">
        <v>170</v>
      </c>
      <c r="B114" s="201">
        <f>'MASTER CHART'!Q95</f>
        <v>-2.4364214654858629</v>
      </c>
      <c r="C114" s="201">
        <f>'MASTER CHART'!AI95</f>
        <v>-12.837332553777067</v>
      </c>
      <c r="D114" s="201">
        <f>'MASTER CHART'!AQ95</f>
        <v>-2.545454545454545</v>
      </c>
      <c r="E114" s="684">
        <f t="shared" si="21"/>
        <v>-17.819208564717474</v>
      </c>
      <c r="F114" s="683">
        <f t="shared" si="22"/>
        <v>-8.4819725535769361</v>
      </c>
      <c r="G114" s="683">
        <f t="shared" si="23"/>
        <v>9.2828004859221132</v>
      </c>
      <c r="H114" s="683">
        <f t="shared" si="24"/>
        <v>-9.4819725535769361</v>
      </c>
      <c r="I114" s="683">
        <f t="shared" si="25"/>
        <v>8.2828004859221132</v>
      </c>
      <c r="J114" s="625" t="s">
        <v>170</v>
      </c>
      <c r="K114" s="989">
        <f t="shared" si="26"/>
        <v>-25.927293760160929</v>
      </c>
      <c r="L114" s="990">
        <f t="shared" si="27"/>
        <v>21.837140508658635</v>
      </c>
      <c r="P114" s="1294"/>
      <c r="Q114" s="1295"/>
      <c r="R114" s="1287"/>
      <c r="S114" s="1296"/>
      <c r="T114" s="1296"/>
      <c r="U114" s="1287"/>
      <c r="V114" s="1287"/>
      <c r="W114" s="1287"/>
      <c r="X114" s="1287"/>
      <c r="Y114" s="1287"/>
      <c r="Z114" s="1287"/>
    </row>
    <row r="115" spans="1:26" s="1286" customFormat="1" x14ac:dyDescent="0.35">
      <c r="A115" s="1280" t="s">
        <v>107</v>
      </c>
      <c r="B115" s="1281">
        <f>'MASTER CHART'!Q177</f>
        <v>-4.5830930385194266</v>
      </c>
      <c r="C115" s="1281">
        <f>'MASTER CHART'!AI177</f>
        <v>-8.1582686595604059</v>
      </c>
      <c r="D115" s="1281">
        <f>'MASTER CHART'!AQ177</f>
        <v>-9.9999999999999982</v>
      </c>
      <c r="E115" s="1282">
        <f t="shared" si="21"/>
        <v>-22.741361698079828</v>
      </c>
      <c r="F115" s="1283">
        <f t="shared" si="22"/>
        <v>-10.824925532103013</v>
      </c>
      <c r="G115" s="1283">
        <f t="shared" si="23"/>
        <v>11.846964058743707</v>
      </c>
      <c r="H115" s="1283">
        <f t="shared" si="24"/>
        <v>-11.824925532103013</v>
      </c>
      <c r="I115" s="1283">
        <f t="shared" si="25"/>
        <v>10.846964058743707</v>
      </c>
      <c r="J115" s="1280" t="s">
        <v>107</v>
      </c>
      <c r="K115" s="1284">
        <f t="shared" si="26"/>
        <v>-32.333812002778487</v>
      </c>
      <c r="L115" s="1285">
        <f t="shared" si="27"/>
        <v>28.597414442826146</v>
      </c>
      <c r="P115" s="1294"/>
      <c r="Q115" s="1295"/>
      <c r="R115" s="1287"/>
      <c r="S115" s="1296"/>
      <c r="T115" s="1296"/>
      <c r="U115" s="1287"/>
      <c r="V115" s="1287"/>
      <c r="W115" s="1287"/>
      <c r="X115" s="1287"/>
      <c r="Y115" s="1287"/>
      <c r="Z115" s="1287"/>
    </row>
    <row r="116" spans="1:26" x14ac:dyDescent="0.35">
      <c r="A116" s="625" t="s">
        <v>167</v>
      </c>
      <c r="B116" s="201">
        <f>'MASTER CHART'!Q85</f>
        <v>3.4529282532996604</v>
      </c>
      <c r="C116" s="201">
        <f>'MASTER CHART'!AI85</f>
        <v>-16.550383258593751</v>
      </c>
      <c r="D116" s="201">
        <f>'MASTER CHART'!AQ85</f>
        <v>-9.8076923076923066</v>
      </c>
      <c r="E116" s="684">
        <f t="shared" si="21"/>
        <v>-22.905147312986397</v>
      </c>
      <c r="F116" s="683">
        <f t="shared" si="22"/>
        <v>-10.902887753896575</v>
      </c>
      <c r="G116" s="683">
        <f t="shared" si="23"/>
        <v>11.932287106628795</v>
      </c>
      <c r="H116" s="683">
        <f t="shared" si="24"/>
        <v>-11.902887753896575</v>
      </c>
      <c r="I116" s="683">
        <f t="shared" si="25"/>
        <v>10.932287106628795</v>
      </c>
      <c r="J116" s="625" t="s">
        <v>167</v>
      </c>
      <c r="K116" s="989">
        <f t="shared" si="26"/>
        <v>-32.546990159033953</v>
      </c>
      <c r="L116" s="990">
        <f t="shared" si="27"/>
        <v>28.822363889388392</v>
      </c>
      <c r="R116" s="682"/>
      <c r="S116" s="474"/>
      <c r="T116" s="474"/>
      <c r="U116" s="682"/>
      <c r="V116" s="682"/>
      <c r="W116" s="682"/>
      <c r="X116" s="682"/>
      <c r="Y116" s="682"/>
      <c r="Z116" s="682"/>
    </row>
    <row r="117" spans="1:26" s="1286" customFormat="1" ht="16.75" customHeight="1" x14ac:dyDescent="0.35">
      <c r="A117" s="625" t="s">
        <v>153</v>
      </c>
      <c r="B117" s="201">
        <f>'MASTER CHART'!Q60</f>
        <v>-2.6571932959517386</v>
      </c>
      <c r="C117" s="201">
        <f>'MASTER CHART'!AI60</f>
        <v>-20.708088942878408</v>
      </c>
      <c r="D117" s="201">
        <f>'MASTER CHART'!AQ60</f>
        <v>-0.36363636363636326</v>
      </c>
      <c r="E117" s="684">
        <f t="shared" si="21"/>
        <v>-23.728918602466511</v>
      </c>
      <c r="F117" s="683">
        <f t="shared" si="22"/>
        <v>-11.295004241136635</v>
      </c>
      <c r="G117" s="683">
        <f t="shared" si="23"/>
        <v>12.361425387293838</v>
      </c>
      <c r="H117" s="683">
        <f t="shared" si="24"/>
        <v>-12.295004241136635</v>
      </c>
      <c r="I117" s="683">
        <f t="shared" si="25"/>
        <v>11.361425387293838</v>
      </c>
      <c r="J117" s="625" t="s">
        <v>153</v>
      </c>
      <c r="K117" s="989">
        <f t="shared" si="26"/>
        <v>-33.619184715117143</v>
      </c>
      <c r="L117" s="990">
        <f t="shared" si="27"/>
        <v>29.953762979400818</v>
      </c>
      <c r="P117" s="1294"/>
      <c r="Q117" s="1295"/>
      <c r="R117" s="1287"/>
      <c r="S117" s="1296"/>
      <c r="T117" s="1296"/>
      <c r="U117" s="1287"/>
      <c r="V117" s="1287"/>
      <c r="W117" s="1287"/>
      <c r="X117" s="1287"/>
      <c r="Y117" s="1287"/>
      <c r="Z117" s="1287"/>
    </row>
    <row r="118" spans="1:26" x14ac:dyDescent="0.35">
      <c r="A118" s="625" t="s">
        <v>207</v>
      </c>
      <c r="B118" s="201">
        <f>'MASTER CHART'!Q161</f>
        <v>-2.6750122017508313</v>
      </c>
      <c r="C118" s="201">
        <f>'MASTER CHART'!AI161</f>
        <v>-16.945539142938681</v>
      </c>
      <c r="D118" s="201">
        <f>'MASTER CHART'!AQ161</f>
        <v>-4.6454545454545437</v>
      </c>
      <c r="E118" s="684">
        <f t="shared" si="21"/>
        <v>-24.266005890144058</v>
      </c>
      <c r="F118" s="683">
        <f t="shared" si="22"/>
        <v>-11.550658672499887</v>
      </c>
      <c r="G118" s="683">
        <f t="shared" si="23"/>
        <v>12.641217506956634</v>
      </c>
      <c r="H118" s="683">
        <f t="shared" si="24"/>
        <v>-12.550658672499887</v>
      </c>
      <c r="I118" s="683">
        <f t="shared" si="25"/>
        <v>11.641217506956634</v>
      </c>
      <c r="J118" s="625" t="s">
        <v>207</v>
      </c>
      <c r="K118" s="989">
        <f t="shared" si="26"/>
        <v>-34.318240476520032</v>
      </c>
      <c r="L118" s="990">
        <f t="shared" si="27"/>
        <v>30.691419263730801</v>
      </c>
      <c r="R118" s="682"/>
      <c r="S118" s="474"/>
      <c r="T118" s="474"/>
      <c r="U118" s="682"/>
      <c r="V118" s="682"/>
      <c r="W118" s="682"/>
      <c r="X118" s="682"/>
      <c r="Y118" s="682"/>
      <c r="Z118" s="682"/>
    </row>
    <row r="119" spans="1:26" x14ac:dyDescent="0.35">
      <c r="A119" s="685" t="s">
        <v>50</v>
      </c>
      <c r="B119" s="201">
        <f>'MASTER CHART'!Q42</f>
        <v>5.3801186499813802E-2</v>
      </c>
      <c r="C119" s="201">
        <f>'MASTER CHART'!AI42</f>
        <v>-27.278106524378536</v>
      </c>
      <c r="D119" s="201">
        <f>'MASTER CHART'!AQ42</f>
        <v>2.2694444444444439</v>
      </c>
      <c r="E119" s="684">
        <f t="shared" si="21"/>
        <v>-24.954860893434279</v>
      </c>
      <c r="F119" s="683">
        <f t="shared" si="22"/>
        <v>-11.878554785847525</v>
      </c>
      <c r="G119" s="683">
        <f t="shared" si="23"/>
        <v>13.000072028247418</v>
      </c>
      <c r="H119" s="683">
        <f t="shared" si="24"/>
        <v>-12.878554785847525</v>
      </c>
      <c r="I119" s="683">
        <f t="shared" si="25"/>
        <v>12.000072028247418</v>
      </c>
      <c r="J119" s="685" t="s">
        <v>50</v>
      </c>
      <c r="K119" s="989">
        <f t="shared" si="26"/>
        <v>-35.214832278019408</v>
      </c>
      <c r="L119" s="990">
        <f t="shared" si="27"/>
        <v>31.637519150709046</v>
      </c>
      <c r="R119" s="682"/>
      <c r="S119" s="474"/>
      <c r="T119" s="474"/>
      <c r="U119" s="682"/>
      <c r="V119" s="682"/>
      <c r="W119" s="682"/>
      <c r="X119" s="682"/>
      <c r="Y119" s="682"/>
      <c r="Z119" s="682"/>
    </row>
    <row r="120" spans="1:26" x14ac:dyDescent="0.35">
      <c r="A120" s="625" t="s">
        <v>96</v>
      </c>
      <c r="B120" s="201">
        <f>'MASTER CHART'!Q153</f>
        <v>-1.3049794381238529</v>
      </c>
      <c r="C120" s="201">
        <f>'MASTER CHART'!AI153</f>
        <v>-24.86845910819461</v>
      </c>
      <c r="D120" s="201">
        <f>'MASTER CHART'!AQ153</f>
        <v>5.6410256410255842E-2</v>
      </c>
      <c r="E120" s="684">
        <f t="shared" si="21"/>
        <v>-26.117028289908205</v>
      </c>
      <c r="F120" s="683">
        <f t="shared" si="22"/>
        <v>-12.431748375997868</v>
      </c>
      <c r="G120" s="683">
        <f t="shared" si="23"/>
        <v>13.605495553850675</v>
      </c>
      <c r="H120" s="683">
        <f t="shared" si="24"/>
        <v>-13.431748375997868</v>
      </c>
      <c r="I120" s="683">
        <f t="shared" si="25"/>
        <v>12.605495553850675</v>
      </c>
      <c r="J120" s="625" t="s">
        <v>96</v>
      </c>
      <c r="K120" s="989">
        <f t="shared" si="26"/>
        <v>-36.727472463067762</v>
      </c>
      <c r="L120" s="990">
        <f t="shared" si="27"/>
        <v>33.233684435423612</v>
      </c>
      <c r="R120" s="682"/>
      <c r="S120" s="474"/>
      <c r="T120" s="474"/>
      <c r="U120" s="682"/>
      <c r="V120" s="682"/>
      <c r="W120" s="682"/>
      <c r="X120" s="682"/>
      <c r="Y120" s="682"/>
      <c r="Z120" s="682"/>
    </row>
    <row r="121" spans="1:26" s="1286" customFormat="1" x14ac:dyDescent="0.35">
      <c r="A121" s="1280" t="s">
        <v>71</v>
      </c>
      <c r="B121" s="1281">
        <f>'MASTER CHART'!Q89</f>
        <v>-0.61810567486978396</v>
      </c>
      <c r="C121" s="1281">
        <f>'MASTER CHART'!AI89</f>
        <v>-23.520133932648964</v>
      </c>
      <c r="D121" s="1281">
        <f>'MASTER CHART'!AQ89</f>
        <v>-2.2747863247863243</v>
      </c>
      <c r="E121" s="1282">
        <f t="shared" si="21"/>
        <v>-26.413025932305072</v>
      </c>
      <c r="F121" s="1283">
        <f t="shared" si="22"/>
        <v>-12.572643740099776</v>
      </c>
      <c r="G121" s="1283">
        <f t="shared" si="23"/>
        <v>13.75969359517749</v>
      </c>
      <c r="H121" s="1283">
        <f t="shared" si="24"/>
        <v>-13.572643740099776</v>
      </c>
      <c r="I121" s="1283">
        <f t="shared" si="25"/>
        <v>12.75969359517749</v>
      </c>
      <c r="J121" s="1280" t="s">
        <v>71</v>
      </c>
      <c r="K121" s="1284">
        <f t="shared" si="26"/>
        <v>-37.112733596642435</v>
      </c>
      <c r="L121" s="1285">
        <f t="shared" si="27"/>
        <v>33.640218952382796</v>
      </c>
      <c r="P121" s="1294"/>
      <c r="Q121" s="1295"/>
      <c r="R121" s="1287"/>
      <c r="S121" s="1296"/>
      <c r="T121" s="1296"/>
      <c r="U121" s="1287"/>
      <c r="V121" s="1287"/>
      <c r="W121" s="1287"/>
      <c r="X121" s="1287"/>
      <c r="Y121" s="1287"/>
      <c r="Z121" s="1287"/>
    </row>
    <row r="122" spans="1:26" x14ac:dyDescent="0.35">
      <c r="A122" s="625" t="s">
        <v>193</v>
      </c>
      <c r="B122" s="201">
        <f>'MASTER CHART'!Q131</f>
        <v>-2.9310098403788971</v>
      </c>
      <c r="C122" s="201">
        <f>'MASTER CHART'!AI131</f>
        <v>-21.671953053876511</v>
      </c>
      <c r="D122" s="201">
        <f>'MASTER CHART'!AQ131</f>
        <v>-1.845454545454545</v>
      </c>
      <c r="E122" s="684">
        <f t="shared" si="21"/>
        <v>-26.448417439709953</v>
      </c>
      <c r="F122" s="683">
        <f t="shared" si="22"/>
        <v>-12.589490155772372</v>
      </c>
      <c r="G122" s="683">
        <f t="shared" si="23"/>
        <v>13.778130570138659</v>
      </c>
      <c r="H122" s="683">
        <f t="shared" si="24"/>
        <v>-13.589490155772372</v>
      </c>
      <c r="I122" s="683">
        <f t="shared" si="25"/>
        <v>12.778130570138659</v>
      </c>
      <c r="J122" s="625" t="s">
        <v>193</v>
      </c>
      <c r="K122" s="989">
        <f t="shared" si="26"/>
        <v>-37.158798059018928</v>
      </c>
      <c r="L122" s="990">
        <f t="shared" si="27"/>
        <v>33.688827006321311</v>
      </c>
      <c r="R122" s="682"/>
      <c r="S122" s="474"/>
      <c r="T122" s="474"/>
      <c r="U122" s="682"/>
      <c r="V122" s="682"/>
      <c r="W122" s="682"/>
      <c r="X122" s="682"/>
      <c r="Y122" s="682"/>
      <c r="Z122" s="682"/>
    </row>
    <row r="123" spans="1:26" x14ac:dyDescent="0.35">
      <c r="A123" s="625" t="s">
        <v>141</v>
      </c>
      <c r="B123" s="201">
        <f>'MASTER CHART'!Q31</f>
        <v>3.0347491540281535</v>
      </c>
      <c r="C123" s="201">
        <f>'MASTER CHART'!AI31</f>
        <v>-32.760076788966103</v>
      </c>
      <c r="D123" s="201">
        <f>'MASTER CHART'!AQ31</f>
        <v>2.7333333333333316</v>
      </c>
      <c r="E123" s="684">
        <f t="shared" si="21"/>
        <v>-26.991994301604617</v>
      </c>
      <c r="F123" s="683">
        <f t="shared" si="22"/>
        <v>-12.848233635125274</v>
      </c>
      <c r="G123" s="683">
        <f t="shared" si="23"/>
        <v>14.061303391165225</v>
      </c>
      <c r="H123" s="683">
        <f t="shared" si="24"/>
        <v>-13.848233635125274</v>
      </c>
      <c r="I123" s="683">
        <f t="shared" si="25"/>
        <v>13.061303391165225</v>
      </c>
      <c r="J123" s="625" t="s">
        <v>141</v>
      </c>
      <c r="K123" s="989">
        <f t="shared" si="26"/>
        <v>-37.866300444182251</v>
      </c>
      <c r="L123" s="990">
        <f t="shared" si="27"/>
        <v>34.435396320830392</v>
      </c>
      <c r="R123" s="682"/>
      <c r="S123" s="474"/>
      <c r="T123" s="474"/>
      <c r="U123" s="682"/>
      <c r="V123" s="682"/>
      <c r="W123" s="682"/>
      <c r="X123" s="682"/>
      <c r="Y123" s="682"/>
      <c r="Z123" s="682"/>
    </row>
    <row r="124" spans="1:26" s="1286" customFormat="1" x14ac:dyDescent="0.35">
      <c r="A124" s="625" t="s">
        <v>156</v>
      </c>
      <c r="B124" s="201">
        <f>'MASTER CHART'!Q63</f>
        <v>0.57878364278811945</v>
      </c>
      <c r="C124" s="201">
        <f>'MASTER CHART'!AI63</f>
        <v>-27.310426671194421</v>
      </c>
      <c r="D124" s="201">
        <f>'MASTER CHART'!AQ63</f>
        <v>-0.36363636363636326</v>
      </c>
      <c r="E124" s="684">
        <f t="shared" si="21"/>
        <v>-27.095279392042663</v>
      </c>
      <c r="F124" s="683">
        <f t="shared" si="22"/>
        <v>-12.897397507870096</v>
      </c>
      <c r="G124" s="683">
        <f t="shared" si="23"/>
        <v>14.115109085409424</v>
      </c>
      <c r="H124" s="683">
        <f t="shared" si="24"/>
        <v>-13.897397507870096</v>
      </c>
      <c r="I124" s="683">
        <f t="shared" si="25"/>
        <v>13.115109085409424</v>
      </c>
      <c r="J124" s="625" t="s">
        <v>156</v>
      </c>
      <c r="K124" s="989">
        <f t="shared" si="26"/>
        <v>-38.000733038649244</v>
      </c>
      <c r="L124" s="990">
        <f t="shared" si="27"/>
        <v>34.577252026201236</v>
      </c>
      <c r="P124" s="1294"/>
      <c r="Q124" s="1295"/>
      <c r="R124" s="1287"/>
      <c r="S124" s="1296"/>
      <c r="T124" s="1296"/>
      <c r="U124" s="1287"/>
      <c r="V124" s="1287"/>
      <c r="W124" s="1287"/>
      <c r="X124" s="1287"/>
      <c r="Y124" s="1287"/>
      <c r="Z124" s="1287"/>
    </row>
    <row r="125" spans="1:26" s="1286" customFormat="1" ht="16.100000000000001" customHeight="1" x14ac:dyDescent="0.35">
      <c r="A125" s="625" t="s">
        <v>203</v>
      </c>
      <c r="B125" s="201">
        <f>'MASTER CHART'!Q155</f>
        <v>0.10264210276830338</v>
      </c>
      <c r="C125" s="201">
        <f>'MASTER CHART'!AI155</f>
        <v>-26.999427487925416</v>
      </c>
      <c r="D125" s="201">
        <f>'MASTER CHART'!AQ155</f>
        <v>-0.58632478632478646</v>
      </c>
      <c r="E125" s="684">
        <f t="shared" si="21"/>
        <v>-27.483110171481901</v>
      </c>
      <c r="F125" s="683">
        <f t="shared" si="22"/>
        <v>-13.082005596085047</v>
      </c>
      <c r="G125" s="683">
        <f t="shared" si="23"/>
        <v>14.317147000547951</v>
      </c>
      <c r="H125" s="683">
        <f t="shared" si="24"/>
        <v>-14.082005596085047</v>
      </c>
      <c r="I125" s="683">
        <f t="shared" si="25"/>
        <v>13.317147000547951</v>
      </c>
      <c r="J125" s="625" t="s">
        <v>203</v>
      </c>
      <c r="K125" s="989">
        <f t="shared" si="26"/>
        <v>-38.505521267744584</v>
      </c>
      <c r="L125" s="990">
        <f t="shared" si="27"/>
        <v>35.1099136964244</v>
      </c>
      <c r="P125" s="1294"/>
      <c r="Q125" s="1295"/>
      <c r="R125" s="1294"/>
      <c r="S125" s="1299"/>
      <c r="T125" s="1296"/>
      <c r="U125" s="1287"/>
      <c r="V125" s="1287"/>
      <c r="W125" s="1287"/>
      <c r="X125" s="1287"/>
      <c r="Y125" s="1287"/>
      <c r="Z125" s="1287"/>
    </row>
    <row r="126" spans="1:26" s="1286" customFormat="1" x14ac:dyDescent="0.35">
      <c r="A126" s="625" t="s">
        <v>108</v>
      </c>
      <c r="B126" s="201">
        <f>'MASTER CHART'!Q178</f>
        <v>-1.4499784003690921</v>
      </c>
      <c r="C126" s="201">
        <f>'MASTER CHART'!AI178</f>
        <v>-24.695387145019623</v>
      </c>
      <c r="D126" s="201">
        <f>'MASTER CHART'!AQ178</f>
        <v>-1.8332167832167829</v>
      </c>
      <c r="E126" s="684">
        <f t="shared" si="21"/>
        <v>-27.978582328605498</v>
      </c>
      <c r="F126" s="683">
        <f t="shared" si="22"/>
        <v>-13.317851156931399</v>
      </c>
      <c r="G126" s="683">
        <f t="shared" si="23"/>
        <v>14.575259989360188</v>
      </c>
      <c r="H126" s="683">
        <f t="shared" si="24"/>
        <v>-14.317851156931399</v>
      </c>
      <c r="I126" s="683">
        <f t="shared" si="25"/>
        <v>13.575259989360188</v>
      </c>
      <c r="J126" s="625" t="s">
        <v>108</v>
      </c>
      <c r="K126" s="989">
        <f t="shared" si="26"/>
        <v>-39.150412096476892</v>
      </c>
      <c r="L126" s="990">
        <f t="shared" si="27"/>
        <v>35.79041416403588</v>
      </c>
      <c r="P126" s="1294"/>
      <c r="Q126" s="1295"/>
      <c r="R126" s="1294"/>
      <c r="S126" s="1299"/>
      <c r="T126" s="1296"/>
      <c r="U126" s="1287"/>
      <c r="V126" s="1287"/>
      <c r="W126" s="1287"/>
      <c r="X126" s="1287"/>
      <c r="Y126" s="1287"/>
      <c r="Z126" s="1287"/>
    </row>
    <row r="127" spans="1:26" s="1286" customFormat="1" x14ac:dyDescent="0.35">
      <c r="A127" s="625" t="s">
        <v>159</v>
      </c>
      <c r="B127" s="201">
        <f>'MASTER CHART'!Q67</f>
        <v>3.1490787155748663</v>
      </c>
      <c r="C127" s="201">
        <f>'MASTER CHART'!AI67</f>
        <v>-29.365462873110939</v>
      </c>
      <c r="D127" s="201">
        <f>'MASTER CHART'!AQ67</f>
        <v>-2.3678321678321672</v>
      </c>
      <c r="E127" s="684">
        <f t="shared" si="21"/>
        <v>-28.584216325368239</v>
      </c>
      <c r="F127" s="683">
        <f t="shared" si="22"/>
        <v>-13.606133934440722</v>
      </c>
      <c r="G127" s="683">
        <f t="shared" si="23"/>
        <v>14.890761070063165</v>
      </c>
      <c r="H127" s="683">
        <f t="shared" si="24"/>
        <v>-14.606133934440722</v>
      </c>
      <c r="I127" s="683">
        <f t="shared" si="25"/>
        <v>13.890761070063165</v>
      </c>
      <c r="J127" s="625" t="s">
        <v>159</v>
      </c>
      <c r="K127" s="989">
        <f t="shared" si="26"/>
        <v>-39.938686078103188</v>
      </c>
      <c r="L127" s="990">
        <f t="shared" si="27"/>
        <v>36.622215128172904</v>
      </c>
      <c r="P127" s="1294"/>
      <c r="Q127" s="1295"/>
      <c r="R127" s="1294"/>
      <c r="S127" s="1299"/>
      <c r="T127" s="1300"/>
      <c r="U127" s="1287"/>
      <c r="V127" s="1287"/>
      <c r="W127" s="1287"/>
      <c r="X127" s="1287"/>
      <c r="Y127" s="1287"/>
      <c r="Z127" s="1287"/>
    </row>
    <row r="128" spans="1:26" x14ac:dyDescent="0.35">
      <c r="A128" s="625" t="s">
        <v>222</v>
      </c>
      <c r="B128" s="201">
        <f>'MASTER CHART'!Q84</f>
        <v>1.8440738188815029</v>
      </c>
      <c r="C128" s="201">
        <f>'MASTER CHART'!AI84</f>
        <v>-25.876519473883885</v>
      </c>
      <c r="D128" s="201">
        <f>'MASTER CHART'!AQ84</f>
        <v>-4.5909090909090899</v>
      </c>
      <c r="E128" s="684">
        <f t="shared" si="21"/>
        <v>-28.623354745911474</v>
      </c>
      <c r="F128" s="683">
        <f t="shared" si="22"/>
        <v>-13.624763886923313</v>
      </c>
      <c r="G128" s="683">
        <f t="shared" si="23"/>
        <v>14.911149974986605</v>
      </c>
      <c r="H128" s="683">
        <f t="shared" si="24"/>
        <v>-14.624763886923313</v>
      </c>
      <c r="I128" s="683">
        <f t="shared" si="25"/>
        <v>13.911149974986605</v>
      </c>
      <c r="J128" s="625" t="s">
        <v>222</v>
      </c>
      <c r="K128" s="989">
        <f t="shared" si="26"/>
        <v>-39.989627403658048</v>
      </c>
      <c r="L128" s="990">
        <f t="shared" si="27"/>
        <v>36.675969336352566</v>
      </c>
      <c r="U128" s="682"/>
      <c r="V128" s="682"/>
      <c r="W128" s="682"/>
      <c r="X128" s="682"/>
      <c r="Y128" s="682"/>
      <c r="Z128" s="682"/>
    </row>
    <row r="129" spans="1:26" x14ac:dyDescent="0.35">
      <c r="A129" s="1280" t="s">
        <v>35</v>
      </c>
      <c r="B129" s="1281">
        <f>'MASTER CHART'!Q29</f>
        <v>-2.332477129829261</v>
      </c>
      <c r="C129" s="1281">
        <f>'MASTER CHART'!AI29</f>
        <v>-23.610047219259972</v>
      </c>
      <c r="D129" s="1281">
        <f>'MASTER CHART'!AQ29</f>
        <v>-3.2332167832167826</v>
      </c>
      <c r="E129" s="1282">
        <f t="shared" si="21"/>
        <v>-29.175741132306015</v>
      </c>
      <c r="F129" s="1283">
        <f t="shared" si="22"/>
        <v>-13.887700714412112</v>
      </c>
      <c r="G129" s="1283">
        <f t="shared" si="23"/>
        <v>15.198912060346164</v>
      </c>
      <c r="H129" s="1283">
        <f t="shared" si="24"/>
        <v>-14.887700714412112</v>
      </c>
      <c r="I129" s="1283">
        <f t="shared" si="25"/>
        <v>14.198912060346164</v>
      </c>
      <c r="J129" s="1280" t="s">
        <v>35</v>
      </c>
      <c r="K129" s="1284">
        <f t="shared" si="26"/>
        <v>-40.70859598621265</v>
      </c>
      <c r="L129" s="1285">
        <f t="shared" si="27"/>
        <v>37.434637989755686</v>
      </c>
      <c r="U129" s="682"/>
      <c r="V129" s="682"/>
      <c r="W129" s="682"/>
      <c r="X129" s="682"/>
      <c r="Y129" s="682"/>
      <c r="Z129" s="682"/>
    </row>
    <row r="130" spans="1:26" x14ac:dyDescent="0.35">
      <c r="A130" s="625" t="s">
        <v>86</v>
      </c>
      <c r="B130" s="201">
        <f>'MASTER CHART'!Q134</f>
        <v>-0.58056258581206188</v>
      </c>
      <c r="C130" s="201">
        <f>'MASTER CHART'!AI134</f>
        <v>-31.649058105863528</v>
      </c>
      <c r="D130" s="201">
        <f>'MASTER CHART'!AQ134</f>
        <v>1.5559829059829056</v>
      </c>
      <c r="E130" s="684">
        <f t="shared" ref="E130:E161" si="28">SUM(B130:D130)</f>
        <v>-30.673637785692687</v>
      </c>
      <c r="F130" s="683">
        <f t="shared" ref="F130:F161" si="29">(E130/$R$169)*-1</f>
        <v>-14.600701982452543</v>
      </c>
      <c r="G130" s="683">
        <f t="shared" ref="G130:G161" si="30">(E130/$R$170)*-1</f>
        <v>15.979231552730946</v>
      </c>
      <c r="H130" s="683">
        <f t="shared" ref="H130:H161" si="31">F130-1</f>
        <v>-15.600701982452543</v>
      </c>
      <c r="I130" s="683">
        <f t="shared" ref="I130:I161" si="32">G130-1</f>
        <v>14.979231552730946</v>
      </c>
      <c r="J130" s="625" t="s">
        <v>86</v>
      </c>
      <c r="K130" s="989">
        <f t="shared" ref="K130:K161" si="33">(IF(H130&lt;0,H130/$R$175*-100,H130/$R$174*100))</f>
        <v>-42.658210712831732</v>
      </c>
      <c r="L130" s="990">
        <f t="shared" ref="L130:L161" si="34">(IF(I130&lt;0,I130/$S$175*-100,I130/$S$174*100))</f>
        <v>39.491906714966888</v>
      </c>
      <c r="U130" s="682"/>
      <c r="V130" s="682"/>
      <c r="W130" s="682"/>
      <c r="X130" s="682"/>
      <c r="Y130" s="682"/>
      <c r="Z130" s="682"/>
    </row>
    <row r="131" spans="1:26" x14ac:dyDescent="0.35">
      <c r="A131" s="625" t="s">
        <v>79</v>
      </c>
      <c r="B131" s="201">
        <f>'MASTER CHART'!Q115</f>
        <v>-2.6949871378957635</v>
      </c>
      <c r="C131" s="201">
        <f>'MASTER CHART'!AI115</f>
        <v>-32.812973893122781</v>
      </c>
      <c r="D131" s="201">
        <f>'MASTER CHART'!AQ115</f>
        <v>2.4448717948717933</v>
      </c>
      <c r="E131" s="684">
        <f t="shared" si="28"/>
        <v>-33.063089236146752</v>
      </c>
      <c r="F131" s="683">
        <f t="shared" si="29"/>
        <v>-15.738084798712167</v>
      </c>
      <c r="G131" s="683">
        <f t="shared" si="30"/>
        <v>17.224000701978174</v>
      </c>
      <c r="H131" s="683">
        <f t="shared" si="31"/>
        <v>-16.738084798712165</v>
      </c>
      <c r="I131" s="683">
        <f t="shared" si="32"/>
        <v>16.224000701978174</v>
      </c>
      <c r="J131" s="625" t="s">
        <v>79</v>
      </c>
      <c r="K131" s="989">
        <f t="shared" si="33"/>
        <v>-45.768244856918969</v>
      </c>
      <c r="L131" s="990">
        <f t="shared" si="34"/>
        <v>42.773670999782809</v>
      </c>
      <c r="U131" s="682"/>
      <c r="V131" s="682"/>
      <c r="W131" s="682"/>
      <c r="X131" s="682"/>
      <c r="Y131" s="682"/>
      <c r="Z131" s="682"/>
    </row>
    <row r="132" spans="1:26" x14ac:dyDescent="0.35">
      <c r="A132" s="1302" t="s">
        <v>164</v>
      </c>
      <c r="B132" s="1303">
        <f>'MASTER CHART'!Q76</f>
        <v>2.8339746071923013</v>
      </c>
      <c r="C132" s="1303">
        <f>'MASTER CHART'!AI76</f>
        <v>-32.116320981763351</v>
      </c>
      <c r="D132" s="1303">
        <f>'MASTER CHART'!AQ76</f>
        <v>-4.6454545454545437</v>
      </c>
      <c r="E132" s="1304">
        <f t="shared" si="28"/>
        <v>-33.927800920025589</v>
      </c>
      <c r="F132" s="1305">
        <f t="shared" si="29"/>
        <v>-16.149688980950657</v>
      </c>
      <c r="G132" s="1305">
        <f t="shared" si="30"/>
        <v>17.674466614094303</v>
      </c>
      <c r="H132" s="1305">
        <f t="shared" si="31"/>
        <v>-17.149688980950657</v>
      </c>
      <c r="I132" s="1305">
        <f t="shared" si="32"/>
        <v>16.674466614094303</v>
      </c>
      <c r="J132" s="1302" t="s">
        <v>164</v>
      </c>
      <c r="K132" s="1306">
        <f t="shared" si="33"/>
        <v>-46.89372613051561</v>
      </c>
      <c r="L132" s="1307">
        <f t="shared" si="34"/>
        <v>43.961299197994308</v>
      </c>
      <c r="U132" s="682"/>
      <c r="V132" s="682"/>
      <c r="W132" s="682"/>
      <c r="X132" s="682"/>
      <c r="Y132" s="682"/>
      <c r="Z132" s="682"/>
    </row>
    <row r="133" spans="1:26" s="1286" customFormat="1" x14ac:dyDescent="0.35">
      <c r="A133" s="625" t="s">
        <v>155</v>
      </c>
      <c r="B133" s="201">
        <f>'MASTER CHART'!Q62</f>
        <v>-3.0794719799365193</v>
      </c>
      <c r="C133" s="201">
        <f>'MASTER CHART'!AI62</f>
        <v>-25.69901467423162</v>
      </c>
      <c r="D133" s="201">
        <f>'MASTER CHART'!AQ62</f>
        <v>-5.2646853146853134</v>
      </c>
      <c r="E133" s="684">
        <f t="shared" si="28"/>
        <v>-34.043171968853457</v>
      </c>
      <c r="F133" s="683">
        <f t="shared" si="29"/>
        <v>-16.204605789746136</v>
      </c>
      <c r="G133" s="683">
        <f t="shared" si="30"/>
        <v>17.734568409537744</v>
      </c>
      <c r="H133" s="683">
        <f t="shared" si="31"/>
        <v>-17.204605789746136</v>
      </c>
      <c r="I133" s="683">
        <f t="shared" si="32"/>
        <v>16.734568409537744</v>
      </c>
      <c r="J133" s="625" t="s">
        <v>155</v>
      </c>
      <c r="K133" s="989">
        <f t="shared" si="33"/>
        <v>-47.043889424699991</v>
      </c>
      <c r="L133" s="990">
        <f t="shared" si="34"/>
        <v>44.119754222252325</v>
      </c>
      <c r="P133" s="1294"/>
      <c r="Q133" s="1295"/>
      <c r="R133" s="1294"/>
      <c r="S133" s="1299"/>
      <c r="T133" s="1300"/>
      <c r="U133" s="1287"/>
      <c r="V133" s="1287"/>
      <c r="W133" s="1287"/>
      <c r="X133" s="1287"/>
      <c r="Y133" s="1287"/>
      <c r="Z133" s="1287"/>
    </row>
    <row r="134" spans="1:26" x14ac:dyDescent="0.35">
      <c r="A134" s="1280" t="s">
        <v>36</v>
      </c>
      <c r="B134" s="1281">
        <f>'MASTER CHART'!Q124</f>
        <v>-1.139113527397176</v>
      </c>
      <c r="C134" s="1281">
        <f>'MASTER CHART'!AI124</f>
        <v>-29.755403964642063</v>
      </c>
      <c r="D134" s="1281">
        <f>'MASTER CHART'!AQ124</f>
        <v>-3.5216783216783205</v>
      </c>
      <c r="E134" s="1282">
        <f t="shared" si="28"/>
        <v>-34.416195813717557</v>
      </c>
      <c r="F134" s="1283">
        <f t="shared" si="29"/>
        <v>-16.382165752775684</v>
      </c>
      <c r="G134" s="1283">
        <f t="shared" si="30"/>
        <v>17.928892748679342</v>
      </c>
      <c r="H134" s="1283">
        <f t="shared" si="31"/>
        <v>-17.382165752775684</v>
      </c>
      <c r="I134" s="1283">
        <f t="shared" si="32"/>
        <v>16.928892748679342</v>
      </c>
      <c r="J134" s="1280" t="s">
        <v>36</v>
      </c>
      <c r="K134" s="1284">
        <f t="shared" si="33"/>
        <v>-47.529405417864702</v>
      </c>
      <c r="L134" s="1285">
        <f t="shared" si="34"/>
        <v>44.632079480514889</v>
      </c>
      <c r="U134" s="682"/>
      <c r="V134" s="682"/>
      <c r="W134" s="682"/>
      <c r="X134" s="682"/>
      <c r="Y134" s="682"/>
      <c r="Z134" s="682"/>
    </row>
    <row r="135" spans="1:26" x14ac:dyDescent="0.35">
      <c r="A135" s="1280" t="s">
        <v>62</v>
      </c>
      <c r="B135" s="1281">
        <f>'MASTER CHART'!Q74</f>
        <v>-2.3582091811562624</v>
      </c>
      <c r="C135" s="1281">
        <f>'MASTER CHART'!AI74</f>
        <v>-30.31740687223445</v>
      </c>
      <c r="D135" s="1281">
        <f>'MASTER CHART'!AQ74</f>
        <v>-2.656293706293706</v>
      </c>
      <c r="E135" s="1282">
        <f t="shared" si="28"/>
        <v>-35.331909759684422</v>
      </c>
      <c r="F135" s="1283">
        <f t="shared" si="29"/>
        <v>-16.81804709556425</v>
      </c>
      <c r="G135" s="1283">
        <f t="shared" si="30"/>
        <v>18.405927956596368</v>
      </c>
      <c r="H135" s="1283">
        <f t="shared" si="31"/>
        <v>-17.81804709556425</v>
      </c>
      <c r="I135" s="1283">
        <f t="shared" si="32"/>
        <v>17.405927956596368</v>
      </c>
      <c r="J135" s="1280" t="s">
        <v>62</v>
      </c>
      <c r="K135" s="1284">
        <f t="shared" si="33"/>
        <v>-48.721269616500173</v>
      </c>
      <c r="L135" s="1285">
        <f t="shared" si="34"/>
        <v>45.889756141997523</v>
      </c>
      <c r="U135" s="682"/>
      <c r="V135" s="682"/>
      <c r="W135" s="682"/>
      <c r="X135" s="682"/>
      <c r="Y135" s="682"/>
      <c r="Z135" s="682"/>
    </row>
    <row r="136" spans="1:26" x14ac:dyDescent="0.35">
      <c r="A136" s="625" t="s">
        <v>99</v>
      </c>
      <c r="B136" s="201">
        <f>'MASTER CHART'!Q160</f>
        <v>-7.9156760317835761</v>
      </c>
      <c r="C136" s="201">
        <f>'MASTER CHART'!AI160</f>
        <v>-21.632546177438591</v>
      </c>
      <c r="D136" s="201">
        <f>'MASTER CHART'!AQ160</f>
        <v>-7.4999999999999982</v>
      </c>
      <c r="E136" s="684">
        <f t="shared" si="28"/>
        <v>-37.048222209222168</v>
      </c>
      <c r="F136" s="683">
        <f t="shared" si="29"/>
        <v>-17.635014641427439</v>
      </c>
      <c r="G136" s="683">
        <f t="shared" si="30"/>
        <v>19.300029733490621</v>
      </c>
      <c r="H136" s="683">
        <f t="shared" si="31"/>
        <v>-18.635014641427439</v>
      </c>
      <c r="I136" s="683">
        <f t="shared" si="32"/>
        <v>18.300029733490621</v>
      </c>
      <c r="J136" s="625" t="s">
        <v>99</v>
      </c>
      <c r="K136" s="989">
        <f t="shared" si="33"/>
        <v>-50.955167408803128</v>
      </c>
      <c r="L136" s="990">
        <f t="shared" si="34"/>
        <v>48.247005500383757</v>
      </c>
      <c r="M136" s="214"/>
      <c r="U136" s="682"/>
      <c r="V136" s="682"/>
      <c r="W136" s="682"/>
      <c r="X136" s="682"/>
      <c r="Y136" s="682"/>
      <c r="Z136" s="682"/>
    </row>
    <row r="137" spans="1:26" x14ac:dyDescent="0.35">
      <c r="A137" s="1280" t="s">
        <v>63</v>
      </c>
      <c r="B137" s="1281">
        <f>'MASTER CHART'!Q78</f>
        <v>-2.0232448677495256</v>
      </c>
      <c r="C137" s="1281">
        <f>'MASTER CHART'!AI78</f>
        <v>-35.627112905189804</v>
      </c>
      <c r="D137" s="1281">
        <f>'MASTER CHART'!AQ78</f>
        <v>-1.7909090909090906</v>
      </c>
      <c r="E137" s="1282">
        <f t="shared" si="28"/>
        <v>-39.441266863848419</v>
      </c>
      <c r="F137" s="1283">
        <f t="shared" si="29"/>
        <v>-18.774107828776621</v>
      </c>
      <c r="G137" s="1283">
        <f t="shared" si="30"/>
        <v>20.546670739016676</v>
      </c>
      <c r="H137" s="1283">
        <f t="shared" si="31"/>
        <v>-19.774107828776621</v>
      </c>
      <c r="I137" s="1283">
        <f t="shared" si="32"/>
        <v>19.546670739016676</v>
      </c>
      <c r="J137" s="1280" t="s">
        <v>63</v>
      </c>
      <c r="K137" s="1284">
        <f t="shared" si="33"/>
        <v>-54.069878353358547</v>
      </c>
      <c r="L137" s="1285">
        <f t="shared" si="34"/>
        <v>51.533704829650205</v>
      </c>
      <c r="U137" s="682"/>
      <c r="V137" s="682"/>
      <c r="W137" s="682"/>
      <c r="X137" s="682"/>
      <c r="Y137" s="682"/>
      <c r="Z137" s="682"/>
    </row>
    <row r="138" spans="1:26" x14ac:dyDescent="0.35">
      <c r="A138" s="625" t="s">
        <v>57</v>
      </c>
      <c r="B138" s="201">
        <f>'MASTER CHART'!Q58</f>
        <v>-0.10025399939359439</v>
      </c>
      <c r="C138" s="201">
        <f>'MASTER CHART'!AI58</f>
        <v>-35.793192650851594</v>
      </c>
      <c r="D138" s="201">
        <f>'MASTER CHART'!AQ58</f>
        <v>-3.8101398601398593</v>
      </c>
      <c r="E138" s="684">
        <f t="shared" si="28"/>
        <v>-39.703586510385051</v>
      </c>
      <c r="F138" s="683">
        <f t="shared" si="29"/>
        <v>-18.898972411516464</v>
      </c>
      <c r="G138" s="683">
        <f t="shared" si="30"/>
        <v>20.683324448046079</v>
      </c>
      <c r="H138" s="683">
        <f t="shared" si="31"/>
        <v>-19.898972411516464</v>
      </c>
      <c r="I138" s="683">
        <f t="shared" si="32"/>
        <v>19.683324448046079</v>
      </c>
      <c r="J138" s="625" t="s">
        <v>57</v>
      </c>
      <c r="K138" s="989">
        <f t="shared" si="33"/>
        <v>-54.411305276780155</v>
      </c>
      <c r="L138" s="990">
        <f t="shared" si="34"/>
        <v>51.89398469515902</v>
      </c>
      <c r="R138" s="682"/>
      <c r="S138" s="474"/>
      <c r="T138" s="474"/>
      <c r="U138" s="682"/>
      <c r="V138" s="682"/>
      <c r="W138" s="682"/>
      <c r="X138" s="682"/>
      <c r="Y138" s="682"/>
      <c r="Z138" s="682"/>
    </row>
    <row r="139" spans="1:26" x14ac:dyDescent="0.35">
      <c r="A139" s="625" t="s">
        <v>161</v>
      </c>
      <c r="B139" s="201">
        <f>'MASTER CHART'!Q70</f>
        <v>-3.5260594283041047</v>
      </c>
      <c r="C139" s="201">
        <f>'MASTER CHART'!AI70</f>
        <v>-37.77537922817595</v>
      </c>
      <c r="D139" s="201">
        <f>'MASTER CHART'!AQ70</f>
        <v>-0.87478632478632468</v>
      </c>
      <c r="E139" s="684">
        <f t="shared" si="28"/>
        <v>-42.17622498126638</v>
      </c>
      <c r="F139" s="683">
        <f t="shared" si="29"/>
        <v>-20.075952386174862</v>
      </c>
      <c r="G139" s="683">
        <f t="shared" si="30"/>
        <v>21.971429333043861</v>
      </c>
      <c r="H139" s="683">
        <f t="shared" si="31"/>
        <v>-21.075952386174862</v>
      </c>
      <c r="I139" s="683">
        <f t="shared" si="32"/>
        <v>20.971429333043861</v>
      </c>
      <c r="J139" s="625" t="s">
        <v>161</v>
      </c>
      <c r="K139" s="989">
        <f t="shared" si="33"/>
        <v>-57.62961300551148</v>
      </c>
      <c r="L139" s="990">
        <f t="shared" si="34"/>
        <v>55.290001225002385</v>
      </c>
      <c r="R139" s="682"/>
      <c r="S139" s="474"/>
      <c r="T139" s="474"/>
      <c r="U139" s="682"/>
      <c r="V139" s="682"/>
      <c r="W139" s="682"/>
      <c r="X139" s="682"/>
      <c r="Y139" s="682"/>
      <c r="Z139" s="682"/>
    </row>
    <row r="140" spans="1:26" x14ac:dyDescent="0.35">
      <c r="A140" s="625" t="s">
        <v>169</v>
      </c>
      <c r="B140" s="201">
        <f>'MASTER CHART'!Q93</f>
        <v>-2.8648099393451569</v>
      </c>
      <c r="C140" s="201">
        <f>'MASTER CHART'!AI93</f>
        <v>-41.769436376784483</v>
      </c>
      <c r="D140" s="201">
        <f>'MASTER CHART'!AQ93</f>
        <v>-0.99786324786324787</v>
      </c>
      <c r="E140" s="684">
        <f t="shared" si="28"/>
        <v>-45.632109563992891</v>
      </c>
      <c r="F140" s="683">
        <f t="shared" si="29"/>
        <v>-21.720959125534542</v>
      </c>
      <c r="G140" s="683">
        <f t="shared" si="30"/>
        <v>23.771749867332026</v>
      </c>
      <c r="H140" s="683">
        <f t="shared" si="31"/>
        <v>-22.720959125534542</v>
      </c>
      <c r="I140" s="683">
        <f t="shared" si="32"/>
        <v>22.771749867332026</v>
      </c>
      <c r="J140" s="625" t="s">
        <v>169</v>
      </c>
      <c r="K140" s="989">
        <f t="shared" si="33"/>
        <v>-62.127682655874864</v>
      </c>
      <c r="L140" s="990">
        <f t="shared" si="34"/>
        <v>60.036445683575778</v>
      </c>
      <c r="R140" s="682"/>
      <c r="S140" s="474"/>
      <c r="T140" s="474"/>
      <c r="U140" s="682"/>
      <c r="V140" s="682"/>
      <c r="W140" s="682"/>
      <c r="X140" s="682"/>
      <c r="Y140" s="682"/>
      <c r="Z140" s="682"/>
    </row>
    <row r="141" spans="1:26" s="1286" customFormat="1" x14ac:dyDescent="0.35">
      <c r="A141" s="625" t="s">
        <v>267</v>
      </c>
      <c r="B141" s="201">
        <f>'MASTER CHART'!Q45</f>
        <v>-1.4479191269990199</v>
      </c>
      <c r="C141" s="201">
        <f>'MASTER CHART'!AI45</f>
        <v>-39.994091454636717</v>
      </c>
      <c r="D141" s="201">
        <f>'MASTER CHART'!AQ45</f>
        <v>-4.9762237762237751</v>
      </c>
      <c r="E141" s="684">
        <f t="shared" si="28"/>
        <v>-46.418234357859511</v>
      </c>
      <c r="F141" s="683">
        <f t="shared" si="29"/>
        <v>-22.095155819009783</v>
      </c>
      <c r="G141" s="683">
        <f t="shared" si="30"/>
        <v>24.181276451635529</v>
      </c>
      <c r="H141" s="683">
        <f t="shared" si="31"/>
        <v>-23.095155819009783</v>
      </c>
      <c r="I141" s="683">
        <f t="shared" si="32"/>
        <v>23.181276451635529</v>
      </c>
      <c r="J141" s="625" t="s">
        <v>267</v>
      </c>
      <c r="K141" s="989">
        <f t="shared" si="33"/>
        <v>-63.150877728523916</v>
      </c>
      <c r="L141" s="990">
        <f t="shared" si="34"/>
        <v>61.116139632339419</v>
      </c>
      <c r="P141" s="1294"/>
      <c r="Q141" s="1295"/>
      <c r="R141" s="1287"/>
      <c r="S141" s="1296"/>
      <c r="T141" s="1296"/>
      <c r="U141" s="1287"/>
      <c r="V141" s="1287"/>
      <c r="W141" s="1287"/>
      <c r="X141" s="1287"/>
      <c r="Y141" s="1287"/>
      <c r="Z141" s="1287"/>
    </row>
    <row r="142" spans="1:26" x14ac:dyDescent="0.35">
      <c r="A142" s="625" t="s">
        <v>204</v>
      </c>
      <c r="B142" s="201">
        <f>'MASTER CHART'!Q156</f>
        <v>-4.1763594264673971</v>
      </c>
      <c r="C142" s="201">
        <f>'MASTER CHART'!AI156</f>
        <v>-36.949268780975324</v>
      </c>
      <c r="D142" s="201">
        <f>'MASTER CHART'!AQ156</f>
        <v>-7.4999999999999982</v>
      </c>
      <c r="E142" s="684">
        <f t="shared" si="28"/>
        <v>-48.625628207442723</v>
      </c>
      <c r="F142" s="683">
        <f t="shared" si="29"/>
        <v>-23.145878918136166</v>
      </c>
      <c r="G142" s="683">
        <f t="shared" si="30"/>
        <v>25.331203881078434</v>
      </c>
      <c r="H142" s="683">
        <f t="shared" si="31"/>
        <v>-24.145878918136166</v>
      </c>
      <c r="I142" s="683">
        <f t="shared" si="32"/>
        <v>24.331203881078434</v>
      </c>
      <c r="J142" s="625" t="s">
        <v>204</v>
      </c>
      <c r="K142" s="989">
        <f t="shared" si="33"/>
        <v>-66.023951479550504</v>
      </c>
      <c r="L142" s="990">
        <f t="shared" si="34"/>
        <v>64.147859024130341</v>
      </c>
      <c r="R142" s="682"/>
      <c r="S142" s="474"/>
      <c r="T142" s="474"/>
      <c r="U142" s="682"/>
      <c r="V142" s="682"/>
      <c r="W142" s="682"/>
      <c r="X142" s="682"/>
      <c r="Y142" s="682"/>
      <c r="Z142" s="682"/>
    </row>
    <row r="143" spans="1:26" x14ac:dyDescent="0.35">
      <c r="A143" s="625" t="s">
        <v>201</v>
      </c>
      <c r="B143" s="201">
        <f>'MASTER CHART'!Q148</f>
        <v>-1.1470786043777301</v>
      </c>
      <c r="C143" s="201">
        <f>'MASTER CHART'!AI148</f>
        <v>-49.351554742314029</v>
      </c>
      <c r="D143" s="201">
        <f>'MASTER CHART'!AQ148</f>
        <v>1.1444444444444439</v>
      </c>
      <c r="E143" s="684">
        <f t="shared" si="28"/>
        <v>-49.354188902247316</v>
      </c>
      <c r="F143" s="683">
        <f t="shared" si="29"/>
        <v>-23.492675005880677</v>
      </c>
      <c r="G143" s="683">
        <f t="shared" si="30"/>
        <v>25.710742823405361</v>
      </c>
      <c r="H143" s="683">
        <f t="shared" si="31"/>
        <v>-24.492675005880677</v>
      </c>
      <c r="I143" s="683">
        <f t="shared" si="32"/>
        <v>24.710742823405361</v>
      </c>
      <c r="J143" s="625" t="s">
        <v>201</v>
      </c>
      <c r="K143" s="989">
        <f t="shared" si="33"/>
        <v>-66.972222948490213</v>
      </c>
      <c r="L143" s="990">
        <f t="shared" si="34"/>
        <v>65.148492231001327</v>
      </c>
      <c r="R143" s="682"/>
      <c r="S143" s="474"/>
      <c r="T143" s="474"/>
      <c r="U143" s="682"/>
      <c r="V143" s="682"/>
      <c r="W143" s="682"/>
      <c r="X143" s="682"/>
      <c r="Y143" s="682"/>
      <c r="Z143" s="682"/>
    </row>
    <row r="144" spans="1:26" x14ac:dyDescent="0.35">
      <c r="A144" s="625" t="s">
        <v>277</v>
      </c>
      <c r="B144" s="201">
        <f>'MASTER CHART'!Q53</f>
        <v>-5.7976295178899484</v>
      </c>
      <c r="C144" s="201">
        <f>'MASTER CHART'!AI53</f>
        <v>-37.949825946717922</v>
      </c>
      <c r="D144" s="201">
        <f>'MASTER CHART'!AQ53</f>
        <v>-6.0999999999999979</v>
      </c>
      <c r="E144" s="684">
        <f t="shared" si="28"/>
        <v>-49.847455464607862</v>
      </c>
      <c r="F144" s="683">
        <f t="shared" si="29"/>
        <v>-23.727470699996047</v>
      </c>
      <c r="G144" s="683">
        <f t="shared" si="30"/>
        <v>25.967706822010548</v>
      </c>
      <c r="H144" s="683">
        <f t="shared" si="31"/>
        <v>-24.727470699996047</v>
      </c>
      <c r="I144" s="683">
        <f t="shared" si="32"/>
        <v>24.967706822010548</v>
      </c>
      <c r="J144" s="625" t="s">
        <v>277</v>
      </c>
      <c r="K144" s="989">
        <f t="shared" si="33"/>
        <v>-67.614243045105411</v>
      </c>
      <c r="L144" s="990">
        <f t="shared" si="34"/>
        <v>65.825963450155484</v>
      </c>
      <c r="R144" s="682"/>
      <c r="S144" s="474"/>
      <c r="T144" s="474"/>
      <c r="U144" s="682"/>
      <c r="V144" s="682"/>
      <c r="W144" s="682"/>
      <c r="X144" s="682"/>
      <c r="Y144" s="682"/>
      <c r="Z144" s="682"/>
    </row>
    <row r="145" spans="1:26" x14ac:dyDescent="0.35">
      <c r="A145" s="625" t="s">
        <v>225</v>
      </c>
      <c r="B145" s="201">
        <f>'MASTER CHART'!Q96</f>
        <v>0.6500052354558653</v>
      </c>
      <c r="C145" s="201">
        <f>'MASTER CHART'!AI96</f>
        <v>-48.553718621798765</v>
      </c>
      <c r="D145" s="201">
        <f>'MASTER CHART'!AQ96</f>
        <v>-2.545454545454545</v>
      </c>
      <c r="E145" s="684">
        <f t="shared" si="28"/>
        <v>-50.449167931797447</v>
      </c>
      <c r="F145" s="683">
        <f t="shared" si="29"/>
        <v>-24.013886822985519</v>
      </c>
      <c r="G145" s="683">
        <f t="shared" si="30"/>
        <v>26.281165007458384</v>
      </c>
      <c r="H145" s="683">
        <f t="shared" si="31"/>
        <v>-25.013886822985519</v>
      </c>
      <c r="I145" s="683">
        <f t="shared" si="32"/>
        <v>25.281165007458384</v>
      </c>
      <c r="J145" s="625" t="s">
        <v>225</v>
      </c>
      <c r="K145" s="989">
        <f t="shared" si="33"/>
        <v>-68.397412888345784</v>
      </c>
      <c r="L145" s="990">
        <f t="shared" si="34"/>
        <v>66.652378435141259</v>
      </c>
      <c r="R145" s="682"/>
      <c r="S145" s="474"/>
      <c r="T145" s="474"/>
      <c r="U145" s="682"/>
      <c r="V145" s="682"/>
      <c r="W145" s="682"/>
      <c r="X145" s="682"/>
      <c r="Y145" s="682"/>
      <c r="Z145" s="682"/>
    </row>
    <row r="146" spans="1:26" ht="17.350000000000001" customHeight="1" x14ac:dyDescent="0.35">
      <c r="A146" s="1280" t="s">
        <v>118</v>
      </c>
      <c r="B146" s="1281">
        <f>'MASTER CHART'!Q77</f>
        <v>-3.7307417498368296</v>
      </c>
      <c r="C146" s="1281">
        <f>'MASTER CHART'!AI77</f>
        <v>-42.0290760355592</v>
      </c>
      <c r="D146" s="1281">
        <f>'MASTER CHART'!AQ77</f>
        <v>-6.0999999999999979</v>
      </c>
      <c r="E146" s="1282">
        <f t="shared" si="28"/>
        <v>-51.859817785396032</v>
      </c>
      <c r="F146" s="1283">
        <f t="shared" si="29"/>
        <v>-24.685358470981249</v>
      </c>
      <c r="G146" s="1283">
        <f t="shared" si="30"/>
        <v>27.016033848512244</v>
      </c>
      <c r="H146" s="1283">
        <f t="shared" si="31"/>
        <v>-25.685358470981249</v>
      </c>
      <c r="I146" s="1283">
        <f t="shared" si="32"/>
        <v>26.016033848512244</v>
      </c>
      <c r="J146" s="1280" t="s">
        <v>118</v>
      </c>
      <c r="K146" s="1284">
        <f t="shared" si="33"/>
        <v>-70.23346995040059</v>
      </c>
      <c r="L146" s="1285">
        <f t="shared" si="34"/>
        <v>68.589819058611951</v>
      </c>
      <c r="R146" s="682"/>
      <c r="S146" s="474"/>
      <c r="T146" s="474"/>
      <c r="U146" s="682"/>
      <c r="V146" s="682"/>
      <c r="W146" s="682"/>
      <c r="X146" s="682"/>
      <c r="Y146" s="682"/>
      <c r="Z146" s="682"/>
    </row>
    <row r="147" spans="1:26" x14ac:dyDescent="0.35">
      <c r="A147" s="685" t="s">
        <v>185</v>
      </c>
      <c r="B147" s="201">
        <f>'MASTER CHART'!Q117</f>
        <v>-0.41622658253838285</v>
      </c>
      <c r="C147" s="201">
        <f>'MASTER CHART'!AI117</f>
        <v>-46.071025138236877</v>
      </c>
      <c r="D147" s="201">
        <f>'MASTER CHART'!AQ117</f>
        <v>-6.0999999999999979</v>
      </c>
      <c r="E147" s="684">
        <f t="shared" si="28"/>
        <v>-52.587251720775257</v>
      </c>
      <c r="F147" s="683">
        <f t="shared" si="29"/>
        <v>-25.031618219388033</v>
      </c>
      <c r="G147" s="683">
        <f t="shared" si="30"/>
        <v>27.394985812865187</v>
      </c>
      <c r="H147" s="683">
        <f t="shared" si="31"/>
        <v>-26.031618219388033</v>
      </c>
      <c r="I147" s="683">
        <f t="shared" si="32"/>
        <v>26.394985812865187</v>
      </c>
      <c r="J147" s="685" t="s">
        <v>185</v>
      </c>
      <c r="K147" s="989">
        <f t="shared" si="33"/>
        <v>-71.180274865046272</v>
      </c>
      <c r="L147" s="990">
        <f t="shared" si="34"/>
        <v>69.588904730864044</v>
      </c>
      <c r="R147" s="682"/>
      <c r="S147" s="474"/>
      <c r="T147" s="474"/>
      <c r="U147" s="682"/>
      <c r="V147" s="682"/>
      <c r="W147" s="682"/>
      <c r="X147" s="682"/>
      <c r="Y147" s="682"/>
      <c r="Z147" s="682"/>
    </row>
    <row r="148" spans="1:26" x14ac:dyDescent="0.35">
      <c r="A148" s="625" t="s">
        <v>131</v>
      </c>
      <c r="B148" s="201">
        <f>'MASTER CHART'!Q12</f>
        <v>-3.7606577867418594</v>
      </c>
      <c r="C148" s="201">
        <f>'MASTER CHART'!AI12</f>
        <v>-43.776575825924731</v>
      </c>
      <c r="D148" s="201">
        <f>'MASTER CHART'!AQ12</f>
        <v>-6.664685314685312</v>
      </c>
      <c r="E148" s="684">
        <f t="shared" si="28"/>
        <v>-54.201918927351905</v>
      </c>
      <c r="F148" s="683">
        <f t="shared" si="29"/>
        <v>-25.800202462599678</v>
      </c>
      <c r="G148" s="683">
        <f t="shared" si="30"/>
        <v>28.236136163363362</v>
      </c>
      <c r="H148" s="683">
        <f t="shared" si="31"/>
        <v>-26.800202462599678</v>
      </c>
      <c r="I148" s="683">
        <f t="shared" si="32"/>
        <v>27.236136163363362</v>
      </c>
      <c r="J148" s="625" t="s">
        <v>131</v>
      </c>
      <c r="K148" s="989">
        <f t="shared" si="33"/>
        <v>-73.281874436293919</v>
      </c>
      <c r="L148" s="990">
        <f t="shared" si="34"/>
        <v>71.806550613311146</v>
      </c>
      <c r="R148" s="682"/>
      <c r="S148" s="474"/>
      <c r="T148" s="474"/>
      <c r="U148" s="682"/>
      <c r="V148" s="682"/>
      <c r="W148" s="682"/>
      <c r="X148" s="682"/>
      <c r="Y148" s="682"/>
      <c r="Z148" s="682"/>
    </row>
    <row r="149" spans="1:26" x14ac:dyDescent="0.35">
      <c r="A149" s="625" t="s">
        <v>214</v>
      </c>
      <c r="B149" s="201">
        <f>'MASTER CHART'!Q180</f>
        <v>-3.6335006348947028</v>
      </c>
      <c r="C149" s="201">
        <f>'MASTER CHART'!AI180</f>
        <v>-48.205338393420391</v>
      </c>
      <c r="D149" s="201">
        <f>'MASTER CHART'!AQ180</f>
        <v>-3.19090909090909</v>
      </c>
      <c r="E149" s="684">
        <f t="shared" si="28"/>
        <v>-55.02974811922418</v>
      </c>
      <c r="F149" s="683">
        <f t="shared" si="29"/>
        <v>-26.1942505180455</v>
      </c>
      <c r="G149" s="683">
        <f t="shared" si="30"/>
        <v>28.667388381814195</v>
      </c>
      <c r="H149" s="683">
        <f t="shared" si="31"/>
        <v>-27.1942505180455</v>
      </c>
      <c r="I149" s="683">
        <f t="shared" si="32"/>
        <v>27.667388381814195</v>
      </c>
      <c r="J149" s="625" t="s">
        <v>214</v>
      </c>
      <c r="K149" s="989">
        <f t="shared" si="33"/>
        <v>-74.359350629294497</v>
      </c>
      <c r="L149" s="990">
        <f t="shared" si="34"/>
        <v>72.943522982135889</v>
      </c>
      <c r="R149" s="682"/>
      <c r="S149" s="474"/>
      <c r="T149" s="474"/>
      <c r="U149" s="682"/>
      <c r="V149" s="682"/>
      <c r="W149" s="682"/>
      <c r="X149" s="682"/>
      <c r="Y149" s="682"/>
      <c r="Z149" s="682"/>
    </row>
    <row r="150" spans="1:26" x14ac:dyDescent="0.35">
      <c r="A150" s="685" t="s">
        <v>82</v>
      </c>
      <c r="B150" s="201">
        <f>'MASTER CHART'!Q129</f>
        <v>-2.8821463533084035</v>
      </c>
      <c r="C150" s="201">
        <f>'MASTER CHART'!AI129</f>
        <v>-48.92889377498873</v>
      </c>
      <c r="D150" s="201">
        <f>'MASTER CHART'!AQ129</f>
        <v>-3.8101398601398593</v>
      </c>
      <c r="E150" s="684">
        <f t="shared" si="28"/>
        <v>-55.621179988436992</v>
      </c>
      <c r="F150" s="683">
        <f t="shared" si="29"/>
        <v>-26.475773059507109</v>
      </c>
      <c r="G150" s="683">
        <f t="shared" si="30"/>
        <v>28.975490956795507</v>
      </c>
      <c r="H150" s="683">
        <f t="shared" si="31"/>
        <v>-27.475773059507109</v>
      </c>
      <c r="I150" s="683">
        <f t="shared" si="32"/>
        <v>27.975490956795507</v>
      </c>
      <c r="J150" s="685" t="s">
        <v>82</v>
      </c>
      <c r="K150" s="989">
        <f t="shared" si="33"/>
        <v>-75.129139572611848</v>
      </c>
      <c r="L150" s="990">
        <f t="shared" si="34"/>
        <v>73.755818199481979</v>
      </c>
      <c r="R150" s="682"/>
      <c r="S150" s="474"/>
      <c r="T150" s="474"/>
      <c r="U150" s="682"/>
      <c r="V150" s="682"/>
      <c r="W150" s="682"/>
      <c r="X150" s="682"/>
      <c r="Y150" s="682"/>
      <c r="Z150" s="682"/>
    </row>
    <row r="151" spans="1:26" x14ac:dyDescent="0.35">
      <c r="A151" s="625" t="s">
        <v>150</v>
      </c>
      <c r="B151" s="201">
        <f>'MASTER CHART'!Q47</f>
        <v>-1.641687951286019</v>
      </c>
      <c r="C151" s="201">
        <f>'MASTER CHART'!AI47</f>
        <v>-53.27226288079833</v>
      </c>
      <c r="D151" s="201">
        <f>'MASTER CHART'!AQ47</f>
        <v>-0.96783216783216774</v>
      </c>
      <c r="E151" s="684">
        <f t="shared" si="28"/>
        <v>-55.881782999916517</v>
      </c>
      <c r="F151" s="683">
        <f t="shared" si="29"/>
        <v>-26.599820521139357</v>
      </c>
      <c r="G151" s="683">
        <f t="shared" si="30"/>
        <v>29.111250395987707</v>
      </c>
      <c r="H151" s="683">
        <f t="shared" si="31"/>
        <v>-27.599820521139357</v>
      </c>
      <c r="I151" s="683">
        <f t="shared" si="32"/>
        <v>28.111250395987707</v>
      </c>
      <c r="J151" s="625" t="s">
        <v>150</v>
      </c>
      <c r="K151" s="989">
        <f t="shared" si="33"/>
        <v>-75.468332178345392</v>
      </c>
      <c r="L151" s="990">
        <f t="shared" si="34"/>
        <v>74.113740372550808</v>
      </c>
      <c r="R151" s="682"/>
      <c r="S151" s="474"/>
      <c r="T151" s="474"/>
      <c r="U151" s="682"/>
      <c r="V151" s="682"/>
      <c r="W151" s="682"/>
      <c r="X151" s="682"/>
      <c r="Y151" s="682"/>
      <c r="Z151" s="682"/>
    </row>
    <row r="152" spans="1:26" x14ac:dyDescent="0.35">
      <c r="A152" s="625" t="s">
        <v>144</v>
      </c>
      <c r="B152" s="201">
        <f>'MASTER CHART'!Q36</f>
        <v>-2.0586299931295291</v>
      </c>
      <c r="C152" s="201">
        <f>'MASTER CHART'!AI36</f>
        <v>-52.267730695639983</v>
      </c>
      <c r="D152" s="201">
        <f>'MASTER CHART'!AQ36</f>
        <v>-1.7909090909090906</v>
      </c>
      <c r="E152" s="684">
        <f t="shared" si="28"/>
        <v>-56.117269779678601</v>
      </c>
      <c r="F152" s="683">
        <f t="shared" si="29"/>
        <v>-26.711912615208401</v>
      </c>
      <c r="G152" s="683">
        <f t="shared" si="30"/>
        <v>29.233925698073346</v>
      </c>
      <c r="H152" s="683">
        <f t="shared" si="31"/>
        <v>-27.711912615208401</v>
      </c>
      <c r="I152" s="683">
        <f t="shared" si="32"/>
        <v>28.233925698073346</v>
      </c>
      <c r="J152" s="625" t="s">
        <v>144</v>
      </c>
      <c r="K152" s="989">
        <f t="shared" si="33"/>
        <v>-75.774834294302622</v>
      </c>
      <c r="L152" s="990">
        <f t="shared" si="34"/>
        <v>74.437166949484464</v>
      </c>
      <c r="R152" s="682"/>
      <c r="S152" s="474"/>
      <c r="T152" s="474"/>
      <c r="U152" s="682"/>
      <c r="V152" s="682"/>
      <c r="W152" s="682"/>
      <c r="X152" s="682"/>
      <c r="Y152" s="682"/>
      <c r="Z152" s="682"/>
    </row>
    <row r="153" spans="1:26" x14ac:dyDescent="0.35">
      <c r="A153" s="625" t="s">
        <v>138</v>
      </c>
      <c r="B153" s="201">
        <f>'MASTER CHART'!Q27</f>
        <v>-1.8696730529682484</v>
      </c>
      <c r="C153" s="201">
        <f>'MASTER CHART'!AI27</f>
        <v>-53.913843772751754</v>
      </c>
      <c r="D153" s="201">
        <f>'MASTER CHART'!AQ27</f>
        <v>-0.39090909090909109</v>
      </c>
      <c r="E153" s="684">
        <f t="shared" si="28"/>
        <v>-56.17442591662909</v>
      </c>
      <c r="F153" s="683">
        <f t="shared" si="29"/>
        <v>-26.739119030303762</v>
      </c>
      <c r="G153" s="683">
        <f t="shared" si="30"/>
        <v>29.263700814848619</v>
      </c>
      <c r="H153" s="683">
        <f t="shared" si="31"/>
        <v>-27.739119030303762</v>
      </c>
      <c r="I153" s="683">
        <f t="shared" si="32"/>
        <v>28.263700814848619</v>
      </c>
      <c r="J153" s="625" t="s">
        <v>138</v>
      </c>
      <c r="K153" s="989">
        <f t="shared" si="33"/>
        <v>-75.849226907480144</v>
      </c>
      <c r="L153" s="990">
        <f t="shared" si="34"/>
        <v>74.515667380563116</v>
      </c>
      <c r="R153" s="682"/>
      <c r="S153" s="474"/>
      <c r="T153" s="474"/>
      <c r="U153" s="682"/>
      <c r="V153" s="682"/>
      <c r="W153" s="682"/>
      <c r="X153" s="682"/>
      <c r="Y153" s="682"/>
      <c r="Z153" s="682"/>
    </row>
    <row r="154" spans="1:26" x14ac:dyDescent="0.35">
      <c r="A154" s="625" t="s">
        <v>67</v>
      </c>
      <c r="B154" s="201">
        <f>'MASTER CHART'!Q83</f>
        <v>-1.2892394602781999E-2</v>
      </c>
      <c r="C154" s="201">
        <f>'MASTER CHART'!AI83</f>
        <v>-59.252025726179568</v>
      </c>
      <c r="D154" s="201">
        <f>'MASTER CHART'!AQ83</f>
        <v>1.5559829059829056</v>
      </c>
      <c r="E154" s="684">
        <f t="shared" si="28"/>
        <v>-57.708935214799439</v>
      </c>
      <c r="F154" s="683">
        <f t="shared" si="29"/>
        <v>-27.469547977415417</v>
      </c>
      <c r="G154" s="683">
        <f t="shared" si="30"/>
        <v>30.063093425747866</v>
      </c>
      <c r="H154" s="683">
        <f t="shared" si="31"/>
        <v>-28.469547977415417</v>
      </c>
      <c r="I154" s="683">
        <f t="shared" si="32"/>
        <v>29.063093425747866</v>
      </c>
      <c r="J154" s="625" t="s">
        <v>67</v>
      </c>
      <c r="K154" s="989">
        <f t="shared" si="33"/>
        <v>-77.846495490117505</v>
      </c>
      <c r="L154" s="990">
        <f t="shared" si="34"/>
        <v>76.623221316633447</v>
      </c>
      <c r="R154" s="682"/>
      <c r="S154" s="474"/>
      <c r="T154" s="474"/>
      <c r="U154" s="682"/>
      <c r="V154" s="682"/>
      <c r="W154" s="682"/>
      <c r="X154" s="682"/>
      <c r="Y154" s="682"/>
      <c r="Z154" s="682"/>
    </row>
    <row r="155" spans="1:26" x14ac:dyDescent="0.35">
      <c r="A155" s="625" t="s">
        <v>145</v>
      </c>
      <c r="B155" s="201">
        <f>'MASTER CHART'!Q37</f>
        <v>-1.184581278218638</v>
      </c>
      <c r="C155" s="201">
        <f>'MASTER CHART'!AI37</f>
        <v>-53.901695198213751</v>
      </c>
      <c r="D155" s="201">
        <f>'MASTER CHART'!AQ37</f>
        <v>-3.2454545454545447</v>
      </c>
      <c r="E155" s="684">
        <f t="shared" si="28"/>
        <v>-58.331731021886931</v>
      </c>
      <c r="F155" s="683">
        <f t="shared" si="29"/>
        <v>-27.765999804835992</v>
      </c>
      <c r="G155" s="683">
        <f t="shared" si="30"/>
        <v>30.38753483961117</v>
      </c>
      <c r="H155" s="683">
        <f t="shared" si="31"/>
        <v>-28.765999804835992</v>
      </c>
      <c r="I155" s="683">
        <f t="shared" si="32"/>
        <v>29.38753483961117</v>
      </c>
      <c r="J155" s="625" t="s">
        <v>145</v>
      </c>
      <c r="K155" s="989">
        <f t="shared" si="33"/>
        <v>-78.657106739184073</v>
      </c>
      <c r="L155" s="990">
        <f t="shared" si="34"/>
        <v>77.478592969421982</v>
      </c>
      <c r="U155" s="682"/>
      <c r="V155" s="682"/>
      <c r="W155" s="682"/>
      <c r="X155" s="682"/>
      <c r="Y155" s="682"/>
      <c r="Z155" s="682"/>
    </row>
    <row r="156" spans="1:26" x14ac:dyDescent="0.35">
      <c r="A156" s="625" t="s">
        <v>208</v>
      </c>
      <c r="B156" s="201">
        <f>'MASTER CHART'!Q163</f>
        <v>-1.6102699823880102</v>
      </c>
      <c r="C156" s="201">
        <f>'MASTER CHART'!AI163</f>
        <v>-56.140034728204057</v>
      </c>
      <c r="D156" s="201">
        <f>'MASTER CHART'!AQ163</f>
        <v>-1.7909090909090906</v>
      </c>
      <c r="E156" s="684">
        <f t="shared" si="28"/>
        <v>-59.541213801501158</v>
      </c>
      <c r="F156" s="683">
        <f t="shared" si="29"/>
        <v>-28.341715595099792</v>
      </c>
      <c r="G156" s="683">
        <f t="shared" si="30"/>
        <v>31.017607005473121</v>
      </c>
      <c r="H156" s="683">
        <f t="shared" si="31"/>
        <v>-29.341715595099792</v>
      </c>
      <c r="I156" s="683">
        <f t="shared" si="32"/>
        <v>30.017607005473121</v>
      </c>
      <c r="J156" s="625" t="s">
        <v>208</v>
      </c>
      <c r="K156" s="989">
        <f t="shared" si="33"/>
        <v>-80.231331124689362</v>
      </c>
      <c r="L156" s="990">
        <f t="shared" si="34"/>
        <v>79.139743016426948</v>
      </c>
      <c r="U156" s="682"/>
      <c r="V156" s="682"/>
      <c r="W156" s="682"/>
      <c r="X156" s="682"/>
      <c r="Y156" s="682"/>
      <c r="Z156" s="682"/>
    </row>
    <row r="157" spans="1:26" s="1308" customFormat="1" x14ac:dyDescent="0.35">
      <c r="A157" s="625" t="s">
        <v>197</v>
      </c>
      <c r="B157" s="201">
        <f>'MASTER CHART'!Q143</f>
        <v>-1.109147306743641</v>
      </c>
      <c r="C157" s="201">
        <f>'MASTER CHART'!AI143</f>
        <v>-54.930637308369228</v>
      </c>
      <c r="D157" s="201">
        <f>'MASTER CHART'!AQ143</f>
        <v>-3.5216783216783205</v>
      </c>
      <c r="E157" s="684">
        <f t="shared" si="28"/>
        <v>-59.561462936791195</v>
      </c>
      <c r="F157" s="683">
        <f t="shared" si="29"/>
        <v>-28.351354216766968</v>
      </c>
      <c r="G157" s="683">
        <f t="shared" si="30"/>
        <v>31.028155660438756</v>
      </c>
      <c r="H157" s="683">
        <f t="shared" si="31"/>
        <v>-29.351354216766968</v>
      </c>
      <c r="I157" s="683">
        <f t="shared" si="32"/>
        <v>30.028155660438756</v>
      </c>
      <c r="J157" s="625" t="s">
        <v>197</v>
      </c>
      <c r="K157" s="989">
        <f t="shared" si="33"/>
        <v>-80.257686756283505</v>
      </c>
      <c r="L157" s="990">
        <f t="shared" si="34"/>
        <v>79.167553955619979</v>
      </c>
      <c r="P157" s="1312"/>
      <c r="Q157" s="1313"/>
      <c r="R157" s="1312"/>
      <c r="S157" s="1314"/>
      <c r="T157" s="1315"/>
      <c r="U157" s="1311"/>
      <c r="V157" s="1311"/>
      <c r="W157" s="1311"/>
      <c r="X157" s="1311"/>
      <c r="Y157" s="1311"/>
      <c r="Z157" s="1311"/>
    </row>
    <row r="158" spans="1:26" x14ac:dyDescent="0.35">
      <c r="A158" s="625" t="s">
        <v>181</v>
      </c>
      <c r="B158" s="201">
        <f>'MASTER CHART'!Q110</f>
        <v>-1.6317249270603087</v>
      </c>
      <c r="C158" s="201">
        <f>'MASTER CHART'!AI110</f>
        <v>-53.318124636691451</v>
      </c>
      <c r="D158" s="201">
        <f>'MASTER CHART'!AQ110</f>
        <v>-4.6454545454545437</v>
      </c>
      <c r="E158" s="684">
        <f t="shared" si="28"/>
        <v>-59.595304109206303</v>
      </c>
      <c r="F158" s="683">
        <f t="shared" si="29"/>
        <v>-28.367462670437249</v>
      </c>
      <c r="G158" s="683">
        <f t="shared" si="30"/>
        <v>31.045784998498199</v>
      </c>
      <c r="H158" s="683">
        <f t="shared" si="31"/>
        <v>-29.367462670437249</v>
      </c>
      <c r="I158" s="683">
        <f t="shared" si="32"/>
        <v>30.045784998498199</v>
      </c>
      <c r="J158" s="625" t="s">
        <v>181</v>
      </c>
      <c r="K158" s="989">
        <f t="shared" si="33"/>
        <v>-80.301733351859639</v>
      </c>
      <c r="L158" s="990">
        <f t="shared" si="34"/>
        <v>79.214032720010479</v>
      </c>
      <c r="U158" s="682"/>
      <c r="V158" s="682"/>
      <c r="W158" s="682"/>
      <c r="X158" s="682"/>
      <c r="Y158" s="682"/>
      <c r="Z158" s="682"/>
    </row>
    <row r="159" spans="1:26" x14ac:dyDescent="0.35">
      <c r="A159" s="625" t="s">
        <v>187</v>
      </c>
      <c r="B159" s="201">
        <f>'MASTER CHART'!Q119</f>
        <v>-5.2307488062126382</v>
      </c>
      <c r="C159" s="201">
        <f>'MASTER CHART'!AI119</f>
        <v>-52.020843188878999</v>
      </c>
      <c r="D159" s="201">
        <f>'MASTER CHART'!AQ119</f>
        <v>-4.6454545454545437</v>
      </c>
      <c r="E159" s="684">
        <f t="shared" si="28"/>
        <v>-61.897046540546178</v>
      </c>
      <c r="F159" s="683">
        <f t="shared" si="29"/>
        <v>-29.463095849493524</v>
      </c>
      <c r="G159" s="683">
        <f t="shared" si="30"/>
        <v>32.244862706271135</v>
      </c>
      <c r="H159" s="683">
        <f t="shared" si="31"/>
        <v>-30.463095849493524</v>
      </c>
      <c r="I159" s="683">
        <f t="shared" si="32"/>
        <v>31.244862706271135</v>
      </c>
      <c r="J159" s="625" t="s">
        <v>187</v>
      </c>
      <c r="K159" s="989">
        <f t="shared" si="33"/>
        <v>-83.297608221382959</v>
      </c>
      <c r="L159" s="990">
        <f t="shared" si="34"/>
        <v>82.375334073332013</v>
      </c>
      <c r="U159" s="682"/>
      <c r="V159" s="682"/>
      <c r="W159" s="682"/>
      <c r="X159" s="682"/>
      <c r="Y159" s="682"/>
      <c r="Z159" s="682"/>
    </row>
    <row r="160" spans="1:26" x14ac:dyDescent="0.35">
      <c r="A160" s="625" t="s">
        <v>45</v>
      </c>
      <c r="B160" s="201">
        <f>'MASTER CHART'!Q22</f>
        <v>-2.1118896086161572</v>
      </c>
      <c r="C160" s="201">
        <f>'MASTER CHART'!AI22</f>
        <v>-57.033149530326902</v>
      </c>
      <c r="D160" s="201">
        <f>'MASTER CHART'!AQ22</f>
        <v>-3.2332167832167826</v>
      </c>
      <c r="E160" s="684">
        <f t="shared" si="28"/>
        <v>-62.378255922159845</v>
      </c>
      <c r="F160" s="683">
        <f t="shared" si="29"/>
        <v>-29.69215230576356</v>
      </c>
      <c r="G160" s="683">
        <f t="shared" si="30"/>
        <v>32.495545595202486</v>
      </c>
      <c r="H160" s="683">
        <f t="shared" si="31"/>
        <v>-30.69215230576356</v>
      </c>
      <c r="I160" s="683">
        <f t="shared" si="32"/>
        <v>31.495545595202486</v>
      </c>
      <c r="J160" s="625" t="s">
        <v>45</v>
      </c>
      <c r="K160" s="989">
        <f t="shared" si="33"/>
        <v>-83.923935074347156</v>
      </c>
      <c r="L160" s="990">
        <f t="shared" si="34"/>
        <v>83.036245497917776</v>
      </c>
      <c r="U160" s="682"/>
      <c r="V160" s="682"/>
      <c r="W160" s="682"/>
      <c r="X160" s="682"/>
      <c r="Y160" s="682"/>
      <c r="Z160" s="682"/>
    </row>
    <row r="161" spans="1:26" x14ac:dyDescent="0.35">
      <c r="A161" s="783" t="s">
        <v>230</v>
      </c>
      <c r="B161" s="201">
        <f>'MASTER CHART'!Q173</f>
        <v>-2.337538364218692</v>
      </c>
      <c r="C161" s="201">
        <f>'MASTER CHART'!AI173</f>
        <v>-59.525046186300756</v>
      </c>
      <c r="D161" s="201">
        <f>'MASTER CHART'!AQ173</f>
        <v>-1.7909090909090906</v>
      </c>
      <c r="E161" s="684">
        <f t="shared" si="28"/>
        <v>-63.65349364142854</v>
      </c>
      <c r="F161" s="683">
        <f t="shared" si="29"/>
        <v>-30.299167555337558</v>
      </c>
      <c r="G161" s="683">
        <f t="shared" si="30"/>
        <v>33.159872368027443</v>
      </c>
      <c r="H161" s="683">
        <f t="shared" si="31"/>
        <v>-31.299167555337558</v>
      </c>
      <c r="I161" s="683">
        <f t="shared" si="32"/>
        <v>32.159872368027443</v>
      </c>
      <c r="J161" s="783" t="s">
        <v>230</v>
      </c>
      <c r="K161" s="989">
        <f t="shared" si="33"/>
        <v>-85.583744001622037</v>
      </c>
      <c r="L161" s="990">
        <f t="shared" si="34"/>
        <v>84.787705901497361</v>
      </c>
      <c r="U161" s="682"/>
      <c r="V161" s="682"/>
      <c r="W161" s="682"/>
      <c r="X161" s="682"/>
      <c r="Y161" s="682"/>
      <c r="Z161" s="682"/>
    </row>
    <row r="162" spans="1:26" ht="18" customHeight="1" x14ac:dyDescent="0.35">
      <c r="A162" s="625" t="s">
        <v>163</v>
      </c>
      <c r="B162" s="201">
        <f>'MASTER CHART'!Q75</f>
        <v>-2.6164418669067757</v>
      </c>
      <c r="C162" s="201">
        <f>'MASTER CHART'!AI75</f>
        <v>-56.984367875027715</v>
      </c>
      <c r="D162" s="201">
        <f>'MASTER CHART'!AQ75</f>
        <v>-4.6454545454545437</v>
      </c>
      <c r="E162" s="684">
        <f t="shared" ref="E162:E175" si="35">SUM(B162:D162)</f>
        <v>-64.246264287389039</v>
      </c>
      <c r="F162" s="683">
        <f t="shared" ref="F162:F175" si="36">(E162/$R$169)*-1</f>
        <v>-30.581327356730664</v>
      </c>
      <c r="G162" s="683">
        <f t="shared" ref="G162:G175" si="37">(E162/$R$170)*-1</f>
        <v>33.468672370024038</v>
      </c>
      <c r="H162" s="683">
        <f t="shared" ref="H162:H175" si="38">F162-1</f>
        <v>-31.581327356730664</v>
      </c>
      <c r="I162" s="683">
        <f t="shared" ref="I162:I175" si="39">G162-1</f>
        <v>32.468672370024038</v>
      </c>
      <c r="J162" s="625" t="s">
        <v>163</v>
      </c>
      <c r="K162" s="989">
        <f t="shared" ref="K162:K175" si="40">(IF(H162&lt;0,H162/$R$175*-100,H162/$R$174*100))</f>
        <v>-86.355275454248741</v>
      </c>
      <c r="L162" s="990">
        <f t="shared" ref="L162:L175" si="41">(IF(I162&lt;0,I162/$S$175*-100,I162/$S$174*100))</f>
        <v>85.60183984618611</v>
      </c>
      <c r="U162" s="682"/>
      <c r="V162" s="682"/>
      <c r="W162" s="682"/>
      <c r="X162" s="682"/>
      <c r="Y162" s="682"/>
      <c r="Z162" s="682"/>
    </row>
    <row r="163" spans="1:26" x14ac:dyDescent="0.35">
      <c r="A163" s="625" t="s">
        <v>176</v>
      </c>
      <c r="B163" s="201">
        <f>'MASTER CHART'!Q104</f>
        <v>-3.1609924944103178</v>
      </c>
      <c r="C163" s="201">
        <f>'MASTER CHART'!AI104</f>
        <v>-56.951841809016742</v>
      </c>
      <c r="D163" s="201">
        <f>'MASTER CHART'!AQ104</f>
        <v>-4.6454545454545437</v>
      </c>
      <c r="E163" s="684">
        <f t="shared" si="35"/>
        <v>-64.758288848881605</v>
      </c>
      <c r="F163" s="683">
        <f t="shared" si="36"/>
        <v>-30.825051889252073</v>
      </c>
      <c r="G163" s="683">
        <f t="shared" si="37"/>
        <v>33.73540822593845</v>
      </c>
      <c r="H163" s="683">
        <f t="shared" si="38"/>
        <v>-31.825051889252073</v>
      </c>
      <c r="I163" s="683">
        <f t="shared" si="39"/>
        <v>32.73540822593845</v>
      </c>
      <c r="J163" s="625" t="s">
        <v>176</v>
      </c>
      <c r="K163" s="989">
        <f t="shared" si="40"/>
        <v>-87.021710366977601</v>
      </c>
      <c r="L163" s="990">
        <f t="shared" si="41"/>
        <v>86.305074020931755</v>
      </c>
      <c r="U163" s="682"/>
      <c r="V163" s="682"/>
      <c r="W163" s="682"/>
      <c r="X163" s="682"/>
      <c r="Y163" s="682"/>
      <c r="Z163" s="682"/>
    </row>
    <row r="164" spans="1:26" x14ac:dyDescent="0.35">
      <c r="A164" s="625" t="s">
        <v>184</v>
      </c>
      <c r="B164" s="201">
        <f>'MASTER CHART'!Q116</f>
        <v>-2.8322814234288232</v>
      </c>
      <c r="C164" s="201">
        <f>'MASTER CHART'!AI116</f>
        <v>-54.058400286743563</v>
      </c>
      <c r="D164" s="201">
        <f>'MASTER CHART'!AQ116</f>
        <v>-8.3531468531468516</v>
      </c>
      <c r="E164" s="684">
        <f t="shared" si="35"/>
        <v>-65.243828563319241</v>
      </c>
      <c r="F164" s="683">
        <f t="shared" si="36"/>
        <v>-31.056169591061007</v>
      </c>
      <c r="G164" s="683">
        <f t="shared" si="37"/>
        <v>33.988346973512257</v>
      </c>
      <c r="H164" s="683">
        <f t="shared" si="38"/>
        <v>-32.056169591061007</v>
      </c>
      <c r="I164" s="683">
        <f t="shared" si="39"/>
        <v>32.988346973512257</v>
      </c>
      <c r="J164" s="625" t="s">
        <v>184</v>
      </c>
      <c r="K164" s="989">
        <f t="shared" si="40"/>
        <v>-87.65367344365967</v>
      </c>
      <c r="L164" s="990">
        <f t="shared" si="41"/>
        <v>86.971932890735687</v>
      </c>
      <c r="U164" s="682"/>
      <c r="V164" s="682"/>
      <c r="W164" s="682"/>
      <c r="X164" s="682"/>
      <c r="Y164" s="682"/>
      <c r="Z164" s="682"/>
    </row>
    <row r="165" spans="1:26" x14ac:dyDescent="0.35">
      <c r="A165" s="625" t="s">
        <v>177</v>
      </c>
      <c r="B165" s="201">
        <f>'MASTER CHART'!Q105</f>
        <v>-3.3514777746679734</v>
      </c>
      <c r="C165" s="201">
        <f>'MASTER CHART'!AI105</f>
        <v>-57.35608631252002</v>
      </c>
      <c r="D165" s="201">
        <f>'MASTER CHART'!AQ105</f>
        <v>-4.6454545454545437</v>
      </c>
      <c r="E165" s="684">
        <f t="shared" si="35"/>
        <v>-65.353018632642531</v>
      </c>
      <c r="F165" s="683">
        <f t="shared" si="36"/>
        <v>-31.108144243457026</v>
      </c>
      <c r="G165" s="683">
        <f t="shared" si="37"/>
        <v>34.045228827994791</v>
      </c>
      <c r="H165" s="683">
        <f t="shared" si="38"/>
        <v>-32.108144243457026</v>
      </c>
      <c r="I165" s="683">
        <f t="shared" si="39"/>
        <v>33.045228827994791</v>
      </c>
      <c r="J165" s="625" t="s">
        <v>177</v>
      </c>
      <c r="K165" s="989">
        <f t="shared" si="40"/>
        <v>-87.795791771163749</v>
      </c>
      <c r="L165" s="990">
        <f t="shared" si="41"/>
        <v>87.121898720630938</v>
      </c>
      <c r="U165" s="682"/>
      <c r="V165" s="682"/>
      <c r="W165" s="682"/>
      <c r="X165" s="682"/>
      <c r="Y165" s="682"/>
      <c r="Z165" s="682"/>
    </row>
    <row r="166" spans="1:26" x14ac:dyDescent="0.35">
      <c r="A166" s="625" t="s">
        <v>215</v>
      </c>
      <c r="B166" s="201">
        <f>'MASTER CHART'!Q181</f>
        <v>-4.9521009985924325</v>
      </c>
      <c r="C166" s="201">
        <f>'MASTER CHART'!AI181</f>
        <v>-53.002345085978426</v>
      </c>
      <c r="D166" s="201">
        <f>'MASTER CHART'!AQ181</f>
        <v>-7.4999999999999982</v>
      </c>
      <c r="E166" s="684">
        <f t="shared" si="35"/>
        <v>-65.454446084570861</v>
      </c>
      <c r="F166" s="683">
        <f t="shared" si="36"/>
        <v>-31.156423877219144</v>
      </c>
      <c r="G166" s="683">
        <f t="shared" si="37"/>
        <v>34.098066797572763</v>
      </c>
      <c r="H166" s="683">
        <f t="shared" si="38"/>
        <v>-32.15642387721914</v>
      </c>
      <c r="I166" s="683">
        <f t="shared" si="39"/>
        <v>33.098066797572763</v>
      </c>
      <c r="J166" s="625" t="s">
        <v>215</v>
      </c>
      <c r="K166" s="989">
        <f t="shared" si="40"/>
        <v>-87.927806522325525</v>
      </c>
      <c r="L166" s="990">
        <f t="shared" si="41"/>
        <v>87.261203074010879</v>
      </c>
      <c r="T166" s="474"/>
      <c r="U166" s="682"/>
      <c r="V166" s="682"/>
      <c r="W166" s="682"/>
      <c r="X166" s="682"/>
      <c r="Y166" s="682"/>
      <c r="Z166" s="682"/>
    </row>
    <row r="167" spans="1:26" x14ac:dyDescent="0.35">
      <c r="A167" s="625" t="s">
        <v>128</v>
      </c>
      <c r="B167" s="201">
        <f>'MASTER CHART'!Q8</f>
        <v>-4.8811882730040512</v>
      </c>
      <c r="C167" s="201">
        <f>'MASTER CHART'!AI8</f>
        <v>-54.368185507207436</v>
      </c>
      <c r="D167" s="201">
        <f>'MASTER CHART'!AQ8</f>
        <v>-7.4999999999999982</v>
      </c>
      <c r="E167" s="684">
        <f t="shared" si="35"/>
        <v>-66.749373780211485</v>
      </c>
      <c r="F167" s="683">
        <f t="shared" si="36"/>
        <v>-31.772811587896602</v>
      </c>
      <c r="G167" s="683">
        <f t="shared" si="37"/>
        <v>34.772650935171775</v>
      </c>
      <c r="H167" s="683">
        <f t="shared" si="38"/>
        <v>-32.772811587896598</v>
      </c>
      <c r="I167" s="683">
        <f t="shared" si="39"/>
        <v>33.772650935171775</v>
      </c>
      <c r="J167" s="625" t="s">
        <v>128</v>
      </c>
      <c r="K167" s="989">
        <f t="shared" si="40"/>
        <v>-89.613243297699739</v>
      </c>
      <c r="L167" s="990">
        <f t="shared" si="41"/>
        <v>89.039706446475236</v>
      </c>
      <c r="T167" s="474"/>
      <c r="U167" s="682"/>
      <c r="V167" s="682"/>
      <c r="W167" s="682"/>
      <c r="X167" s="682"/>
      <c r="Y167" s="682"/>
      <c r="Z167" s="682"/>
    </row>
    <row r="168" spans="1:26" s="1286" customFormat="1" ht="16.649999999999999" thickBot="1" x14ac:dyDescent="0.4">
      <c r="A168" s="625" t="s">
        <v>146</v>
      </c>
      <c r="B168" s="201">
        <f>'MASTER CHART'!Q38</f>
        <v>-3.4075357660655072</v>
      </c>
      <c r="C168" s="201">
        <f>'MASTER CHART'!AI38</f>
        <v>-62.014369475498256</v>
      </c>
      <c r="D168" s="201">
        <f>'MASTER CHART'!AQ38</f>
        <v>-2.656293706293706</v>
      </c>
      <c r="E168" s="684">
        <f t="shared" si="35"/>
        <v>-68.078198947857473</v>
      </c>
      <c r="F168" s="683">
        <f t="shared" si="36"/>
        <v>-32.405334550941802</v>
      </c>
      <c r="G168" s="683">
        <f t="shared" si="37"/>
        <v>35.464893739734585</v>
      </c>
      <c r="H168" s="683">
        <f t="shared" si="38"/>
        <v>-33.405334550941802</v>
      </c>
      <c r="I168" s="683">
        <f t="shared" si="39"/>
        <v>34.464893739734585</v>
      </c>
      <c r="J168" s="625" t="s">
        <v>146</v>
      </c>
      <c r="K168" s="989">
        <f t="shared" si="40"/>
        <v>-91.342799946409286</v>
      </c>
      <c r="L168" s="990">
        <f t="shared" si="41"/>
        <v>90.864765907347078</v>
      </c>
      <c r="Q168" s="1294"/>
      <c r="R168" s="1295"/>
      <c r="S168" s="1294"/>
      <c r="T168" s="1296"/>
      <c r="U168" s="1287"/>
      <c r="V168" s="1287"/>
      <c r="W168" s="1287"/>
      <c r="X168" s="1287"/>
      <c r="Y168" s="1287"/>
      <c r="Z168" s="1287"/>
    </row>
    <row r="169" spans="1:26" ht="16.649999999999999" thickTop="1" x14ac:dyDescent="0.35">
      <c r="A169" s="625" t="s">
        <v>191</v>
      </c>
      <c r="B169" s="201">
        <f>'MASTER CHART'!Q126</f>
        <v>-5.2522321072400349</v>
      </c>
      <c r="C169" s="201">
        <f>'MASTER CHART'!AI126</f>
        <v>-56.840655463052578</v>
      </c>
      <c r="D169" s="201">
        <f>'MASTER CHART'!AQ126</f>
        <v>-6.3762237762237737</v>
      </c>
      <c r="E169" s="684">
        <f t="shared" si="35"/>
        <v>-68.469111346516385</v>
      </c>
      <c r="F169" s="683">
        <f t="shared" si="36"/>
        <v>-32.591409494968389</v>
      </c>
      <c r="G169" s="683">
        <f t="shared" si="37"/>
        <v>35.668537004307453</v>
      </c>
      <c r="H169" s="683">
        <f t="shared" si="38"/>
        <v>-33.591409494968389</v>
      </c>
      <c r="I169" s="683">
        <f t="shared" si="39"/>
        <v>34.668537004307453</v>
      </c>
      <c r="J169" s="625" t="s">
        <v>191</v>
      </c>
      <c r="K169" s="989">
        <f t="shared" si="40"/>
        <v>-91.851599113241178</v>
      </c>
      <c r="L169" s="990">
        <f t="shared" si="41"/>
        <v>91.401659991621827</v>
      </c>
      <c r="P169" s="1466" t="s">
        <v>467</v>
      </c>
      <c r="Q169" s="994" t="s">
        <v>341</v>
      </c>
      <c r="R169" s="995">
        <f>MEDIAN(E2:E175)</f>
        <v>-2.1008330847761267</v>
      </c>
      <c r="S169" s="996"/>
      <c r="T169" s="474"/>
      <c r="U169" s="682"/>
      <c r="V169" s="682"/>
      <c r="W169" s="682"/>
      <c r="X169" s="682"/>
      <c r="Y169" s="682"/>
      <c r="Z169" s="682"/>
    </row>
    <row r="170" spans="1:26" x14ac:dyDescent="0.35">
      <c r="A170" s="625" t="s">
        <v>172</v>
      </c>
      <c r="B170" s="201">
        <f>'MASTER CHART'!Q99</f>
        <v>-2.9858378371830292</v>
      </c>
      <c r="C170" s="201">
        <f>'MASTER CHART'!AI99</f>
        <v>-61.305255157691661</v>
      </c>
      <c r="D170" s="201">
        <f>'MASTER CHART'!AQ99</f>
        <v>-4.6454545454545437</v>
      </c>
      <c r="E170" s="684">
        <f t="shared" si="35"/>
        <v>-68.936547540329229</v>
      </c>
      <c r="F170" s="683">
        <f t="shared" si="36"/>
        <v>-32.813909891216028</v>
      </c>
      <c r="G170" s="683">
        <f t="shared" si="37"/>
        <v>35.912044840881919</v>
      </c>
      <c r="H170" s="683">
        <f t="shared" si="38"/>
        <v>-33.813909891216028</v>
      </c>
      <c r="I170" s="683">
        <f t="shared" si="39"/>
        <v>34.912044840881919</v>
      </c>
      <c r="J170" s="625" t="s">
        <v>172</v>
      </c>
      <c r="K170" s="989">
        <f t="shared" si="40"/>
        <v>-92.459999222255263</v>
      </c>
      <c r="L170" s="990">
        <f t="shared" si="41"/>
        <v>92.043654791722844</v>
      </c>
      <c r="P170" s="1467"/>
      <c r="Q170" s="997" t="s">
        <v>423</v>
      </c>
      <c r="R170" s="998">
        <f>AVERAGE(E2:E175)</f>
        <v>1.9195940483414786</v>
      </c>
      <c r="S170" s="999"/>
      <c r="T170" s="474"/>
      <c r="U170" s="682"/>
      <c r="V170" s="682"/>
      <c r="W170" s="682"/>
      <c r="X170" s="682"/>
      <c r="Y170" s="682"/>
      <c r="Z170" s="682"/>
    </row>
    <row r="171" spans="1:26" x14ac:dyDescent="0.35">
      <c r="A171" s="625" t="s">
        <v>178</v>
      </c>
      <c r="B171" s="201">
        <f>'MASTER CHART'!Q107</f>
        <v>-2.2908463334932718</v>
      </c>
      <c r="C171" s="201">
        <f>'MASTER CHART'!AI107</f>
        <v>-62.195170398705208</v>
      </c>
      <c r="D171" s="201">
        <f>'MASTER CHART'!AQ107</f>
        <v>-4.6454545454545437</v>
      </c>
      <c r="E171" s="684">
        <f t="shared" si="35"/>
        <v>-69.13147127765302</v>
      </c>
      <c r="F171" s="683">
        <f t="shared" si="36"/>
        <v>-32.906693910439799</v>
      </c>
      <c r="G171" s="683">
        <f t="shared" si="37"/>
        <v>36.013589090559186</v>
      </c>
      <c r="H171" s="683">
        <f t="shared" si="38"/>
        <v>-33.906693910439799</v>
      </c>
      <c r="I171" s="683">
        <f t="shared" si="39"/>
        <v>35.013589090559186</v>
      </c>
      <c r="J171" s="625" t="s">
        <v>178</v>
      </c>
      <c r="K171" s="989">
        <f t="shared" si="40"/>
        <v>-92.713705770030032</v>
      </c>
      <c r="L171" s="990">
        <f t="shared" si="41"/>
        <v>92.311370530115639</v>
      </c>
      <c r="P171" s="1467"/>
      <c r="Q171" s="1000"/>
      <c r="R171" s="1000"/>
      <c r="S171" s="1001"/>
      <c r="T171" s="473"/>
      <c r="U171" s="682"/>
      <c r="V171" s="682"/>
      <c r="W171" s="682"/>
      <c r="X171" s="682"/>
      <c r="Y171" s="682"/>
      <c r="Z171" s="682"/>
    </row>
    <row r="172" spans="1:26" x14ac:dyDescent="0.35">
      <c r="A172" s="625" t="s">
        <v>190</v>
      </c>
      <c r="B172" s="201">
        <f>'MASTER CHART'!Q125</f>
        <v>-1.9910931073363423</v>
      </c>
      <c r="C172" s="201">
        <f>'MASTER CHART'!AI125</f>
        <v>-66.2771386848963</v>
      </c>
      <c r="D172" s="201">
        <f>'MASTER CHART'!AQ125</f>
        <v>-1.7909090909090906</v>
      </c>
      <c r="E172" s="684">
        <f t="shared" si="35"/>
        <v>-70.059140883141737</v>
      </c>
      <c r="F172" s="683">
        <f t="shared" si="36"/>
        <v>-33.348266166803789</v>
      </c>
      <c r="G172" s="683">
        <f t="shared" si="37"/>
        <v>36.496852521329991</v>
      </c>
      <c r="H172" s="683">
        <f t="shared" si="38"/>
        <v>-34.348266166803789</v>
      </c>
      <c r="I172" s="683">
        <f t="shared" si="39"/>
        <v>35.496852521329991</v>
      </c>
      <c r="J172" s="625" t="s">
        <v>190</v>
      </c>
      <c r="K172" s="989">
        <f t="shared" si="40"/>
        <v>-93.921131075513259</v>
      </c>
      <c r="L172" s="990">
        <f t="shared" si="41"/>
        <v>93.585467553021729</v>
      </c>
      <c r="P172" s="1467"/>
      <c r="Q172" s="1000"/>
      <c r="R172" s="1000"/>
      <c r="S172" s="1001"/>
      <c r="T172" s="473"/>
      <c r="U172" s="682"/>
      <c r="V172" s="682"/>
      <c r="W172" s="682"/>
      <c r="X172" s="682"/>
      <c r="Y172" s="682"/>
      <c r="Z172" s="682"/>
    </row>
    <row r="173" spans="1:26" x14ac:dyDescent="0.35">
      <c r="A173" s="625" t="s">
        <v>109</v>
      </c>
      <c r="B173" s="201">
        <f>'MASTER CHART'!Q179</f>
        <v>-5.6187960663039895</v>
      </c>
      <c r="C173" s="201">
        <f>'MASTER CHART'!AI179</f>
        <v>-56.477194948298717</v>
      </c>
      <c r="D173" s="201">
        <f>'MASTER CHART'!AQ179</f>
        <v>-9.2307692307692282</v>
      </c>
      <c r="E173" s="684">
        <f t="shared" si="35"/>
        <v>-71.326760245371929</v>
      </c>
      <c r="F173" s="683">
        <f t="shared" si="36"/>
        <v>-33.951655065910579</v>
      </c>
      <c r="G173" s="683">
        <f t="shared" si="37"/>
        <v>37.157210560742236</v>
      </c>
      <c r="H173" s="683">
        <f t="shared" si="38"/>
        <v>-34.951655065910579</v>
      </c>
      <c r="I173" s="683">
        <f t="shared" si="39"/>
        <v>36.157210560742236</v>
      </c>
      <c r="J173" s="625" t="s">
        <v>109</v>
      </c>
      <c r="K173" s="989">
        <f t="shared" si="40"/>
        <v>-95.571024191145654</v>
      </c>
      <c r="L173" s="990">
        <f t="shared" si="41"/>
        <v>95.3264646127936</v>
      </c>
      <c r="P173" s="1467"/>
      <c r="Q173" s="1002"/>
      <c r="R173" s="1002" t="s">
        <v>434</v>
      </c>
      <c r="S173" s="1003" t="s">
        <v>433</v>
      </c>
      <c r="T173" s="473"/>
      <c r="U173" s="682"/>
      <c r="V173" s="682"/>
      <c r="W173" s="682"/>
      <c r="X173" s="682"/>
      <c r="Y173" s="682"/>
      <c r="Z173" s="682"/>
    </row>
    <row r="174" spans="1:26" x14ac:dyDescent="0.35">
      <c r="A174" s="625" t="s">
        <v>211</v>
      </c>
      <c r="B174" s="201">
        <f>'MASTER CHART'!Q169</f>
        <v>-3.9235599284847953</v>
      </c>
      <c r="C174" s="201">
        <f>'MASTER CHART'!AI169</f>
        <v>-62.523899296232358</v>
      </c>
      <c r="D174" s="201">
        <f>'MASTER CHART'!AQ169</f>
        <v>-4.9762237762237751</v>
      </c>
      <c r="E174" s="684">
        <f t="shared" si="35"/>
        <v>-71.423683000940926</v>
      </c>
      <c r="F174" s="683">
        <f t="shared" si="36"/>
        <v>-33.997790456804481</v>
      </c>
      <c r="G174" s="683">
        <f t="shared" si="37"/>
        <v>37.207701838131193</v>
      </c>
      <c r="H174" s="683">
        <f t="shared" si="38"/>
        <v>-34.997790456804481</v>
      </c>
      <c r="I174" s="683">
        <f t="shared" si="39"/>
        <v>36.207701838131193</v>
      </c>
      <c r="J174" s="625" t="s">
        <v>211</v>
      </c>
      <c r="K174" s="989">
        <f t="shared" si="40"/>
        <v>-95.697175772547865</v>
      </c>
      <c r="L174" s="990">
        <f t="shared" si="41"/>
        <v>95.459582043387087</v>
      </c>
      <c r="P174" s="1467"/>
      <c r="Q174" s="998" t="s">
        <v>370</v>
      </c>
      <c r="R174" s="1004">
        <f>MAX(H2:H177)</f>
        <v>52.707319021185782</v>
      </c>
      <c r="S174" s="1005">
        <f>MAX(I2:I177)</f>
        <v>37.929876774103754</v>
      </c>
      <c r="T174" s="473"/>
      <c r="U174" s="682"/>
      <c r="V174" s="682"/>
      <c r="W174" s="682"/>
      <c r="X174" s="682"/>
      <c r="Y174" s="682"/>
      <c r="Z174" s="682"/>
    </row>
    <row r="175" spans="1:26" ht="16.649999999999999" thickBot="1" x14ac:dyDescent="0.4">
      <c r="A175" s="625" t="s">
        <v>66</v>
      </c>
      <c r="B175" s="201">
        <f>'MASTER CHART'!Q82</f>
        <v>-1.4542148329451063</v>
      </c>
      <c r="C175" s="201">
        <f>'MASTER CHART'!AI82</f>
        <v>-74.542866292812988</v>
      </c>
      <c r="D175" s="201">
        <f>'MASTER CHART'!AQ82</f>
        <v>1.2675213675213675</v>
      </c>
      <c r="E175" s="684">
        <f t="shared" si="35"/>
        <v>-74.729559758236732</v>
      </c>
      <c r="F175" s="683">
        <f t="shared" si="36"/>
        <v>-35.571393224797873</v>
      </c>
      <c r="G175" s="683">
        <f t="shared" si="37"/>
        <v>38.929876774103754</v>
      </c>
      <c r="H175" s="683">
        <f t="shared" si="38"/>
        <v>-36.571393224797873</v>
      </c>
      <c r="I175" s="683">
        <f t="shared" si="39"/>
        <v>37.929876774103754</v>
      </c>
      <c r="J175" s="625" t="s">
        <v>66</v>
      </c>
      <c r="K175" s="989">
        <f t="shared" si="40"/>
        <v>-100</v>
      </c>
      <c r="L175" s="990">
        <f t="shared" si="41"/>
        <v>100</v>
      </c>
      <c r="P175" s="1468"/>
      <c r="Q175" s="1006" t="s">
        <v>371</v>
      </c>
      <c r="R175" s="1007">
        <f>MIN(H2:H178)</f>
        <v>-36.571393224797873</v>
      </c>
      <c r="S175" s="1008">
        <f>MIN(I2:I178)</f>
        <v>-59.778111336518279</v>
      </c>
      <c r="T175" s="473"/>
      <c r="U175" s="682"/>
      <c r="V175" s="682"/>
      <c r="W175" s="682"/>
      <c r="X175" s="682"/>
      <c r="Y175" s="682"/>
      <c r="Z175" s="682"/>
    </row>
    <row r="176" spans="1:26" ht="16.649999999999999" thickTop="1" x14ac:dyDescent="0.35">
      <c r="B176" s="201"/>
      <c r="C176" s="201"/>
      <c r="D176" s="201"/>
      <c r="E176" s="684"/>
      <c r="F176" s="683"/>
      <c r="G176" s="683"/>
      <c r="H176" s="683"/>
      <c r="I176" s="683"/>
      <c r="K176" s="989"/>
      <c r="P176" s="214"/>
      <c r="Q176" s="468"/>
      <c r="R176" s="470"/>
      <c r="S176" s="468"/>
      <c r="U176" s="682"/>
      <c r="V176" s="682"/>
      <c r="W176" s="682"/>
      <c r="X176" s="682"/>
      <c r="Y176" s="682"/>
      <c r="Z176" s="682"/>
    </row>
    <row r="177" spans="2:26" x14ac:dyDescent="0.35">
      <c r="B177" s="201"/>
      <c r="C177" s="201"/>
      <c r="F177" s="683"/>
      <c r="G177" s="683"/>
      <c r="H177" s="683"/>
      <c r="I177" s="683"/>
      <c r="K177" s="989"/>
      <c r="L177" s="992"/>
      <c r="P177" s="214"/>
      <c r="Q177" s="310"/>
      <c r="R177" s="470"/>
      <c r="S177" s="468"/>
      <c r="U177" s="682"/>
      <c r="V177" s="682"/>
      <c r="W177" s="682"/>
      <c r="X177" s="682"/>
      <c r="Y177" s="682"/>
      <c r="Z177" s="682"/>
    </row>
    <row r="178" spans="2:26" x14ac:dyDescent="0.35">
      <c r="B178" s="201"/>
      <c r="C178" s="786"/>
      <c r="L178" s="992"/>
      <c r="U178" s="682"/>
      <c r="V178" s="682"/>
      <c r="W178" s="682"/>
      <c r="X178" s="682"/>
      <c r="Y178" s="682"/>
      <c r="Z178" s="682"/>
    </row>
    <row r="179" spans="2:26" x14ac:dyDescent="0.35">
      <c r="B179" s="201"/>
      <c r="C179" s="786"/>
      <c r="D179" s="786"/>
      <c r="U179" s="682"/>
      <c r="V179" s="682"/>
      <c r="W179" s="682"/>
      <c r="X179" s="682"/>
      <c r="Y179" s="682"/>
      <c r="Z179" s="682"/>
    </row>
    <row r="180" spans="2:26" x14ac:dyDescent="0.35">
      <c r="B180" s="201"/>
      <c r="C180" s="786"/>
      <c r="D180" s="786"/>
      <c r="U180" s="682"/>
      <c r="V180" s="682"/>
      <c r="W180" s="682"/>
      <c r="X180" s="682"/>
      <c r="Y180" s="682"/>
      <c r="Z180" s="682"/>
    </row>
    <row r="181" spans="2:26" x14ac:dyDescent="0.35">
      <c r="B181" s="782"/>
      <c r="C181" s="787"/>
      <c r="D181" s="786"/>
      <c r="U181" s="682"/>
      <c r="V181" s="682"/>
      <c r="W181" s="682"/>
      <c r="X181" s="682"/>
      <c r="Y181" s="682"/>
      <c r="Z181" s="682"/>
    </row>
    <row r="182" spans="2:26" x14ac:dyDescent="0.35">
      <c r="B182" s="201"/>
      <c r="C182" s="786"/>
      <c r="D182" s="786"/>
      <c r="R182" s="682"/>
      <c r="S182" s="474"/>
      <c r="T182" s="474"/>
      <c r="U182" s="682"/>
      <c r="V182" s="682"/>
      <c r="W182" s="682"/>
      <c r="X182" s="682"/>
      <c r="Y182" s="682"/>
      <c r="Z182" s="682"/>
    </row>
    <row r="183" spans="2:26" x14ac:dyDescent="0.35">
      <c r="B183" s="201"/>
      <c r="C183" s="786"/>
      <c r="D183" s="786"/>
      <c r="R183" s="682"/>
      <c r="S183" s="474"/>
      <c r="T183" s="474"/>
      <c r="U183" s="682"/>
      <c r="V183" s="682"/>
      <c r="W183" s="682"/>
      <c r="X183" s="682"/>
      <c r="Y183" s="682"/>
      <c r="Z183" s="682"/>
    </row>
    <row r="184" spans="2:26" x14ac:dyDescent="0.35">
      <c r="B184" s="201"/>
      <c r="C184" s="786"/>
      <c r="D184" s="786"/>
      <c r="R184" s="682"/>
      <c r="S184" s="474"/>
      <c r="T184" s="474"/>
      <c r="U184" s="682"/>
      <c r="V184" s="682"/>
      <c r="W184" s="682"/>
      <c r="X184" s="682"/>
      <c r="Y184" s="682"/>
      <c r="Z184" s="682"/>
    </row>
    <row r="185" spans="2:26" x14ac:dyDescent="0.35">
      <c r="B185" s="201"/>
      <c r="C185" s="786"/>
      <c r="D185" s="786"/>
      <c r="R185" s="682"/>
      <c r="S185" s="474"/>
      <c r="T185" s="474"/>
      <c r="U185" s="682"/>
      <c r="V185" s="682"/>
      <c r="W185" s="682"/>
      <c r="X185" s="682"/>
      <c r="Y185" s="682"/>
      <c r="Z185" s="682"/>
    </row>
    <row r="186" spans="2:26" x14ac:dyDescent="0.35">
      <c r="B186" s="201"/>
      <c r="C186" s="786"/>
      <c r="D186" s="786"/>
      <c r="R186" s="682"/>
      <c r="S186" s="474"/>
      <c r="T186" s="474"/>
      <c r="U186" s="682"/>
      <c r="V186" s="682"/>
      <c r="W186" s="682"/>
      <c r="X186" s="682"/>
      <c r="Y186" s="682"/>
      <c r="Z186" s="682"/>
    </row>
    <row r="187" spans="2:26" x14ac:dyDescent="0.35">
      <c r="B187" s="201"/>
      <c r="C187" s="786"/>
      <c r="D187" s="786"/>
      <c r="R187" s="682"/>
      <c r="S187" s="474"/>
      <c r="T187" s="474"/>
      <c r="U187" s="682"/>
      <c r="V187" s="682"/>
      <c r="W187" s="682"/>
      <c r="X187" s="682"/>
      <c r="Y187" s="682"/>
      <c r="Z187" s="682"/>
    </row>
    <row r="188" spans="2:26" x14ac:dyDescent="0.35">
      <c r="B188" s="201"/>
      <c r="C188" s="786"/>
      <c r="D188" s="786"/>
      <c r="R188" s="682"/>
      <c r="S188" s="474"/>
      <c r="T188" s="474"/>
      <c r="U188" s="682"/>
      <c r="V188" s="682"/>
      <c r="W188" s="682"/>
      <c r="X188" s="682"/>
      <c r="Y188" s="682"/>
      <c r="Z188" s="682"/>
    </row>
    <row r="189" spans="2:26" x14ac:dyDescent="0.35">
      <c r="B189" s="201"/>
      <c r="C189" s="786"/>
      <c r="D189" s="786"/>
      <c r="R189" s="682"/>
      <c r="S189" s="474"/>
      <c r="T189" s="474"/>
      <c r="U189" s="682"/>
      <c r="V189" s="682"/>
      <c r="W189" s="682"/>
      <c r="X189" s="682"/>
      <c r="Y189" s="682"/>
      <c r="Z189" s="682"/>
    </row>
    <row r="190" spans="2:26" x14ac:dyDescent="0.35">
      <c r="B190" s="201"/>
      <c r="C190" s="786"/>
      <c r="D190" s="786"/>
      <c r="R190" s="682"/>
      <c r="S190" s="474"/>
      <c r="T190" s="474"/>
      <c r="U190" s="682"/>
      <c r="V190" s="682"/>
      <c r="W190" s="682"/>
      <c r="X190" s="682"/>
      <c r="Y190" s="682"/>
      <c r="Z190" s="682"/>
    </row>
    <row r="191" spans="2:26" x14ac:dyDescent="0.35">
      <c r="B191" s="201"/>
      <c r="C191" s="786"/>
      <c r="D191" s="786"/>
      <c r="R191" s="682"/>
      <c r="S191" s="474"/>
      <c r="T191" s="474"/>
      <c r="U191" s="682"/>
      <c r="V191" s="682"/>
      <c r="W191" s="682"/>
      <c r="X191" s="682"/>
      <c r="Y191" s="682"/>
      <c r="Z191" s="682"/>
    </row>
    <row r="192" spans="2:26" x14ac:dyDescent="0.35">
      <c r="B192" s="201"/>
      <c r="C192" s="786"/>
      <c r="D192" s="786"/>
    </row>
    <row r="193" spans="2:4" x14ac:dyDescent="0.35">
      <c r="B193" s="201"/>
      <c r="C193" s="786"/>
      <c r="D193" s="786"/>
    </row>
    <row r="194" spans="2:4" x14ac:dyDescent="0.35">
      <c r="B194" s="201"/>
      <c r="C194" s="786"/>
      <c r="D194" s="786"/>
    </row>
    <row r="195" spans="2:4" x14ac:dyDescent="0.35">
      <c r="B195" s="201"/>
      <c r="C195" s="786"/>
      <c r="D195" s="786"/>
    </row>
    <row r="196" spans="2:4" x14ac:dyDescent="0.35">
      <c r="B196" s="201"/>
      <c r="C196" s="786"/>
      <c r="D196" s="786"/>
    </row>
    <row r="197" spans="2:4" x14ac:dyDescent="0.35">
      <c r="B197" s="201"/>
      <c r="C197" s="786"/>
      <c r="D197" s="786"/>
    </row>
  </sheetData>
  <sortState ref="A2:L197">
    <sortCondition descending="1" ref="K1"/>
  </sortState>
  <mergeCells count="8">
    <mergeCell ref="T1:W1"/>
    <mergeCell ref="T3:T7"/>
    <mergeCell ref="U3:U7"/>
    <mergeCell ref="P169:P175"/>
    <mergeCell ref="T19:T21"/>
    <mergeCell ref="U19:U21"/>
    <mergeCell ref="T9:T16"/>
    <mergeCell ref="U9:U16"/>
  </mergeCells>
  <hyperlinks>
    <hyperlink ref="A63" r:id="rId1" tooltip="Macau" display="http://en.wikipedia.org/wiki/Macau" xr:uid="{00000000-0004-0000-0100-000000000000}"/>
    <hyperlink ref="A45" r:id="rId2" tooltip="Hong Kong" display="http://en.wikipedia.org/wiki/Hong_Kong" xr:uid="{00000000-0004-0000-0100-000001000000}"/>
    <hyperlink ref="A82" r:id="rId3" tooltip="Gibraltar" display="http://en.wikipedia.org/wiki/Gibraltar" xr:uid="{00000000-0004-0000-0100-000002000000}"/>
    <hyperlink ref="A40" r:id="rId4" tooltip="Bahrain" display="http://en.wikipedia.org/wiki/Bahrain" xr:uid="{00000000-0004-0000-0100-000003000000}"/>
    <hyperlink ref="A8" r:id="rId5" tooltip="Malta" display="http://en.wikipedia.org/wiki/Malta" xr:uid="{00000000-0004-0000-0100-000004000000}"/>
    <hyperlink ref="A83" r:id="rId6" tooltip="Bermuda" display="http://en.wikipedia.org/wiki/Bermuda" xr:uid="{00000000-0004-0000-0100-000005000000}"/>
    <hyperlink ref="A160" r:id="rId7" tooltip="Bangladesh" display="http://en.wikipedia.org/wiki/Bangladesh" xr:uid="{00000000-0004-0000-0100-000006000000}"/>
    <hyperlink ref="A64" r:id="rId8" tooltip="Republic of China" display="http://en.wikipedia.org/wiki/Republic_of_China" xr:uid="{00000000-0004-0000-0100-000007000000}"/>
    <hyperlink ref="A73" r:id="rId9" tooltip="Mauritius" display="http://en.wikipedia.org/wiki/Mauritius" xr:uid="{00000000-0004-0000-0100-000008000000}"/>
    <hyperlink ref="A38" r:id="rId10" tooltip="Barbados" display="http://en.wikipedia.org/wiki/Barbados" xr:uid="{00000000-0004-0000-0100-000009000000}"/>
    <hyperlink ref="A88" r:id="rId11" tooltip="Aruba" display="http://en.wikipedia.org/wiki/Aruba" xr:uid="{00000000-0004-0000-0100-00000A000000}"/>
    <hyperlink ref="A44" r:id="rId12" tooltip="South Korea" display="http://en.wikipedia.org/wiki/South_Korea" xr:uid="{00000000-0004-0000-0100-00000B000000}"/>
    <hyperlink ref="A104" r:id="rId13" tooltip="Puerto Rico" display="http://en.wikipedia.org/wiki/Puerto_Rico" xr:uid="{00000000-0004-0000-0100-00000C000000}"/>
    <hyperlink ref="A69" r:id="rId14" tooltip="Lebanon" display="http://en.wikipedia.org/wiki/Lebanon" xr:uid="{00000000-0004-0000-0100-00000D000000}"/>
    <hyperlink ref="A157" r:id="rId15" tooltip="Rwanda" display="http://en.wikipedia.org/wiki/Rwanda" xr:uid="{00000000-0004-0000-0100-00000E000000}"/>
    <hyperlink ref="A21" r:id="rId16" tooltip="Israel" display="http://en.wikipedia.org/wiki/Israel" xr:uid="{00000000-0004-0000-0100-00000F000000}"/>
    <hyperlink ref="A175" r:id="rId17" tooltip="India" display="http://en.wikipedia.org/wiki/India" xr:uid="{00000000-0004-0000-0100-000010000000}"/>
    <hyperlink ref="A146" r:id="rId18" tooltip="Haiti" display="http://en.wikipedia.org/wiki/Haiti" xr:uid="{00000000-0004-0000-0100-000011000000}"/>
    <hyperlink ref="A17" r:id="rId19" tooltip="Belgium" display="http://en.wikipedia.org/wiki/Belgium" xr:uid="{00000000-0004-0000-0100-000012000000}"/>
    <hyperlink ref="A90" r:id="rId20" tooltip="Marshall Islands" display="http://en.wikipedia.org/wiki/Marshall_Islands" xr:uid="{00000000-0004-0000-0100-000013000000}"/>
    <hyperlink ref="A29" r:id="rId21" tooltip="Japan" display="http://en.wikipedia.org/wiki/Japan" xr:uid="{00000000-0004-0000-0100-000014000000}"/>
    <hyperlink ref="A70" r:id="rId22" tooltip="Saint Lucia" display="http://en.wikipedia.org/wiki/Saint_Lucia" xr:uid="{00000000-0004-0000-0100-000015000000}"/>
    <hyperlink ref="A125" r:id="rId23" tooltip="Sri Lanka" display="http://en.wikipedia.org/wiki/Sri_Lanka" xr:uid="{00000000-0004-0000-0100-000016000000}"/>
    <hyperlink ref="A130" r:id="rId24" tooltip="Philippines" display="http://en.wikipedia.org/wiki/Philippines" xr:uid="{00000000-0004-0000-0100-000017000000}"/>
    <hyperlink ref="A94" r:id="rId25" tooltip="Grenada" display="http://en.wikipedia.org/wiki/Grenada" xr:uid="{00000000-0004-0000-0100-000018000000}"/>
    <hyperlink ref="A99" r:id="rId26" tooltip="El Salvador" display="http://en.wikipedia.org/wiki/El_Salvador" xr:uid="{00000000-0004-0000-0100-000019000000}"/>
    <hyperlink ref="A96" r:id="rId27" tooltip="Saint Vincent and the Grenadines" display="http://en.wikipedia.org/wiki/Saint_Vincent_and_the_Grenadines" xr:uid="{00000000-0004-0000-0100-00001A000000}"/>
    <hyperlink ref="A53" r:id="rId28" tooltip="Trinidad and Tobago" display="http://en.wikipedia.org/wiki/Trinidad_and_Tobago" xr:uid="{00000000-0004-0000-0100-00001B000000}"/>
    <hyperlink ref="A126" r:id="rId29" tooltip="Vietnam" display="http://en.wikipedia.org/wiki/Vietnam" xr:uid="{00000000-0004-0000-0100-00001C000000}"/>
    <hyperlink ref="A25" r:id="rId30" tooltip="United Kingdom" display="http://en.wikipedia.org/wiki/United_Kingdom" xr:uid="{00000000-0004-0000-0100-00001D000000}"/>
    <hyperlink ref="A121" r:id="rId31" tooltip="Jamaica" display="http://en.wikipedia.org/wiki/Jamaica" xr:uid="{00000000-0004-0000-0100-00001E000000}"/>
    <hyperlink ref="A14" r:id="rId32" tooltip="Germany" display="http://en.wikipedia.org/wiki/Germany" xr:uid="{00000000-0004-0000-0100-00001F000000}"/>
    <hyperlink ref="A74" r:id="rId33" tooltip="Cayman Islands" display="http://en.wikipedia.org/wiki/Cayman_Islands" xr:uid="{00000000-0004-0000-0100-000020000000}"/>
    <hyperlink ref="A85" r:id="rId34" tooltip="Dominican Republic" display="http://en.wikipedia.org/wiki/Dominican_Republic" xr:uid="{00000000-0004-0000-0100-000021000000}"/>
    <hyperlink ref="A30" r:id="rId35" tooltip="Kuwait" display="http://en.wikipedia.org/wiki/Kuwait" xr:uid="{00000000-0004-0000-0100-000022000000}"/>
    <hyperlink ref="A42" r:id="rId36" tooltip="Italy" display="http://en.wikipedia.org/wiki/Italy" xr:uid="{00000000-0004-0000-0100-000023000000}"/>
    <hyperlink ref="A107" r:id="rId37" tooltip="North Korea" display="http://en.wikipedia.org/wiki/North_Korea" xr:uid="{00000000-0004-0000-0100-000024000000}"/>
    <hyperlink ref="A159" r:id="rId38" tooltip="Nepal" display="http://en.wikipedia.org/wiki/Nepal" xr:uid="{00000000-0004-0000-0100-000025000000}"/>
    <hyperlink ref="A58" r:id="rId39" tooltip="Saint Kitts and Nevis" display="http://en.wikipedia.org/wiki/Saint_Kitts_and_Nevis" xr:uid="{00000000-0004-0000-0100-000026000000}"/>
    <hyperlink ref="A78" r:id="rId40" tooltip="Antigua and Barbuda" display="http://en.wikipedia.org/wiki/Antigua_and_Barbuda" xr:uid="{00000000-0004-0000-0100-000027000000}"/>
    <hyperlink ref="A2" r:id="rId41" tooltip="Luxembourg" display="http://en.wikipedia.org/wiki/Luxembourg" xr:uid="{00000000-0004-0000-0100-000028000000}"/>
    <hyperlink ref="A4" r:id="rId42" tooltip="Switzerland" display="http://en.wikipedia.org/wiki/Switzerland" xr:uid="{00000000-0004-0000-0100-000029000000}"/>
    <hyperlink ref="A12" r:id="rId43" tooltip="Andorra" display="http://en.wikipedia.org/wiki/Andorra" xr:uid="{00000000-0004-0000-0100-00002A000000}"/>
    <hyperlink ref="A169" r:id="rId44" tooltip="Nigeria" display="http://en.wikipedia.org/wiki/Nigeria" xr:uid="{00000000-0004-0000-0100-00002B000000}"/>
    <hyperlink ref="A72" r:id="rId45" tooltip="British Virgin Islands" display="http://en.wikipedia.org/wiki/British_Virgin_Islands" xr:uid="{00000000-0004-0000-0100-00002C000000}"/>
    <hyperlink ref="A174" r:id="rId46" tooltip="Uganda" display="http://en.wikipedia.org/wiki/Uganda" xr:uid="{00000000-0004-0000-0100-00002D000000}"/>
    <hyperlink ref="A24" r:id="rId47" tooltip="Czech Republic" display="http://en.wikipedia.org/wiki/Czech_Republic" xr:uid="{00000000-0004-0000-0100-00002E000000}"/>
    <hyperlink ref="A135" r:id="rId48" tooltip="Guatemala" display="http://en.wikipedia.org/wiki/Guatemala" xr:uid="{00000000-0004-0000-0100-00002F000000}"/>
    <hyperlink ref="A165" r:id="rId49" tooltip="Malawi" display="http://en.wikipedia.org/wiki/Malawi" xr:uid="{00000000-0004-0000-0100-000030000000}"/>
    <hyperlink ref="A15" r:id="rId50" tooltip="Qatar" display="http://en.wikipedia.org/wiki/Qatar" xr:uid="{00000000-0004-0000-0100-000031000000}"/>
    <hyperlink ref="A6" r:id="rId51" tooltip="Denmark" display="http://en.wikipedia.org/wiki/Denmark" xr:uid="{00000000-0004-0000-0100-000032000000}"/>
    <hyperlink ref="A113" r:id="rId52" tooltip="Thailand" display="http://en.wikipedia.org/wiki/Thailand" xr:uid="{00000000-0004-0000-0100-000033000000}"/>
    <hyperlink ref="A57" r:id="rId53" tooltip="Poland" display="http://en.wikipedia.org/wiki/Poland" xr:uid="{00000000-0004-0000-0100-000034000000}"/>
    <hyperlink ref="A154" r:id="rId54" tooltip="Indonesia" display="http://en.wikipedia.org/wiki/Indonesia" xr:uid="{00000000-0004-0000-0100-000035000000}"/>
    <hyperlink ref="A136" r:id="rId55" tooltip="Syria" display="http://en.wikipedia.org/wiki/Syria" xr:uid="{00000000-0004-0000-0100-000036000000}"/>
    <hyperlink ref="A156" r:id="rId56" tooltip="Togo" display="http://en.wikipedia.org/wiki/Togo" xr:uid="{00000000-0004-0000-0100-000037000000}"/>
    <hyperlink ref="A35" r:id="rId57" tooltip="Portugal" display="http://en.wikipedia.org/wiki/Portugal" xr:uid="{00000000-0004-0000-0100-000038000000}"/>
    <hyperlink ref="A23" r:id="rId58" tooltip="Slovakia" display="http://en.wikipedia.org/wiki/Slovakia" xr:uid="{00000000-0004-0000-0100-000039000000}"/>
    <hyperlink ref="A98" r:id="rId59" tooltip="Albania" display="http://en.wikipedia.org/wiki/Albania" xr:uid="{00000000-0004-0000-0100-00003A000000}"/>
    <hyperlink ref="A92" r:id="rId60" tooltip="Armenia" display="http://en.wikipedia.org/wiki/Armenia" xr:uid="{00000000-0004-0000-0100-00003B000000}"/>
    <hyperlink ref="A41" r:id="rId61" tooltip="Hungary" display="http://en.wikipedia.org/wiki/Hungary" xr:uid="{00000000-0004-0000-0100-00003C000000}"/>
    <hyperlink ref="A77" r:id="rId62" tooltip="Azerbaijan" display="http://en.wikipedia.org/wiki/Azerbaijan" xr:uid="{00000000-0004-0000-0100-00003D000000}"/>
    <hyperlink ref="A65" r:id="rId63" tooltip="Dominica" display="http://en.wikipedia.org/wiki/Dominica" xr:uid="{00000000-0004-0000-0100-00003E000000}"/>
    <hyperlink ref="A20" r:id="rId64" tooltip="Slovenia" display="http://en.wikipedia.org/wiki/Slovenia" xr:uid="{00000000-0004-0000-0100-00003F000000}"/>
    <hyperlink ref="A56" r:id="rId65" tooltip="Cuba" display="http://en.wikipedia.org/wiki/Cuba" xr:uid="{00000000-0004-0000-0100-000040000000}"/>
    <hyperlink ref="A60" r:id="rId66" tooltip="Serbia" display="http://en.wikipedia.org/wiki/Serbia" xr:uid="{00000000-0004-0000-0100-000041000000}"/>
    <hyperlink ref="A139" r:id="rId67" tooltip="Ghana" display="http://en.wikipedia.org/wiki/Ghana" xr:uid="{00000000-0004-0000-0100-000042000000}"/>
    <hyperlink ref="A18" r:id="rId68" tooltip="Austria" display="http://en.wikipedia.org/wiki/Austria" xr:uid="{00000000-0004-0000-0100-000043000000}"/>
    <hyperlink ref="A31" r:id="rId69" tooltip="United Arab Emirates" display="http://en.wikipedia.org/wiki/United_Arab_Emirates" xr:uid="{00000000-0004-0000-0100-000044000000}"/>
    <hyperlink ref="A95" r:id="rId70" tooltip="Turkey" display="http://en.wikipedia.org/wiki/Turkey" xr:uid="{00000000-0004-0000-0100-000045000000}"/>
    <hyperlink ref="A39" r:id="rId71" tooltip="Spain" display="http://en.wikipedia.org/wiki/Spain" xr:uid="{00000000-0004-0000-0100-000046000000}"/>
    <hyperlink ref="A55" r:id="rId72" tooltip="Romania" display="http://en.wikipedia.org/wiki/Romania" xr:uid="{00000000-0004-0000-0100-000047000000}"/>
    <hyperlink ref="A47" r:id="rId73" tooltip="Costa Rica" display="http://en.wikipedia.org/wiki/Costa_Rica" xr:uid="{00000000-0004-0000-0100-000048000000}"/>
    <hyperlink ref="A37" r:id="rId74" tooltip="Cyprus" display="http://en.wikipedia.org/wiki/Cyprus" xr:uid="{00000000-0004-0000-0100-000049000000}"/>
    <hyperlink ref="A68" r:id="rId75" tooltip="Malaysia" display="http://en.wikipedia.org/wiki/Malaysia" xr:uid="{00000000-0004-0000-0100-00004A000000}"/>
    <hyperlink ref="A32" r:id="rId76" tooltip="Greece" display="http://en.wikipedia.org/wiki/Greece" xr:uid="{00000000-0004-0000-0100-00004B000000}"/>
    <hyperlink ref="A155" r:id="rId77" tooltip="Cambodia" display="http://en.wikipedia.org/wiki/Cambodia" xr:uid="{00000000-0004-0000-0100-00004C000000}"/>
    <hyperlink ref="A153" r:id="rId78" tooltip="Benin" display="http://en.wikipedia.org/wiki/Benin" xr:uid="{00000000-0004-0000-0100-00004D000000}"/>
    <hyperlink ref="A81" r:id="rId79" tooltip="Turks and Caicos Islands" display="http://en.wikipedia.org/wiki/Turks_and_Caicos_Islands" xr:uid="{00000000-0004-0000-0100-00004E000000}"/>
    <hyperlink ref="A34" r:id="rId80" tooltip="Croatia" display="http://en.wikipedia.org/wiki/Croatia" xr:uid="{00000000-0004-0000-0100-00004F000000}"/>
    <hyperlink ref="A106" r:id="rId81" tooltip="Ukraine" display="http://en.wikipedia.org/wiki/Ukraine" xr:uid="{00000000-0004-0000-0100-000050000000}"/>
    <hyperlink ref="A138" r:id="rId82" tooltip="Egypt" display="http://en.wikipedia.org/wiki/Egypt" xr:uid="{00000000-0004-0000-0100-000051000000}"/>
    <hyperlink ref="A67" r:id="rId83" tooltip="Bosnia and Herzegovina" display="http://en.wikipedia.org/wiki/Bosnia_and_Herzegovina" xr:uid="{00000000-0004-0000-0100-000052000000}"/>
    <hyperlink ref="A133" r:id="rId84" tooltip="Ethiopia" display="http://en.wikipedia.org/wiki/Ethiopia" xr:uid="{00000000-0004-0000-0100-000053000000}"/>
    <hyperlink ref="A131" r:id="rId85" tooltip="Morocco" display="http://en.wikipedia.org/wiki/Morocco" xr:uid="{00000000-0004-0000-0100-000054000000}"/>
    <hyperlink ref="A71" r:id="rId86" tooltip="Jordan" display="http://en.wikipedia.org/wiki/Jordan" xr:uid="{00000000-0004-0000-0100-000055000000}"/>
    <hyperlink ref="A116" r:id="rId87" tooltip="Iraq" display="http://en.wikipedia.org/wiki/Iraq" xr:uid="{00000000-0004-0000-0100-000056000000}"/>
    <hyperlink ref="A46" r:id="rId88" tooltip="Brunei" display="http://en.wikipedia.org/wiki/Brunei" xr:uid="{00000000-0004-0000-0100-000057000000}"/>
    <hyperlink ref="A140" r:id="rId89" tooltip="Kenya" display="http://en.wikipedia.org/wiki/Kenya" xr:uid="{00000000-0004-0000-0100-000058000000}"/>
    <hyperlink ref="A52" r:id="rId90" tooltip="Bulgaria" display="http://en.wikipedia.org/wiki/Bulgaria" xr:uid="{00000000-0004-0000-0100-000059000000}"/>
    <hyperlink ref="A137" r:id="rId91" tooltip="Honduras" display="http://en.wikipedia.org/wiki/Honduras" xr:uid="{00000000-0004-0000-0100-00005A000000}"/>
    <hyperlink ref="A151" r:id="rId92" tooltip="Côte d'Ivoire" display="http://en.wikipedia.org/wiki/C%C3%B4te_d%27Ivoire" xr:uid="{00000000-0004-0000-0100-00005B000000}"/>
    <hyperlink ref="A10" r:id="rId93" tooltip="Republic of Ireland" display="http://en.wikipedia.org/wiki/Republic_of_Ireland" xr:uid="{00000000-0004-0000-0100-00005C000000}"/>
    <hyperlink ref="A80" r:id="rId94" tooltip="French Polynesia" display="http://en.wikipedia.org/wiki/French_Polynesia" xr:uid="{00000000-0004-0000-0100-00005D000000}"/>
    <hyperlink ref="A75" r:id="rId95" tooltip="Georgia (country)" display="http://en.wikipedia.org/wiki/Georgia_(country)" xr:uid="{00000000-0004-0000-0100-00005E000000}"/>
    <hyperlink ref="A143" r:id="rId96" tooltip="Senegal" display="http://en.wikipedia.org/wiki/Senegal" xr:uid="{00000000-0004-0000-0100-00005F000000}"/>
    <hyperlink ref="A93" r:id="rId97" tooltip="Tunisia" display="http://en.wikipedia.org/wiki/Tunisia" xr:uid="{00000000-0004-0000-0100-000060000000}"/>
    <hyperlink ref="A111" r:id="rId98" tooltip="Uzbekistan" display="http://en.wikipedia.org/wiki/Uzbekistan" xr:uid="{00000000-0004-0000-0100-000061000000}"/>
    <hyperlink ref="A152" r:id="rId99" tooltip="Burkina Faso" display="http://en.wikipedia.org/wiki/Burkina_Faso" xr:uid="{00000000-0004-0000-0100-000062000000}"/>
    <hyperlink ref="A103" r:id="rId100" tooltip="Mexico" display="http://en.wikipedia.org/wiki/Mexico" xr:uid="{00000000-0004-0000-0100-000063000000}"/>
    <hyperlink ref="A91" r:id="rId101" tooltip="Ecuador" display="http://en.wikipedia.org/wiki/Ecuador" xr:uid="{00000000-0004-0000-0100-000064000000}"/>
    <hyperlink ref="A118" r:id="rId102" tooltip="Tajikistan" display="http://en.wikipedia.org/wiki/Tajikistan" xr:uid="{00000000-0004-0000-0100-000065000000}"/>
    <hyperlink ref="A59" r:id="rId103" tooltip="Belarus" display="http://en.wikipedia.org/wiki/Belarus" xr:uid="{00000000-0004-0000-0100-000066000000}"/>
    <hyperlink ref="A22" r:id="rId104" tooltip="Lithuania" display="http://en.wikipedia.org/wiki/Lithuania" xr:uid="{00000000-0004-0000-0100-000067000000}"/>
    <hyperlink ref="A124" r:id="rId105" tooltip="Fiji" display="http://en.wikipedia.org/wiki/Fiji" xr:uid="{00000000-0004-0000-0100-000068000000}"/>
    <hyperlink ref="A167" r:id="rId106" tooltip="Afghanistan" display="http://en.wikipedia.org/wiki/Afghanistan" xr:uid="{00000000-0004-0000-0100-000069000000}"/>
    <hyperlink ref="A50" r:id="rId107" tooltip="Panama" display="http://en.wikipedia.org/wiki/Panama" xr:uid="{00000000-0004-0000-0100-00006A000000}"/>
    <hyperlink ref="A128" r:id="rId108" tooltip="Iran" display="http://en.wikipedia.org/wiki/Iran" xr:uid="{00000000-0004-0000-0100-00006B000000}"/>
    <hyperlink ref="A61" r:id="rId109" tooltip="Montenegro" display="http://en.wikipedia.org/wiki/Montenegro" xr:uid="{00000000-0004-0000-0100-00006C000000}"/>
    <hyperlink ref="A173" r:id="rId110" tooltip="Yemen" display="http://en.wikipedia.org/wiki/Yemen" xr:uid="{00000000-0004-0000-0100-00006D000000}"/>
    <hyperlink ref="A134" r:id="rId111" tooltip="Nicaragua" display="http://en.wikipedia.org/wiki/Nicaragua" xr:uid="{00000000-0004-0000-0100-00006E000000}"/>
    <hyperlink ref="A120" r:id="rId112" tooltip="South Africa" display="http://en.wikipedia.org/wiki/South_Africa" xr:uid="{00000000-0004-0000-0100-00006F000000}"/>
    <hyperlink ref="A168" r:id="rId113" tooltip="Cameroon" display="http://en.wikipedia.org/wiki/Cameroon" xr:uid="{00000000-0004-0000-0100-000070000000}"/>
    <hyperlink ref="A162" r:id="rId114" tooltip="Guinea" display="http://en.wikipedia.org/wiki/Guinea" xr:uid="{00000000-0004-0000-0100-000071000000}"/>
    <hyperlink ref="A76" r:id="rId115" tooltip="Colombia" display="http://en.wikipedia.org/wiki/Colombia" xr:uid="{00000000-0004-0000-0100-000072000000}"/>
    <hyperlink ref="A163" r:id="rId116" tooltip="Madagascar" display="http://en.wikipedia.org/wiki/Madagascar" xr:uid="{00000000-0004-0000-0100-000073000000}"/>
    <hyperlink ref="A33" r:id="rId117" tooltip="Latvia" display="http://en.wikipedia.org/wiki/Latvia" xr:uid="{00000000-0004-0000-0100-000074000000}"/>
    <hyperlink ref="A166" r:id="rId118" tooltip="Zimbabwe" display="http://en.wikipedia.org/wiki/Zimbabwe" xr:uid="{00000000-0004-0000-0100-000075000000}"/>
    <hyperlink ref="A170" r:id="rId119" tooltip="Liberia" display="http://en.wikipedia.org/wiki/Liberia" xr:uid="{00000000-0004-0000-0100-000076000000}"/>
    <hyperlink ref="A115" r:id="rId120" tooltip="Venezuela" display="http://en.wikipedia.org/wiki/Venezuela" xr:uid="{00000000-0004-0000-0100-000077000000}"/>
    <hyperlink ref="A13" r:id="rId121" tooltip="Estonia" display="http://en.wikipedia.org/wiki/Estonia" xr:uid="{00000000-0004-0000-0100-000078000000}"/>
    <hyperlink ref="A144" r:id="rId122" tooltip="Democratic Republic of the Congo" display="http://en.wikipedia.org/wiki/Democratic_Republic_of_the_Congo" xr:uid="{00000000-0004-0000-0100-000079000000}"/>
    <hyperlink ref="A164" r:id="rId123" tooltip="Mozambique" display="http://en.wikipedia.org/wiki/Mozambique" xr:uid="{00000000-0004-0000-0100-00007A000000}"/>
    <hyperlink ref="A114" r:id="rId124" tooltip="Kyrgyzstan" display="http://en.wikipedia.org/wiki/Kyrgyzstan" xr:uid="{00000000-0004-0000-0100-00007B000000}"/>
    <hyperlink ref="A145" r:id="rId125" tooltip="Laos" display="http://en.wikipedia.org/wiki/Laos" xr:uid="{00000000-0004-0000-0100-00007C000000}"/>
    <hyperlink ref="A43" r:id="rId126" tooltip="The Bahamas" display="http://en.wikipedia.org/wiki/The_Bahamas" xr:uid="{00000000-0004-0000-0100-00007D000000}"/>
    <hyperlink ref="A117" r:id="rId127" tooltip="Equatorial Guinea" display="http://en.wikipedia.org/wiki/Equatorial_Guinea" xr:uid="{00000000-0004-0000-0100-00007E000000}"/>
    <hyperlink ref="A105" r:id="rId128" tooltip="Peru" display="http://en.wikipedia.org/wiki/Peru" xr:uid="{00000000-0004-0000-0100-00007F000000}"/>
    <hyperlink ref="A100" r:id="rId129" tooltip="Brazil" display="http://en.wikipedia.org/wiki/Brazil" xr:uid="{00000000-0004-0000-0100-000080000000}"/>
    <hyperlink ref="A54" r:id="rId130" tooltip="Chile" display="http://en.wikipedia.org/wiki/Chile" xr:uid="{00000000-0004-0000-0100-000081000000}"/>
    <hyperlink ref="A11" r:id="rId131" tooltip="Sweden" display="http://en.wikipedia.org/wiki/Sweden" xr:uid="{00000000-0004-0000-0100-000082000000}"/>
    <hyperlink ref="A28" r:id="rId132" tooltip="Uruguay" display="http://en.wikipedia.org/wiki/Uruguay" xr:uid="{00000000-0004-0000-0100-000083000000}"/>
    <hyperlink ref="A142" r:id="rId133" tooltip="Sudan" display="http://en.wikipedia.org/wiki/Sudan" xr:uid="{00000000-0004-0000-0100-000084000000}"/>
    <hyperlink ref="A149" r:id="rId134" tooltip="Zambia" display="http://en.wikipedia.org/wiki/Zambia" xr:uid="{00000000-0004-0000-0100-000085000000}"/>
    <hyperlink ref="A9" r:id="rId135" tooltip="New Zealand" display="http://en.wikipedia.org/wiki/New_Zealand" xr:uid="{00000000-0004-0000-0100-000086000000}"/>
    <hyperlink ref="A36" r:id="rId136" tooltip="Finland" display="http://en.wikipedia.org/wiki/Finland" xr:uid="{00000000-0004-0000-0100-000087000000}"/>
    <hyperlink ref="A108" r:id="rId137" tooltip="Paraguay" display="http://en.wikipedia.org/wiki/Paraguay" xr:uid="{00000000-0004-0000-0100-000088000000}"/>
    <hyperlink ref="A148" r:id="rId138" tooltip="Angola" display="http://en.wikipedia.org/wiki/Angola" xr:uid="{00000000-0004-0000-0100-000089000000}"/>
    <hyperlink ref="A109" r:id="rId139" tooltip="Algeria" display="http://en.wikipedia.org/wiki/Algeria" xr:uid="{00000000-0004-0000-0100-00008A000000}"/>
    <hyperlink ref="A122" r:id="rId140" tooltip="Papua New Guinea" display="http://en.wikipedia.org/wiki/Papua_New_Guinea" xr:uid="{00000000-0004-0000-0100-00008B000000}"/>
    <hyperlink ref="A66" r:id="rId141" tooltip="Argentina" display="http://en.wikipedia.org/wiki/Argentina" xr:uid="{00000000-0004-0000-0100-00008C000000}"/>
    <hyperlink ref="A112" r:id="rId142" tooltip="Belize" display="http://en.wikipedia.org/wiki/Belize" xr:uid="{00000000-0004-0000-0100-00008D000000}"/>
    <hyperlink ref="A87" r:id="rId143" tooltip="New Caledonia" display="http://en.wikipedia.org/wiki/New_Caledonia" xr:uid="{00000000-0004-0000-0100-00008E000000}"/>
    <hyperlink ref="A5" r:id="rId144" tooltip="Norway" display="http://en.wikipedia.org/wiki/Norway" xr:uid="{00000000-0004-0000-0100-00008F000000}"/>
    <hyperlink ref="A172" r:id="rId145" tooltip="Niger" display="http://en.wikipedia.org/wiki/Niger" xr:uid="{00000000-0004-0000-0100-000090000000}"/>
    <hyperlink ref="A48" r:id="rId146" tooltip="Saudi Arabia" display="http://en.wikipedia.org/wiki/Saudi_Arabia" xr:uid="{00000000-0004-0000-0100-000091000000}"/>
    <hyperlink ref="A171" r:id="rId147" tooltip="Mali" display="http://en.wikipedia.org/wiki/Mali" xr:uid="{00000000-0004-0000-0100-000092000000}"/>
    <hyperlink ref="A141" r:id="rId148" tooltip="Republic of the Congo" display="http://en.wikipedia.org/wiki/Republic_of_the_Congo" xr:uid="{00000000-0004-0000-0100-000093000000}"/>
    <hyperlink ref="A84" r:id="rId149" tooltip="Turkmenistan" display="http://en.wikipedia.org/wiki/Turkmenistan" xr:uid="{00000000-0004-0000-0100-000094000000}"/>
    <hyperlink ref="A49" r:id="rId150" tooltip="Oman" display="http://en.wikipedia.org/wiki/Oman" xr:uid="{00000000-0004-0000-0100-000095000000}"/>
    <hyperlink ref="A129" r:id="rId151" tooltip="Bolivia" display="http://en.wikipedia.org/wiki/Bolivia" xr:uid="{00000000-0004-0000-0100-000096000000}"/>
    <hyperlink ref="A86" r:id="rId152" tooltip="Russia" display="http://en.wikipedia.org/wiki/Russia" xr:uid="{00000000-0004-0000-0100-000097000000}"/>
    <hyperlink ref="A62" r:id="rId153" tooltip="Kazakhstan" display="http://en.wikipedia.org/wiki/Kazakhstan" xr:uid="{00000000-0004-0000-0100-000098000000}"/>
    <hyperlink ref="A127" r:id="rId154" tooltip="Gabon" display="http://en.wikipedia.org/wiki/Gabon" xr:uid="{00000000-0004-0000-0100-000099000000}"/>
    <hyperlink ref="A79" r:id="rId155" tooltip="Libya" display="http://en.wikipedia.org/wiki/Libya" xr:uid="{00000000-0004-0000-0100-00009A000000}"/>
    <hyperlink ref="A132" r:id="rId156" tooltip="Guyana" display="http://en.wikipedia.org/wiki/Guyana" xr:uid="{00000000-0004-0000-0100-00009B000000}"/>
    <hyperlink ref="A26" r:id="rId157" tooltip="Canada" display="http://en.wikipedia.org/wiki/Canada" xr:uid="{00000000-0004-0000-0100-00009C000000}"/>
    <hyperlink ref="A123" r:id="rId158" tooltip="Botswana" display="http://en.wikipedia.org/wiki/Botswana" xr:uid="{00000000-0004-0000-0100-00009D000000}"/>
    <hyperlink ref="A158" r:id="rId159" tooltip="Mauritania" display="http://en.wikipedia.org/wiki/Mauritania" xr:uid="{00000000-0004-0000-0100-00009E000000}"/>
    <hyperlink ref="A97" r:id="rId160" tooltip="Suriname" display="http://en.wikipedia.org/wiki/Suriname" xr:uid="{00000000-0004-0000-0100-00009F000000}"/>
    <hyperlink ref="A3" r:id="rId161" tooltip="Iceland" display="http://en.wikipedia.org/wiki/Iceland" xr:uid="{00000000-0004-0000-0100-0000A0000000}"/>
    <hyperlink ref="A16" r:id="rId162" tooltip="Australia" display="http://en.wikipedia.org/wiki/Australia" xr:uid="{00000000-0004-0000-0100-0000A1000000}"/>
    <hyperlink ref="A110" r:id="rId163" tooltip="Namibia" display="http://en.wikipedia.org/wiki/Namibia" xr:uid="{00000000-0004-0000-0100-0000A2000000}"/>
    <hyperlink ref="A89" r:id="rId164" tooltip="Mongolia" display="http://en.wikipedia.org/wiki/Mongolia" xr:uid="{00000000-0004-0000-0100-0000A3000000}"/>
    <hyperlink ref="A161" r:id="rId165" tooltip="Tanzania" display="http://en.wikipedia.org/wiki/Tanzania" xr:uid="{00000000-0004-0000-0100-0000A4000000}"/>
    <hyperlink ref="A102" r:id="rId166" tooltip="Moldova" display="http://en.wikipedia.org/wiki/Moldova" xr:uid="{00000000-0004-0000-0100-0000A5000000}"/>
    <hyperlink ref="J63" r:id="rId167" tooltip="Macau" display="http://en.wikipedia.org/wiki/Macau" xr:uid="{00000000-0004-0000-0100-0000A6000000}"/>
    <hyperlink ref="J45" r:id="rId168" tooltip="Hong Kong" display="http://en.wikipedia.org/wiki/Hong_Kong" xr:uid="{00000000-0004-0000-0100-0000A7000000}"/>
    <hyperlink ref="J82" r:id="rId169" tooltip="Gibraltar" display="http://en.wikipedia.org/wiki/Gibraltar" xr:uid="{00000000-0004-0000-0100-0000A8000000}"/>
    <hyperlink ref="J40" r:id="rId170" tooltip="Bahrain" display="http://en.wikipedia.org/wiki/Bahrain" xr:uid="{00000000-0004-0000-0100-0000A9000000}"/>
    <hyperlink ref="J8" r:id="rId171" tooltip="Malta" display="http://en.wikipedia.org/wiki/Malta" xr:uid="{00000000-0004-0000-0100-0000AA000000}"/>
    <hyperlink ref="J83" r:id="rId172" tooltip="Bermuda" display="http://en.wikipedia.org/wiki/Bermuda" xr:uid="{00000000-0004-0000-0100-0000AB000000}"/>
    <hyperlink ref="J160" r:id="rId173" tooltip="Bangladesh" display="http://en.wikipedia.org/wiki/Bangladesh" xr:uid="{00000000-0004-0000-0100-0000AC000000}"/>
    <hyperlink ref="J64" r:id="rId174" tooltip="Republic of China" display="http://en.wikipedia.org/wiki/Republic_of_China" xr:uid="{00000000-0004-0000-0100-0000AD000000}"/>
    <hyperlink ref="J73" r:id="rId175" tooltip="Mauritius" display="http://en.wikipedia.org/wiki/Mauritius" xr:uid="{00000000-0004-0000-0100-0000AE000000}"/>
    <hyperlink ref="J38" r:id="rId176" tooltip="Barbados" display="http://en.wikipedia.org/wiki/Barbados" xr:uid="{00000000-0004-0000-0100-0000AF000000}"/>
    <hyperlink ref="J88" r:id="rId177" tooltip="Aruba" display="http://en.wikipedia.org/wiki/Aruba" xr:uid="{00000000-0004-0000-0100-0000B0000000}"/>
    <hyperlink ref="J44" r:id="rId178" tooltip="South Korea" display="http://en.wikipedia.org/wiki/South_Korea" xr:uid="{00000000-0004-0000-0100-0000B1000000}"/>
    <hyperlink ref="J104" r:id="rId179" tooltip="Puerto Rico" display="http://en.wikipedia.org/wiki/Puerto_Rico" xr:uid="{00000000-0004-0000-0100-0000B2000000}"/>
    <hyperlink ref="J69" r:id="rId180" tooltip="Lebanon" display="http://en.wikipedia.org/wiki/Lebanon" xr:uid="{00000000-0004-0000-0100-0000B3000000}"/>
    <hyperlink ref="J157" r:id="rId181" tooltip="Rwanda" display="http://en.wikipedia.org/wiki/Rwanda" xr:uid="{00000000-0004-0000-0100-0000B4000000}"/>
    <hyperlink ref="J21" r:id="rId182" tooltip="Israel" display="http://en.wikipedia.org/wiki/Israel" xr:uid="{00000000-0004-0000-0100-0000B5000000}"/>
    <hyperlink ref="J175" r:id="rId183" tooltip="India" display="http://en.wikipedia.org/wiki/India" xr:uid="{00000000-0004-0000-0100-0000B6000000}"/>
    <hyperlink ref="J146" r:id="rId184" tooltip="Haiti" display="http://en.wikipedia.org/wiki/Haiti" xr:uid="{00000000-0004-0000-0100-0000B7000000}"/>
    <hyperlink ref="J17" r:id="rId185" tooltip="Belgium" display="http://en.wikipedia.org/wiki/Belgium" xr:uid="{00000000-0004-0000-0100-0000B8000000}"/>
    <hyperlink ref="J90" r:id="rId186" tooltip="Marshall Islands" display="http://en.wikipedia.org/wiki/Marshall_Islands" xr:uid="{00000000-0004-0000-0100-0000B9000000}"/>
    <hyperlink ref="J29" r:id="rId187" tooltip="Japan" display="http://en.wikipedia.org/wiki/Japan" xr:uid="{00000000-0004-0000-0100-0000BA000000}"/>
    <hyperlink ref="J70" r:id="rId188" tooltip="Saint Lucia" display="http://en.wikipedia.org/wiki/Saint_Lucia" xr:uid="{00000000-0004-0000-0100-0000BB000000}"/>
    <hyperlink ref="J125" r:id="rId189" tooltip="Sri Lanka" display="http://en.wikipedia.org/wiki/Sri_Lanka" xr:uid="{00000000-0004-0000-0100-0000BC000000}"/>
    <hyperlink ref="J130" r:id="rId190" tooltip="Philippines" display="http://en.wikipedia.org/wiki/Philippines" xr:uid="{00000000-0004-0000-0100-0000BD000000}"/>
    <hyperlink ref="J94" r:id="rId191" tooltip="Grenada" display="http://en.wikipedia.org/wiki/Grenada" xr:uid="{00000000-0004-0000-0100-0000BE000000}"/>
    <hyperlink ref="J99" r:id="rId192" tooltip="El Salvador" display="http://en.wikipedia.org/wiki/El_Salvador" xr:uid="{00000000-0004-0000-0100-0000BF000000}"/>
    <hyperlink ref="J96" r:id="rId193" tooltip="Saint Vincent and the Grenadines" display="http://en.wikipedia.org/wiki/Saint_Vincent_and_the_Grenadines" xr:uid="{00000000-0004-0000-0100-0000C0000000}"/>
    <hyperlink ref="J53" r:id="rId194" tooltip="Trinidad and Tobago" display="http://en.wikipedia.org/wiki/Trinidad_and_Tobago" xr:uid="{00000000-0004-0000-0100-0000C1000000}"/>
    <hyperlink ref="J126" r:id="rId195" tooltip="Vietnam" display="http://en.wikipedia.org/wiki/Vietnam" xr:uid="{00000000-0004-0000-0100-0000C2000000}"/>
    <hyperlink ref="J25" r:id="rId196" tooltip="United Kingdom" display="http://en.wikipedia.org/wiki/United_Kingdom" xr:uid="{00000000-0004-0000-0100-0000C3000000}"/>
    <hyperlink ref="J121" r:id="rId197" tooltip="Jamaica" display="http://en.wikipedia.org/wiki/Jamaica" xr:uid="{00000000-0004-0000-0100-0000C4000000}"/>
    <hyperlink ref="J14" r:id="rId198" tooltip="Germany" display="http://en.wikipedia.org/wiki/Germany" xr:uid="{00000000-0004-0000-0100-0000C5000000}"/>
    <hyperlink ref="J74" r:id="rId199" tooltip="Cayman Islands" display="http://en.wikipedia.org/wiki/Cayman_Islands" xr:uid="{00000000-0004-0000-0100-0000C6000000}"/>
    <hyperlink ref="J85" r:id="rId200" tooltip="Dominican Republic" display="http://en.wikipedia.org/wiki/Dominican_Republic" xr:uid="{00000000-0004-0000-0100-0000C7000000}"/>
    <hyperlink ref="J30" r:id="rId201" tooltip="Kuwait" display="http://en.wikipedia.org/wiki/Kuwait" xr:uid="{00000000-0004-0000-0100-0000C8000000}"/>
    <hyperlink ref="J42" r:id="rId202" tooltip="Italy" display="http://en.wikipedia.org/wiki/Italy" xr:uid="{00000000-0004-0000-0100-0000C9000000}"/>
    <hyperlink ref="J107" r:id="rId203" tooltip="North Korea" display="http://en.wikipedia.org/wiki/North_Korea" xr:uid="{00000000-0004-0000-0100-0000CA000000}"/>
    <hyperlink ref="J159" r:id="rId204" tooltip="Nepal" display="http://en.wikipedia.org/wiki/Nepal" xr:uid="{00000000-0004-0000-0100-0000CB000000}"/>
    <hyperlink ref="J58" r:id="rId205" tooltip="Saint Kitts and Nevis" display="http://en.wikipedia.org/wiki/Saint_Kitts_and_Nevis" xr:uid="{00000000-0004-0000-0100-0000CC000000}"/>
    <hyperlink ref="J78" r:id="rId206" tooltip="Antigua and Barbuda" display="http://en.wikipedia.org/wiki/Antigua_and_Barbuda" xr:uid="{00000000-0004-0000-0100-0000CD000000}"/>
    <hyperlink ref="J2" r:id="rId207" tooltip="Luxembourg" display="http://en.wikipedia.org/wiki/Luxembourg" xr:uid="{00000000-0004-0000-0100-0000CE000000}"/>
    <hyperlink ref="J4" r:id="rId208" tooltip="Switzerland" display="http://en.wikipedia.org/wiki/Switzerland" xr:uid="{00000000-0004-0000-0100-0000CF000000}"/>
    <hyperlink ref="J12" r:id="rId209" tooltip="Andorra" display="http://en.wikipedia.org/wiki/Andorra" xr:uid="{00000000-0004-0000-0100-0000D0000000}"/>
    <hyperlink ref="J169" r:id="rId210" tooltip="Nigeria" display="http://en.wikipedia.org/wiki/Nigeria" xr:uid="{00000000-0004-0000-0100-0000D1000000}"/>
    <hyperlink ref="J72" r:id="rId211" tooltip="British Virgin Islands" display="http://en.wikipedia.org/wiki/British_Virgin_Islands" xr:uid="{00000000-0004-0000-0100-0000D2000000}"/>
    <hyperlink ref="J174" r:id="rId212" tooltip="Uganda" display="http://en.wikipedia.org/wiki/Uganda" xr:uid="{00000000-0004-0000-0100-0000D3000000}"/>
    <hyperlink ref="J24" r:id="rId213" tooltip="Czech Republic" display="http://en.wikipedia.org/wiki/Czech_Republic" xr:uid="{00000000-0004-0000-0100-0000D4000000}"/>
    <hyperlink ref="J135" r:id="rId214" tooltip="Guatemala" display="http://en.wikipedia.org/wiki/Guatemala" xr:uid="{00000000-0004-0000-0100-0000D5000000}"/>
    <hyperlink ref="J165" r:id="rId215" tooltip="Malawi" display="http://en.wikipedia.org/wiki/Malawi" xr:uid="{00000000-0004-0000-0100-0000D6000000}"/>
    <hyperlink ref="J15" r:id="rId216" tooltip="Qatar" display="http://en.wikipedia.org/wiki/Qatar" xr:uid="{00000000-0004-0000-0100-0000D7000000}"/>
    <hyperlink ref="J6" r:id="rId217" tooltip="Denmark" display="http://en.wikipedia.org/wiki/Denmark" xr:uid="{00000000-0004-0000-0100-0000D8000000}"/>
    <hyperlink ref="J113" r:id="rId218" tooltip="Thailand" display="http://en.wikipedia.org/wiki/Thailand" xr:uid="{00000000-0004-0000-0100-0000D9000000}"/>
    <hyperlink ref="J57" r:id="rId219" tooltip="Poland" display="http://en.wikipedia.org/wiki/Poland" xr:uid="{00000000-0004-0000-0100-0000DA000000}"/>
    <hyperlink ref="J154" r:id="rId220" tooltip="Indonesia" display="http://en.wikipedia.org/wiki/Indonesia" xr:uid="{00000000-0004-0000-0100-0000DB000000}"/>
    <hyperlink ref="J136" r:id="rId221" tooltip="Syria" display="http://en.wikipedia.org/wiki/Syria" xr:uid="{00000000-0004-0000-0100-0000DC000000}"/>
    <hyperlink ref="J156" r:id="rId222" tooltip="Togo" display="http://en.wikipedia.org/wiki/Togo" xr:uid="{00000000-0004-0000-0100-0000DD000000}"/>
    <hyperlink ref="J35" r:id="rId223" tooltip="Portugal" display="http://en.wikipedia.org/wiki/Portugal" xr:uid="{00000000-0004-0000-0100-0000DE000000}"/>
    <hyperlink ref="J23" r:id="rId224" tooltip="Slovakia" display="http://en.wikipedia.org/wiki/Slovakia" xr:uid="{00000000-0004-0000-0100-0000DF000000}"/>
    <hyperlink ref="J98" r:id="rId225" tooltip="Albania" display="http://en.wikipedia.org/wiki/Albania" xr:uid="{00000000-0004-0000-0100-0000E0000000}"/>
    <hyperlink ref="J92" r:id="rId226" tooltip="Armenia" display="http://en.wikipedia.org/wiki/Armenia" xr:uid="{00000000-0004-0000-0100-0000E1000000}"/>
    <hyperlink ref="J41" r:id="rId227" tooltip="Hungary" display="http://en.wikipedia.org/wiki/Hungary" xr:uid="{00000000-0004-0000-0100-0000E2000000}"/>
    <hyperlink ref="J77" r:id="rId228" tooltip="Azerbaijan" display="http://en.wikipedia.org/wiki/Azerbaijan" xr:uid="{00000000-0004-0000-0100-0000E3000000}"/>
    <hyperlink ref="J65" r:id="rId229" tooltip="Dominica" display="http://en.wikipedia.org/wiki/Dominica" xr:uid="{00000000-0004-0000-0100-0000E4000000}"/>
    <hyperlink ref="J20" r:id="rId230" tooltip="Slovenia" display="http://en.wikipedia.org/wiki/Slovenia" xr:uid="{00000000-0004-0000-0100-0000E5000000}"/>
    <hyperlink ref="J56" r:id="rId231" tooltip="Cuba" display="http://en.wikipedia.org/wiki/Cuba" xr:uid="{00000000-0004-0000-0100-0000E6000000}"/>
    <hyperlink ref="J60" r:id="rId232" tooltip="Serbia" display="http://en.wikipedia.org/wiki/Serbia" xr:uid="{00000000-0004-0000-0100-0000E7000000}"/>
    <hyperlink ref="J139" r:id="rId233" tooltip="Ghana" display="http://en.wikipedia.org/wiki/Ghana" xr:uid="{00000000-0004-0000-0100-0000E8000000}"/>
    <hyperlink ref="J18" r:id="rId234" tooltip="Austria" display="http://en.wikipedia.org/wiki/Austria" xr:uid="{00000000-0004-0000-0100-0000E9000000}"/>
    <hyperlink ref="J31" r:id="rId235" tooltip="United Arab Emirates" display="http://en.wikipedia.org/wiki/United_Arab_Emirates" xr:uid="{00000000-0004-0000-0100-0000EA000000}"/>
    <hyperlink ref="J95" r:id="rId236" tooltip="Turkey" display="http://en.wikipedia.org/wiki/Turkey" xr:uid="{00000000-0004-0000-0100-0000EB000000}"/>
    <hyperlink ref="J39" r:id="rId237" tooltip="Spain" display="http://en.wikipedia.org/wiki/Spain" xr:uid="{00000000-0004-0000-0100-0000EC000000}"/>
    <hyperlink ref="J55" r:id="rId238" tooltip="Romania" display="http://en.wikipedia.org/wiki/Romania" xr:uid="{00000000-0004-0000-0100-0000ED000000}"/>
    <hyperlink ref="J47" r:id="rId239" tooltip="Costa Rica" display="http://en.wikipedia.org/wiki/Costa_Rica" xr:uid="{00000000-0004-0000-0100-0000EE000000}"/>
    <hyperlink ref="J37" r:id="rId240" tooltip="Cyprus" display="http://en.wikipedia.org/wiki/Cyprus" xr:uid="{00000000-0004-0000-0100-0000EF000000}"/>
    <hyperlink ref="J68" r:id="rId241" tooltip="Malaysia" display="http://en.wikipedia.org/wiki/Malaysia" xr:uid="{00000000-0004-0000-0100-0000F0000000}"/>
    <hyperlink ref="J32" r:id="rId242" tooltip="Greece" display="http://en.wikipedia.org/wiki/Greece" xr:uid="{00000000-0004-0000-0100-0000F1000000}"/>
    <hyperlink ref="J155" r:id="rId243" tooltip="Cambodia" display="http://en.wikipedia.org/wiki/Cambodia" xr:uid="{00000000-0004-0000-0100-0000F2000000}"/>
    <hyperlink ref="J153" r:id="rId244" tooltip="Benin" display="http://en.wikipedia.org/wiki/Benin" xr:uid="{00000000-0004-0000-0100-0000F3000000}"/>
    <hyperlink ref="J81" r:id="rId245" tooltip="Turks and Caicos Islands" display="http://en.wikipedia.org/wiki/Turks_and_Caicos_Islands" xr:uid="{00000000-0004-0000-0100-0000F4000000}"/>
    <hyperlink ref="J34" r:id="rId246" tooltip="Croatia" display="http://en.wikipedia.org/wiki/Croatia" xr:uid="{00000000-0004-0000-0100-0000F5000000}"/>
    <hyperlink ref="J106" r:id="rId247" tooltip="Ukraine" display="http://en.wikipedia.org/wiki/Ukraine" xr:uid="{00000000-0004-0000-0100-0000F6000000}"/>
    <hyperlink ref="J138" r:id="rId248" tooltip="Egypt" display="http://en.wikipedia.org/wiki/Egypt" xr:uid="{00000000-0004-0000-0100-0000F7000000}"/>
    <hyperlink ref="J67" r:id="rId249" tooltip="Bosnia and Herzegovina" display="http://en.wikipedia.org/wiki/Bosnia_and_Herzegovina" xr:uid="{00000000-0004-0000-0100-0000F8000000}"/>
    <hyperlink ref="J133" r:id="rId250" tooltip="Ethiopia" display="http://en.wikipedia.org/wiki/Ethiopia" xr:uid="{00000000-0004-0000-0100-0000F9000000}"/>
    <hyperlink ref="J131" r:id="rId251" tooltip="Morocco" display="http://en.wikipedia.org/wiki/Morocco" xr:uid="{00000000-0004-0000-0100-0000FA000000}"/>
    <hyperlink ref="J71" r:id="rId252" tooltip="Jordan" display="http://en.wikipedia.org/wiki/Jordan" xr:uid="{00000000-0004-0000-0100-0000FB000000}"/>
    <hyperlink ref="J116" r:id="rId253" tooltip="Iraq" display="http://en.wikipedia.org/wiki/Iraq" xr:uid="{00000000-0004-0000-0100-0000FC000000}"/>
    <hyperlink ref="J46" r:id="rId254" tooltip="Brunei" display="http://en.wikipedia.org/wiki/Brunei" xr:uid="{00000000-0004-0000-0100-0000FD000000}"/>
    <hyperlink ref="J140" r:id="rId255" tooltip="Kenya" display="http://en.wikipedia.org/wiki/Kenya" xr:uid="{00000000-0004-0000-0100-0000FE000000}"/>
    <hyperlink ref="J52" r:id="rId256" tooltip="Bulgaria" display="http://en.wikipedia.org/wiki/Bulgaria" xr:uid="{00000000-0004-0000-0100-0000FF000000}"/>
    <hyperlink ref="J137" r:id="rId257" tooltip="Honduras" display="http://en.wikipedia.org/wiki/Honduras" xr:uid="{00000000-0004-0000-0100-000000010000}"/>
    <hyperlink ref="J151" r:id="rId258" tooltip="Côte d'Ivoire" display="http://en.wikipedia.org/wiki/C%C3%B4te_d%27Ivoire" xr:uid="{00000000-0004-0000-0100-000001010000}"/>
    <hyperlink ref="J10" r:id="rId259" tooltip="Republic of Ireland" display="http://en.wikipedia.org/wiki/Republic_of_Ireland" xr:uid="{00000000-0004-0000-0100-000002010000}"/>
    <hyperlink ref="J80" r:id="rId260" tooltip="French Polynesia" display="http://en.wikipedia.org/wiki/French_Polynesia" xr:uid="{00000000-0004-0000-0100-000003010000}"/>
    <hyperlink ref="J75" r:id="rId261" tooltip="Georgia (country)" display="http://en.wikipedia.org/wiki/Georgia_(country)" xr:uid="{00000000-0004-0000-0100-000004010000}"/>
    <hyperlink ref="J143" r:id="rId262" tooltip="Senegal" display="http://en.wikipedia.org/wiki/Senegal" xr:uid="{00000000-0004-0000-0100-000005010000}"/>
    <hyperlink ref="J93" r:id="rId263" tooltip="Tunisia" display="http://en.wikipedia.org/wiki/Tunisia" xr:uid="{00000000-0004-0000-0100-000006010000}"/>
    <hyperlink ref="J111" r:id="rId264" tooltip="Uzbekistan" display="http://en.wikipedia.org/wiki/Uzbekistan" xr:uid="{00000000-0004-0000-0100-000007010000}"/>
    <hyperlink ref="J152" r:id="rId265" tooltip="Burkina Faso" display="http://en.wikipedia.org/wiki/Burkina_Faso" xr:uid="{00000000-0004-0000-0100-000008010000}"/>
    <hyperlink ref="J103" r:id="rId266" tooltip="Mexico" display="http://en.wikipedia.org/wiki/Mexico" xr:uid="{00000000-0004-0000-0100-000009010000}"/>
    <hyperlink ref="J91" r:id="rId267" tooltip="Ecuador" display="http://en.wikipedia.org/wiki/Ecuador" xr:uid="{00000000-0004-0000-0100-00000A010000}"/>
    <hyperlink ref="J118" r:id="rId268" tooltip="Tajikistan" display="http://en.wikipedia.org/wiki/Tajikistan" xr:uid="{00000000-0004-0000-0100-00000B010000}"/>
    <hyperlink ref="J59" r:id="rId269" tooltip="Belarus" display="http://en.wikipedia.org/wiki/Belarus" xr:uid="{00000000-0004-0000-0100-00000C010000}"/>
    <hyperlink ref="J22" r:id="rId270" tooltip="Lithuania" display="http://en.wikipedia.org/wiki/Lithuania" xr:uid="{00000000-0004-0000-0100-00000D010000}"/>
    <hyperlink ref="J124" r:id="rId271" tooltip="Fiji" display="http://en.wikipedia.org/wiki/Fiji" xr:uid="{00000000-0004-0000-0100-00000E010000}"/>
    <hyperlink ref="J167" r:id="rId272" tooltip="Afghanistan" display="http://en.wikipedia.org/wiki/Afghanistan" xr:uid="{00000000-0004-0000-0100-00000F010000}"/>
    <hyperlink ref="J50" r:id="rId273" tooltip="Panama" display="http://en.wikipedia.org/wiki/Panama" xr:uid="{00000000-0004-0000-0100-000010010000}"/>
    <hyperlink ref="J128" r:id="rId274" tooltip="Iran" display="http://en.wikipedia.org/wiki/Iran" xr:uid="{00000000-0004-0000-0100-000011010000}"/>
    <hyperlink ref="J61" r:id="rId275" tooltip="Montenegro" display="http://en.wikipedia.org/wiki/Montenegro" xr:uid="{00000000-0004-0000-0100-000012010000}"/>
    <hyperlink ref="J173" r:id="rId276" tooltip="Yemen" display="http://en.wikipedia.org/wiki/Yemen" xr:uid="{00000000-0004-0000-0100-000013010000}"/>
    <hyperlink ref="J134" r:id="rId277" tooltip="Nicaragua" display="http://en.wikipedia.org/wiki/Nicaragua" xr:uid="{00000000-0004-0000-0100-000014010000}"/>
    <hyperlink ref="J120" r:id="rId278" tooltip="South Africa" display="http://en.wikipedia.org/wiki/South_Africa" xr:uid="{00000000-0004-0000-0100-000015010000}"/>
    <hyperlink ref="J168" r:id="rId279" tooltip="Cameroon" display="http://en.wikipedia.org/wiki/Cameroon" xr:uid="{00000000-0004-0000-0100-000016010000}"/>
    <hyperlink ref="J162" r:id="rId280" tooltip="Guinea" display="http://en.wikipedia.org/wiki/Guinea" xr:uid="{00000000-0004-0000-0100-000017010000}"/>
    <hyperlink ref="J76" r:id="rId281" tooltip="Colombia" display="http://en.wikipedia.org/wiki/Colombia" xr:uid="{00000000-0004-0000-0100-000018010000}"/>
    <hyperlink ref="J163" r:id="rId282" tooltip="Madagascar" display="http://en.wikipedia.org/wiki/Madagascar" xr:uid="{00000000-0004-0000-0100-000019010000}"/>
    <hyperlink ref="J33" r:id="rId283" tooltip="Latvia" display="http://en.wikipedia.org/wiki/Latvia" xr:uid="{00000000-0004-0000-0100-00001A010000}"/>
    <hyperlink ref="J166" r:id="rId284" tooltip="Zimbabwe" display="http://en.wikipedia.org/wiki/Zimbabwe" xr:uid="{00000000-0004-0000-0100-00001B010000}"/>
    <hyperlink ref="J170" r:id="rId285" tooltip="Liberia" display="http://en.wikipedia.org/wiki/Liberia" xr:uid="{00000000-0004-0000-0100-00001C010000}"/>
    <hyperlink ref="J115" r:id="rId286" tooltip="Venezuela" display="http://en.wikipedia.org/wiki/Venezuela" xr:uid="{00000000-0004-0000-0100-00001D010000}"/>
    <hyperlink ref="J13" r:id="rId287" tooltip="Estonia" display="http://en.wikipedia.org/wiki/Estonia" xr:uid="{00000000-0004-0000-0100-00001E010000}"/>
    <hyperlink ref="J144" r:id="rId288" tooltip="Democratic Republic of the Congo" display="http://en.wikipedia.org/wiki/Democratic_Republic_of_the_Congo" xr:uid="{00000000-0004-0000-0100-00001F010000}"/>
    <hyperlink ref="J164" r:id="rId289" tooltip="Mozambique" display="http://en.wikipedia.org/wiki/Mozambique" xr:uid="{00000000-0004-0000-0100-000020010000}"/>
    <hyperlink ref="J114" r:id="rId290" tooltip="Kyrgyzstan" display="http://en.wikipedia.org/wiki/Kyrgyzstan" xr:uid="{00000000-0004-0000-0100-000021010000}"/>
    <hyperlink ref="J145" r:id="rId291" tooltip="Laos" display="http://en.wikipedia.org/wiki/Laos" xr:uid="{00000000-0004-0000-0100-000022010000}"/>
    <hyperlink ref="J43" r:id="rId292" tooltip="The Bahamas" display="http://en.wikipedia.org/wiki/The_Bahamas" xr:uid="{00000000-0004-0000-0100-000023010000}"/>
    <hyperlink ref="J117" r:id="rId293" tooltip="Equatorial Guinea" display="http://en.wikipedia.org/wiki/Equatorial_Guinea" xr:uid="{00000000-0004-0000-0100-000024010000}"/>
    <hyperlink ref="J105" r:id="rId294" tooltip="Peru" display="http://en.wikipedia.org/wiki/Peru" xr:uid="{00000000-0004-0000-0100-000025010000}"/>
    <hyperlink ref="J100" r:id="rId295" tooltip="Brazil" display="http://en.wikipedia.org/wiki/Brazil" xr:uid="{00000000-0004-0000-0100-000026010000}"/>
    <hyperlink ref="J54" r:id="rId296" tooltip="Chile" display="http://en.wikipedia.org/wiki/Chile" xr:uid="{00000000-0004-0000-0100-000027010000}"/>
    <hyperlink ref="J11" r:id="rId297" tooltip="Sweden" display="http://en.wikipedia.org/wiki/Sweden" xr:uid="{00000000-0004-0000-0100-000028010000}"/>
    <hyperlink ref="J28" r:id="rId298" tooltip="Uruguay" display="http://en.wikipedia.org/wiki/Uruguay" xr:uid="{00000000-0004-0000-0100-000029010000}"/>
    <hyperlink ref="J142" r:id="rId299" tooltip="Sudan" display="http://en.wikipedia.org/wiki/Sudan" xr:uid="{00000000-0004-0000-0100-00002A010000}"/>
    <hyperlink ref="J149" r:id="rId300" tooltip="Zambia" display="http://en.wikipedia.org/wiki/Zambia" xr:uid="{00000000-0004-0000-0100-00002B010000}"/>
    <hyperlink ref="J9" r:id="rId301" tooltip="New Zealand" display="http://en.wikipedia.org/wiki/New_Zealand" xr:uid="{00000000-0004-0000-0100-00002C010000}"/>
    <hyperlink ref="J36" r:id="rId302" tooltip="Finland" display="http://en.wikipedia.org/wiki/Finland" xr:uid="{00000000-0004-0000-0100-00002D010000}"/>
    <hyperlink ref="J108" r:id="rId303" tooltip="Paraguay" display="http://en.wikipedia.org/wiki/Paraguay" xr:uid="{00000000-0004-0000-0100-00002E010000}"/>
    <hyperlink ref="J148" r:id="rId304" tooltip="Angola" display="http://en.wikipedia.org/wiki/Angola" xr:uid="{00000000-0004-0000-0100-00002F010000}"/>
    <hyperlink ref="J109" r:id="rId305" tooltip="Algeria" display="http://en.wikipedia.org/wiki/Algeria" xr:uid="{00000000-0004-0000-0100-000030010000}"/>
    <hyperlink ref="J122" r:id="rId306" tooltip="Papua New Guinea" display="http://en.wikipedia.org/wiki/Papua_New_Guinea" xr:uid="{00000000-0004-0000-0100-000031010000}"/>
    <hyperlink ref="J66" r:id="rId307" tooltip="Argentina" display="http://en.wikipedia.org/wiki/Argentina" xr:uid="{00000000-0004-0000-0100-000032010000}"/>
    <hyperlink ref="J112" r:id="rId308" tooltip="Belize" display="http://en.wikipedia.org/wiki/Belize" xr:uid="{00000000-0004-0000-0100-000033010000}"/>
    <hyperlink ref="J87" r:id="rId309" tooltip="New Caledonia" display="http://en.wikipedia.org/wiki/New_Caledonia" xr:uid="{00000000-0004-0000-0100-000034010000}"/>
    <hyperlink ref="J5" r:id="rId310" tooltip="Norway" display="http://en.wikipedia.org/wiki/Norway" xr:uid="{00000000-0004-0000-0100-000035010000}"/>
    <hyperlink ref="J172" r:id="rId311" tooltip="Niger" display="http://en.wikipedia.org/wiki/Niger" xr:uid="{00000000-0004-0000-0100-000036010000}"/>
    <hyperlink ref="J48" r:id="rId312" tooltip="Saudi Arabia" display="http://en.wikipedia.org/wiki/Saudi_Arabia" xr:uid="{00000000-0004-0000-0100-000037010000}"/>
    <hyperlink ref="J171" r:id="rId313" tooltip="Mali" display="http://en.wikipedia.org/wiki/Mali" xr:uid="{00000000-0004-0000-0100-000038010000}"/>
    <hyperlink ref="J141" r:id="rId314" tooltip="Republic of the Congo" display="http://en.wikipedia.org/wiki/Republic_of_the_Congo" xr:uid="{00000000-0004-0000-0100-000039010000}"/>
    <hyperlink ref="J84" r:id="rId315" tooltip="Turkmenistan" display="http://en.wikipedia.org/wiki/Turkmenistan" xr:uid="{00000000-0004-0000-0100-00003A010000}"/>
    <hyperlink ref="J49" r:id="rId316" tooltip="Oman" display="http://en.wikipedia.org/wiki/Oman" xr:uid="{00000000-0004-0000-0100-00003B010000}"/>
    <hyperlink ref="J129" r:id="rId317" tooltip="Bolivia" display="http://en.wikipedia.org/wiki/Bolivia" xr:uid="{00000000-0004-0000-0100-00003C010000}"/>
    <hyperlink ref="J86" r:id="rId318" tooltip="Russia" display="http://en.wikipedia.org/wiki/Russia" xr:uid="{00000000-0004-0000-0100-00003D010000}"/>
    <hyperlink ref="J62" r:id="rId319" tooltip="Kazakhstan" display="http://en.wikipedia.org/wiki/Kazakhstan" xr:uid="{00000000-0004-0000-0100-00003E010000}"/>
    <hyperlink ref="J127" r:id="rId320" tooltip="Gabon" display="http://en.wikipedia.org/wiki/Gabon" xr:uid="{00000000-0004-0000-0100-00003F010000}"/>
    <hyperlink ref="J79" r:id="rId321" tooltip="Libya" display="http://en.wikipedia.org/wiki/Libya" xr:uid="{00000000-0004-0000-0100-000040010000}"/>
    <hyperlink ref="J132" r:id="rId322" tooltip="Guyana" display="http://en.wikipedia.org/wiki/Guyana" xr:uid="{00000000-0004-0000-0100-000041010000}"/>
    <hyperlink ref="J26" r:id="rId323" tooltip="Canada" display="http://en.wikipedia.org/wiki/Canada" xr:uid="{00000000-0004-0000-0100-000042010000}"/>
    <hyperlink ref="J123" r:id="rId324" tooltip="Botswana" display="http://en.wikipedia.org/wiki/Botswana" xr:uid="{00000000-0004-0000-0100-000043010000}"/>
    <hyperlink ref="J158" r:id="rId325" tooltip="Mauritania" display="http://en.wikipedia.org/wiki/Mauritania" xr:uid="{00000000-0004-0000-0100-000044010000}"/>
    <hyperlink ref="J97" r:id="rId326" tooltip="Suriname" display="http://en.wikipedia.org/wiki/Suriname" xr:uid="{00000000-0004-0000-0100-000045010000}"/>
    <hyperlink ref="J3" r:id="rId327" tooltip="Iceland" display="http://en.wikipedia.org/wiki/Iceland" xr:uid="{00000000-0004-0000-0100-000046010000}"/>
    <hyperlink ref="J16" r:id="rId328" tooltip="Australia" display="http://en.wikipedia.org/wiki/Australia" xr:uid="{00000000-0004-0000-0100-000047010000}"/>
    <hyperlink ref="J110" r:id="rId329" tooltip="Namibia" display="http://en.wikipedia.org/wiki/Namibia" xr:uid="{00000000-0004-0000-0100-000048010000}"/>
    <hyperlink ref="J89" r:id="rId330" tooltip="Mongolia" display="http://en.wikipedia.org/wiki/Mongolia" xr:uid="{00000000-0004-0000-0100-000049010000}"/>
    <hyperlink ref="J161" r:id="rId331" tooltip="Tanzania" display="http://en.wikipedia.org/wiki/Tanzania" xr:uid="{00000000-0004-0000-0100-00004A010000}"/>
    <hyperlink ref="J102" r:id="rId332" tooltip="Moldova" display="http://en.wikipedia.org/wiki/Moldova" xr:uid="{00000000-0004-0000-0100-00004B010000}"/>
  </hyperlinks>
  <pageMargins left="0.85" right="0.17" top="1.69" bottom="0.33" header="1.1200000000000001" footer="0.3"/>
  <pageSetup scale="105" fitToHeight="0" orientation="landscape" r:id="rId333"/>
  <drawing r:id="rId33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131"/>
  <sheetViews>
    <sheetView workbookViewId="0">
      <selection sqref="A1:B131"/>
    </sheetView>
  </sheetViews>
  <sheetFormatPr defaultColWidth="20.09765625" defaultRowHeight="14.4" x14ac:dyDescent="0.3"/>
  <cols>
    <col min="1" max="1" width="20.09765625" style="1143"/>
    <col min="2" max="2" width="20.09765625" style="1340"/>
    <col min="3" max="16384" width="20.09765625" style="1143"/>
  </cols>
  <sheetData>
    <row r="1" spans="1:2" ht="14.95" thickBot="1" x14ac:dyDescent="0.35">
      <c r="A1" s="1336" t="s">
        <v>125</v>
      </c>
      <c r="B1" s="1338" t="s">
        <v>390</v>
      </c>
    </row>
    <row r="2" spans="1:2" ht="14.95" thickBot="1" x14ac:dyDescent="0.35">
      <c r="A2" s="1337" t="s">
        <v>130</v>
      </c>
      <c r="B2" s="1339" t="s">
        <v>392</v>
      </c>
    </row>
    <row r="3" spans="1:2" ht="14.95" thickBot="1" x14ac:dyDescent="0.35">
      <c r="A3" s="1336" t="s">
        <v>131</v>
      </c>
      <c r="B3" s="1338" t="s">
        <v>292</v>
      </c>
    </row>
    <row r="4" spans="1:2" ht="14.95" thickBot="1" x14ac:dyDescent="0.35">
      <c r="A4" s="1337" t="s">
        <v>40</v>
      </c>
      <c r="B4" s="1339" t="s">
        <v>292</v>
      </c>
    </row>
    <row r="5" spans="1:2" ht="14.95" thickBot="1" x14ac:dyDescent="0.35">
      <c r="A5" s="1336" t="s">
        <v>132</v>
      </c>
      <c r="B5" s="1338" t="s">
        <v>396</v>
      </c>
    </row>
    <row r="6" spans="1:2" ht="14.95" thickBot="1" x14ac:dyDescent="0.35">
      <c r="A6" s="1337" t="s">
        <v>133</v>
      </c>
      <c r="B6" s="1339" t="s">
        <v>300</v>
      </c>
    </row>
    <row r="7" spans="1:2" ht="14.95" thickBot="1" x14ac:dyDescent="0.35">
      <c r="A7" s="1336" t="s">
        <v>41</v>
      </c>
      <c r="B7" s="1338" t="s">
        <v>297</v>
      </c>
    </row>
    <row r="8" spans="1:2" ht="14.95" thickBot="1" x14ac:dyDescent="0.35">
      <c r="A8" s="1337" t="s">
        <v>42</v>
      </c>
      <c r="B8" s="1339" t="s">
        <v>297</v>
      </c>
    </row>
    <row r="9" spans="1:2" ht="14.95" thickBot="1" x14ac:dyDescent="0.35">
      <c r="A9" s="1336" t="s">
        <v>43</v>
      </c>
      <c r="B9" s="1338" t="s">
        <v>393</v>
      </c>
    </row>
    <row r="10" spans="1:2" ht="14.95" thickBot="1" x14ac:dyDescent="0.35">
      <c r="A10" s="1337" t="s">
        <v>44</v>
      </c>
      <c r="B10" s="1339" t="s">
        <v>398</v>
      </c>
    </row>
    <row r="11" spans="1:2" ht="14.95" thickBot="1" x14ac:dyDescent="0.35">
      <c r="A11" s="1336" t="s">
        <v>45</v>
      </c>
      <c r="B11" s="1338" t="s">
        <v>396</v>
      </c>
    </row>
    <row r="12" spans="1:2" ht="14.95" thickBot="1" x14ac:dyDescent="0.35">
      <c r="A12" s="1337" t="s">
        <v>104</v>
      </c>
      <c r="B12" s="1339"/>
    </row>
    <row r="13" spans="1:2" ht="14.95" thickBot="1" x14ac:dyDescent="0.35">
      <c r="A13" s="1336" t="s">
        <v>135</v>
      </c>
      <c r="B13" s="1338" t="s">
        <v>683</v>
      </c>
    </row>
    <row r="14" spans="1:2" ht="14.95" thickBot="1" x14ac:dyDescent="0.35">
      <c r="A14" s="1337" t="s">
        <v>136</v>
      </c>
      <c r="B14" s="1339" t="s">
        <v>297</v>
      </c>
    </row>
    <row r="15" spans="1:2" ht="14.95" thickBot="1" x14ac:dyDescent="0.35">
      <c r="A15" s="1336" t="s">
        <v>35</v>
      </c>
      <c r="B15" s="1338" t="s">
        <v>396</v>
      </c>
    </row>
    <row r="16" spans="1:2" ht="14.95" thickBot="1" x14ac:dyDescent="0.35">
      <c r="A16" s="1337" t="s">
        <v>46</v>
      </c>
      <c r="B16" s="1339" t="s">
        <v>393</v>
      </c>
    </row>
    <row r="17" spans="1:2" ht="14.95" thickBot="1" x14ac:dyDescent="0.35">
      <c r="A17" s="1336" t="s">
        <v>47</v>
      </c>
      <c r="B17" s="1338" t="s">
        <v>398</v>
      </c>
    </row>
    <row r="18" spans="1:2" ht="14.95" thickBot="1" x14ac:dyDescent="0.35">
      <c r="A18" s="1337" t="s">
        <v>403</v>
      </c>
      <c r="B18" s="1339" t="s">
        <v>391</v>
      </c>
    </row>
    <row r="19" spans="1:2" ht="14.95" thickBot="1" x14ac:dyDescent="0.35">
      <c r="A19" s="1336" t="s">
        <v>146</v>
      </c>
      <c r="B19" s="1338" t="s">
        <v>393</v>
      </c>
    </row>
    <row r="20" spans="1:2" ht="14.95" thickBot="1" x14ac:dyDescent="0.35">
      <c r="A20" s="1337" t="s">
        <v>48</v>
      </c>
      <c r="B20" s="1339" t="s">
        <v>297</v>
      </c>
    </row>
    <row r="21" spans="1:2" ht="14.95" thickBot="1" x14ac:dyDescent="0.35">
      <c r="A21" s="1336" t="s">
        <v>146</v>
      </c>
      <c r="B21" s="1338" t="s">
        <v>684</v>
      </c>
    </row>
    <row r="22" spans="1:2" ht="14.95" thickBot="1" x14ac:dyDescent="0.35">
      <c r="A22" s="1337" t="s">
        <v>49</v>
      </c>
      <c r="B22" s="1339" t="s">
        <v>390</v>
      </c>
    </row>
    <row r="23" spans="1:2" ht="14.95" thickBot="1" x14ac:dyDescent="0.35">
      <c r="A23" s="1336" t="s">
        <v>50</v>
      </c>
      <c r="B23" s="1338" t="s">
        <v>400</v>
      </c>
    </row>
    <row r="24" spans="1:2" ht="14.95" thickBot="1" x14ac:dyDescent="0.35">
      <c r="A24" s="1337" t="s">
        <v>51</v>
      </c>
      <c r="B24" s="1339" t="s">
        <v>398</v>
      </c>
    </row>
    <row r="25" spans="1:2" ht="14.95" thickBot="1" x14ac:dyDescent="0.35">
      <c r="A25" s="1336" t="s">
        <v>96</v>
      </c>
      <c r="B25" s="1338" t="s">
        <v>684</v>
      </c>
    </row>
    <row r="26" spans="1:2" ht="14.95" thickBot="1" x14ac:dyDescent="0.35">
      <c r="A26" s="1337" t="s">
        <v>220</v>
      </c>
      <c r="B26" s="1339" t="s">
        <v>391</v>
      </c>
    </row>
    <row r="27" spans="1:2" ht="14.95" thickBot="1" x14ac:dyDescent="0.35">
      <c r="A27" s="1336" t="s">
        <v>52</v>
      </c>
      <c r="B27" s="1338" t="s">
        <v>393</v>
      </c>
    </row>
    <row r="28" spans="1:2" ht="14.95" thickBot="1" x14ac:dyDescent="0.35">
      <c r="A28" s="1337" t="s">
        <v>401</v>
      </c>
      <c r="B28" s="1339" t="s">
        <v>394</v>
      </c>
    </row>
    <row r="29" spans="1:2" ht="14.95" thickBot="1" x14ac:dyDescent="0.35">
      <c r="A29" s="1336" t="s">
        <v>151</v>
      </c>
      <c r="B29" s="1338" t="s">
        <v>394</v>
      </c>
    </row>
    <row r="30" spans="1:2" ht="14.95" thickBot="1" x14ac:dyDescent="0.35">
      <c r="A30" s="1337" t="s">
        <v>53</v>
      </c>
      <c r="B30" s="1339" t="s">
        <v>394</v>
      </c>
    </row>
    <row r="31" spans="1:2" ht="14.95" thickBot="1" x14ac:dyDescent="0.35">
      <c r="A31" s="1336" t="s">
        <v>54</v>
      </c>
      <c r="B31" s="1338" t="s">
        <v>390</v>
      </c>
    </row>
    <row r="32" spans="1:2" ht="14.95" thickBot="1" x14ac:dyDescent="0.35">
      <c r="A32" s="1337" t="s">
        <v>55</v>
      </c>
      <c r="B32" s="1339" t="s">
        <v>297</v>
      </c>
    </row>
    <row r="33" spans="1:2" ht="14.95" thickBot="1" x14ac:dyDescent="0.35">
      <c r="A33" s="1336" t="s">
        <v>116</v>
      </c>
      <c r="B33" s="1338" t="s">
        <v>396</v>
      </c>
    </row>
    <row r="34" spans="1:2" ht="14.95" thickBot="1" x14ac:dyDescent="0.35">
      <c r="A34" s="1337" t="s">
        <v>56</v>
      </c>
      <c r="B34" s="1339" t="s">
        <v>292</v>
      </c>
    </row>
    <row r="35" spans="1:2" ht="14.95" thickBot="1" x14ac:dyDescent="0.35">
      <c r="A35" s="1336" t="s">
        <v>57</v>
      </c>
      <c r="B35" s="1338" t="s">
        <v>292</v>
      </c>
    </row>
    <row r="36" spans="1:2" ht="14.95" thickBot="1" x14ac:dyDescent="0.35">
      <c r="A36" s="1337" t="s">
        <v>58</v>
      </c>
      <c r="B36" s="1339" t="s">
        <v>683</v>
      </c>
    </row>
    <row r="37" spans="1:2" ht="14.95" thickBot="1" x14ac:dyDescent="0.35">
      <c r="A37" s="1336" t="s">
        <v>154</v>
      </c>
      <c r="B37" s="1338" t="s">
        <v>297</v>
      </c>
    </row>
    <row r="38" spans="1:2" ht="14.95" thickBot="1" x14ac:dyDescent="0.35">
      <c r="A38" s="1337" t="s">
        <v>155</v>
      </c>
      <c r="B38" s="1339" t="s">
        <v>292</v>
      </c>
    </row>
    <row r="39" spans="1:2" ht="14.95" thickBot="1" x14ac:dyDescent="0.35">
      <c r="A39" s="1336" t="s">
        <v>157</v>
      </c>
      <c r="B39" s="1338" t="s">
        <v>297</v>
      </c>
    </row>
    <row r="40" spans="1:2" ht="14.95" thickBot="1" x14ac:dyDescent="0.35">
      <c r="A40" s="1337" t="s">
        <v>59</v>
      </c>
      <c r="B40" s="1339" t="s">
        <v>297</v>
      </c>
    </row>
    <row r="41" spans="1:2" ht="14.95" thickBot="1" x14ac:dyDescent="0.35">
      <c r="A41" s="1336" t="s">
        <v>159</v>
      </c>
      <c r="B41" s="1338" t="s">
        <v>394</v>
      </c>
    </row>
    <row r="42" spans="1:2" ht="14.95" thickBot="1" x14ac:dyDescent="0.35">
      <c r="A42" s="1337" t="s">
        <v>160</v>
      </c>
      <c r="B42" s="1339" t="s">
        <v>302</v>
      </c>
    </row>
    <row r="43" spans="1:2" ht="14.95" thickBot="1" x14ac:dyDescent="0.35">
      <c r="A43" s="1336" t="s">
        <v>60</v>
      </c>
      <c r="B43" s="1338" t="s">
        <v>297</v>
      </c>
    </row>
    <row r="44" spans="1:2" ht="14.95" thickBot="1" x14ac:dyDescent="0.35">
      <c r="A44" s="1337" t="s">
        <v>161</v>
      </c>
      <c r="B44" s="1339" t="s">
        <v>292</v>
      </c>
    </row>
    <row r="45" spans="1:2" ht="14.95" thickBot="1" x14ac:dyDescent="0.35">
      <c r="A45" s="1336" t="s">
        <v>61</v>
      </c>
      <c r="B45" s="1338" t="s">
        <v>683</v>
      </c>
    </row>
    <row r="46" spans="1:2" ht="14.95" thickBot="1" x14ac:dyDescent="0.35">
      <c r="A46" s="1337" t="s">
        <v>62</v>
      </c>
      <c r="B46" s="1339" t="s">
        <v>393</v>
      </c>
    </row>
    <row r="47" spans="1:2" ht="14.95" thickBot="1" x14ac:dyDescent="0.35">
      <c r="A47" s="1336" t="s">
        <v>102</v>
      </c>
      <c r="B47" s="1338"/>
    </row>
    <row r="48" spans="1:2" ht="14.95" thickBot="1" x14ac:dyDescent="0.35">
      <c r="A48" s="1337" t="s">
        <v>64</v>
      </c>
      <c r="B48" s="1339" t="s">
        <v>297</v>
      </c>
    </row>
    <row r="49" spans="1:2" ht="14.95" thickBot="1" x14ac:dyDescent="0.35">
      <c r="A49" s="1336" t="s">
        <v>64</v>
      </c>
      <c r="B49" s="1338"/>
    </row>
    <row r="50" spans="1:2" ht="14.95" thickBot="1" x14ac:dyDescent="0.35">
      <c r="A50" s="1337" t="s">
        <v>65</v>
      </c>
      <c r="B50" s="1339" t="s">
        <v>392</v>
      </c>
    </row>
    <row r="51" spans="1:2" ht="14.95" thickBot="1" x14ac:dyDescent="0.35">
      <c r="A51" s="1336" t="s">
        <v>166</v>
      </c>
      <c r="B51" s="1338" t="s">
        <v>398</v>
      </c>
    </row>
    <row r="52" spans="1:2" ht="14.95" thickBot="1" x14ac:dyDescent="0.35">
      <c r="A52" s="1337" t="s">
        <v>66</v>
      </c>
      <c r="B52" s="1339" t="s">
        <v>394</v>
      </c>
    </row>
    <row r="53" spans="1:2" ht="14.95" thickBot="1" x14ac:dyDescent="0.35">
      <c r="A53" s="1336" t="s">
        <v>67</v>
      </c>
      <c r="B53" s="1338" t="s">
        <v>300</v>
      </c>
    </row>
    <row r="54" spans="1:2" ht="14.95" thickBot="1" x14ac:dyDescent="0.35">
      <c r="A54" s="1337" t="s">
        <v>167</v>
      </c>
      <c r="B54" s="1339" t="s">
        <v>683</v>
      </c>
    </row>
    <row r="55" spans="1:2" ht="14.95" thickBot="1" x14ac:dyDescent="0.35">
      <c r="A55" s="1336" t="s">
        <v>68</v>
      </c>
      <c r="B55" s="1338" t="s">
        <v>297</v>
      </c>
    </row>
    <row r="56" spans="1:2" ht="14.95" thickBot="1" x14ac:dyDescent="0.35">
      <c r="A56" s="1337" t="s">
        <v>69</v>
      </c>
      <c r="B56" s="1339" t="s">
        <v>299</v>
      </c>
    </row>
    <row r="57" spans="1:2" ht="14.95" thickBot="1" x14ac:dyDescent="0.35">
      <c r="A57" s="1336" t="s">
        <v>70</v>
      </c>
      <c r="B57" s="1338" t="s">
        <v>299</v>
      </c>
    </row>
    <row r="58" spans="1:2" ht="14.95" thickBot="1" x14ac:dyDescent="0.35">
      <c r="A58" s="1337" t="s">
        <v>71</v>
      </c>
      <c r="B58" s="1339" t="s">
        <v>292</v>
      </c>
    </row>
    <row r="59" spans="1:2" ht="14.95" thickBot="1" x14ac:dyDescent="0.35">
      <c r="A59" s="1336" t="s">
        <v>72</v>
      </c>
      <c r="B59" s="1338" t="s">
        <v>299</v>
      </c>
    </row>
    <row r="60" spans="1:2" ht="14.95" thickBot="1" x14ac:dyDescent="0.35">
      <c r="A60" s="1337" t="s">
        <v>168</v>
      </c>
      <c r="B60" s="1339" t="s">
        <v>398</v>
      </c>
    </row>
    <row r="61" spans="1:2" ht="14.95" thickBot="1" x14ac:dyDescent="0.35">
      <c r="A61" s="1336" t="s">
        <v>169</v>
      </c>
      <c r="B61" s="1338" t="s">
        <v>396</v>
      </c>
    </row>
    <row r="62" spans="1:2" ht="14.95" thickBot="1" x14ac:dyDescent="0.35">
      <c r="A62" s="1337" t="s">
        <v>258</v>
      </c>
      <c r="B62" s="1339" t="s">
        <v>390</v>
      </c>
    </row>
    <row r="63" spans="1:2" ht="14.95" thickBot="1" x14ac:dyDescent="0.35">
      <c r="A63" s="1336" t="s">
        <v>92</v>
      </c>
      <c r="B63" s="1338"/>
    </row>
    <row r="64" spans="1:2" ht="14.95" thickBot="1" x14ac:dyDescent="0.35">
      <c r="A64" s="1337" t="s">
        <v>74</v>
      </c>
      <c r="B64" s="1339" t="s">
        <v>390</v>
      </c>
    </row>
    <row r="65" spans="1:2" ht="14.95" thickBot="1" x14ac:dyDescent="0.35">
      <c r="A65" s="1336" t="s">
        <v>171</v>
      </c>
      <c r="B65" s="1338" t="s">
        <v>297</v>
      </c>
    </row>
    <row r="66" spans="1:2" ht="14.95" thickBot="1" x14ac:dyDescent="0.35">
      <c r="A66" s="1337" t="s">
        <v>75</v>
      </c>
      <c r="B66" s="1339" t="s">
        <v>683</v>
      </c>
    </row>
    <row r="67" spans="1:2" ht="14.95" thickBot="1" x14ac:dyDescent="0.35">
      <c r="A67" s="1336" t="s">
        <v>402</v>
      </c>
      <c r="B67" s="1338" t="s">
        <v>393</v>
      </c>
    </row>
    <row r="68" spans="1:2" ht="14.95" thickBot="1" x14ac:dyDescent="0.35">
      <c r="A68" s="1337" t="s">
        <v>173</v>
      </c>
      <c r="B68" s="1339" t="s">
        <v>297</v>
      </c>
    </row>
    <row r="69" spans="1:2" ht="14.95" thickBot="1" x14ac:dyDescent="0.35">
      <c r="A69" s="1336" t="s">
        <v>174</v>
      </c>
      <c r="B69" s="1338" t="s">
        <v>297</v>
      </c>
    </row>
    <row r="70" spans="1:2" ht="14.95" thickBot="1" x14ac:dyDescent="0.35">
      <c r="A70" s="1337" t="s">
        <v>405</v>
      </c>
      <c r="B70" s="1339" t="s">
        <v>390</v>
      </c>
    </row>
    <row r="71" spans="1:2" ht="14.95" thickBot="1" x14ac:dyDescent="0.35">
      <c r="A71" s="1336" t="s">
        <v>404</v>
      </c>
      <c r="B71" s="1338" t="s">
        <v>393</v>
      </c>
    </row>
    <row r="72" spans="1:2" ht="14.95" thickBot="1" x14ac:dyDescent="0.35">
      <c r="A72" s="1337" t="s">
        <v>77</v>
      </c>
      <c r="B72" s="1339" t="s">
        <v>298</v>
      </c>
    </row>
    <row r="73" spans="1:2" ht="14.95" thickBot="1" x14ac:dyDescent="0.35">
      <c r="A73" s="1336" t="s">
        <v>77</v>
      </c>
      <c r="B73" s="1338"/>
    </row>
    <row r="74" spans="1:2" ht="14.95" thickBot="1" x14ac:dyDescent="0.35">
      <c r="A74" s="1337" t="s">
        <v>179</v>
      </c>
      <c r="B74" s="1339" t="s">
        <v>297</v>
      </c>
    </row>
    <row r="75" spans="1:2" ht="14.95" thickBot="1" x14ac:dyDescent="0.35">
      <c r="A75" s="1336" t="s">
        <v>78</v>
      </c>
      <c r="B75" s="1338" t="s">
        <v>298</v>
      </c>
    </row>
    <row r="76" spans="1:2" ht="14.95" thickBot="1" x14ac:dyDescent="0.35">
      <c r="A76" s="1337" t="s">
        <v>182</v>
      </c>
      <c r="B76" s="1339" t="s">
        <v>683</v>
      </c>
    </row>
    <row r="77" spans="1:2" ht="14.95" thickBot="1" x14ac:dyDescent="0.35">
      <c r="A77" s="1336" t="s">
        <v>79</v>
      </c>
      <c r="B77" s="1338" t="s">
        <v>300</v>
      </c>
    </row>
    <row r="78" spans="1:2" ht="14.95" thickBot="1" x14ac:dyDescent="0.35">
      <c r="A78" s="1337" t="s">
        <v>184</v>
      </c>
      <c r="B78" s="1339" t="s">
        <v>683</v>
      </c>
    </row>
    <row r="79" spans="1:2" ht="14.95" thickBot="1" x14ac:dyDescent="0.35">
      <c r="A79" s="1336" t="s">
        <v>186</v>
      </c>
      <c r="B79" s="1338" t="s">
        <v>300</v>
      </c>
    </row>
    <row r="80" spans="1:2" ht="14.95" thickBot="1" x14ac:dyDescent="0.35">
      <c r="A80" s="1337" t="s">
        <v>68</v>
      </c>
      <c r="B80" s="1339"/>
    </row>
    <row r="81" spans="1:2" ht="14.95" thickBot="1" x14ac:dyDescent="0.35">
      <c r="A81" s="1336" t="s">
        <v>68</v>
      </c>
      <c r="B81" s="1338"/>
    </row>
    <row r="82" spans="1:2" ht="14.95" thickBot="1" x14ac:dyDescent="0.35">
      <c r="A82" s="1337" t="s">
        <v>80</v>
      </c>
      <c r="B82" s="1339" t="s">
        <v>297</v>
      </c>
    </row>
    <row r="83" spans="1:2" ht="14.95" thickBot="1" x14ac:dyDescent="0.35">
      <c r="A83" s="1336" t="s">
        <v>81</v>
      </c>
      <c r="B83" s="1338" t="s">
        <v>297</v>
      </c>
    </row>
    <row r="84" spans="1:2" ht="14.95" thickBot="1" x14ac:dyDescent="0.35">
      <c r="A84" s="1337" t="s">
        <v>36</v>
      </c>
      <c r="B84" s="1339" t="s">
        <v>391</v>
      </c>
    </row>
    <row r="85" spans="1:2" ht="14.95" thickBot="1" x14ac:dyDescent="0.35">
      <c r="A85" s="1336" t="s">
        <v>191</v>
      </c>
      <c r="B85" s="1338" t="s">
        <v>391</v>
      </c>
    </row>
    <row r="86" spans="1:2" ht="14.95" thickBot="1" x14ac:dyDescent="0.35">
      <c r="A86" s="1337" t="s">
        <v>192</v>
      </c>
      <c r="B86" s="1339" t="s">
        <v>297</v>
      </c>
    </row>
    <row r="87" spans="1:2" ht="14.95" thickBot="1" x14ac:dyDescent="0.35">
      <c r="A87" s="1336" t="s">
        <v>38</v>
      </c>
      <c r="B87" s="1338" t="s">
        <v>392</v>
      </c>
    </row>
    <row r="88" spans="1:2" ht="14.95" thickBot="1" x14ac:dyDescent="0.35">
      <c r="A88" s="1337" t="s">
        <v>38</v>
      </c>
      <c r="B88" s="1339"/>
    </row>
    <row r="89" spans="1:2" ht="14.95" thickBot="1" x14ac:dyDescent="0.35">
      <c r="A89" s="1336" t="s">
        <v>82</v>
      </c>
      <c r="B89" s="1338" t="s">
        <v>292</v>
      </c>
    </row>
    <row r="90" spans="1:2" ht="14.95" thickBot="1" x14ac:dyDescent="0.35">
      <c r="A90" s="1337" t="s">
        <v>83</v>
      </c>
      <c r="B90" s="1339" t="s">
        <v>298</v>
      </c>
    </row>
    <row r="91" spans="1:2" ht="14.95" thickBot="1" x14ac:dyDescent="0.35">
      <c r="A91" s="1336" t="s">
        <v>84</v>
      </c>
      <c r="B91" s="1338" t="s">
        <v>393</v>
      </c>
    </row>
    <row r="92" spans="1:2" ht="14.95" thickBot="1" x14ac:dyDescent="0.35">
      <c r="A92" s="1337" t="s">
        <v>85</v>
      </c>
      <c r="B92" s="1339" t="s">
        <v>392</v>
      </c>
    </row>
    <row r="93" spans="1:2" ht="14.95" thickBot="1" x14ac:dyDescent="0.35">
      <c r="A93" s="1336" t="s">
        <v>67</v>
      </c>
      <c r="B93" s="1338"/>
    </row>
    <row r="94" spans="1:2" ht="14.95" thickBot="1" x14ac:dyDescent="0.35">
      <c r="A94" s="1337" t="s">
        <v>86</v>
      </c>
      <c r="B94" s="1339" t="s">
        <v>300</v>
      </c>
    </row>
    <row r="95" spans="1:2" ht="14.95" thickBot="1" x14ac:dyDescent="0.35">
      <c r="A95" s="1336" t="s">
        <v>87</v>
      </c>
      <c r="B95" s="1338" t="s">
        <v>397</v>
      </c>
    </row>
    <row r="96" spans="1:2" ht="14.95" thickBot="1" x14ac:dyDescent="0.35">
      <c r="A96" s="1337" t="s">
        <v>88</v>
      </c>
      <c r="B96" s="1339" t="s">
        <v>400</v>
      </c>
    </row>
    <row r="97" spans="1:2" ht="14.95" thickBot="1" x14ac:dyDescent="0.35">
      <c r="A97" s="1336" t="s">
        <v>89</v>
      </c>
      <c r="B97" s="1338" t="s">
        <v>390</v>
      </c>
    </row>
    <row r="98" spans="1:2" ht="14.95" thickBot="1" x14ac:dyDescent="0.35">
      <c r="A98" s="1337" t="s">
        <v>125</v>
      </c>
      <c r="B98" s="1339"/>
    </row>
    <row r="99" spans="1:2" ht="14.95" thickBot="1" x14ac:dyDescent="0.35">
      <c r="A99" s="1336" t="s">
        <v>125</v>
      </c>
      <c r="B99" s="1338" t="s">
        <v>390</v>
      </c>
    </row>
    <row r="100" spans="1:2" ht="14.95" thickBot="1" x14ac:dyDescent="0.35">
      <c r="A100" s="1337" t="s">
        <v>90</v>
      </c>
      <c r="B100" s="1339" t="s">
        <v>398</v>
      </c>
    </row>
    <row r="101" spans="1:2" ht="14.95" thickBot="1" x14ac:dyDescent="0.35">
      <c r="A101" s="1336" t="s">
        <v>91</v>
      </c>
      <c r="B101" s="1338" t="s">
        <v>394</v>
      </c>
    </row>
    <row r="102" spans="1:2" ht="14.95" thickBot="1" x14ac:dyDescent="0.35">
      <c r="A102" s="1337" t="s">
        <v>197</v>
      </c>
      <c r="B102" s="1339" t="s">
        <v>391</v>
      </c>
    </row>
    <row r="103" spans="1:2" ht="14.95" thickBot="1" x14ac:dyDescent="0.35">
      <c r="A103" s="1336" t="s">
        <v>399</v>
      </c>
      <c r="B103" s="1338" t="s">
        <v>298</v>
      </c>
    </row>
    <row r="104" spans="1:2" ht="14.95" thickBot="1" x14ac:dyDescent="0.35">
      <c r="A104" s="1337" t="s">
        <v>92</v>
      </c>
      <c r="B104" s="1339" t="s">
        <v>299</v>
      </c>
    </row>
    <row r="105" spans="1:2" ht="14.95" thickBot="1" x14ac:dyDescent="0.35">
      <c r="A105" s="1336" t="s">
        <v>202</v>
      </c>
      <c r="B105" s="1338" t="s">
        <v>396</v>
      </c>
    </row>
    <row r="106" spans="1:2" ht="14.95" thickBot="1" x14ac:dyDescent="0.35">
      <c r="A106" s="1337" t="s">
        <v>395</v>
      </c>
      <c r="B106" s="1339" t="s">
        <v>302</v>
      </c>
    </row>
    <row r="107" spans="1:2" ht="14.95" thickBot="1" x14ac:dyDescent="0.35">
      <c r="A107" s="1336" t="s">
        <v>93</v>
      </c>
      <c r="B107" s="1338" t="s">
        <v>297</v>
      </c>
    </row>
    <row r="108" spans="1:2" ht="14.95" thickBot="1" x14ac:dyDescent="0.35">
      <c r="A108" s="1337" t="s">
        <v>94</v>
      </c>
      <c r="B108" s="1339" t="s">
        <v>297</v>
      </c>
    </row>
    <row r="109" spans="1:2" ht="14.95" thickBot="1" x14ac:dyDescent="0.35">
      <c r="A109" s="1336" t="s">
        <v>95</v>
      </c>
      <c r="B109" s="1338" t="s">
        <v>297</v>
      </c>
    </row>
    <row r="110" spans="1:2" ht="14.95" thickBot="1" x14ac:dyDescent="0.35">
      <c r="A110" s="1337" t="s">
        <v>96</v>
      </c>
      <c r="B110" s="1339" t="s">
        <v>394</v>
      </c>
    </row>
    <row r="111" spans="1:2" ht="14.95" thickBot="1" x14ac:dyDescent="0.35">
      <c r="A111" s="1336" t="s">
        <v>97</v>
      </c>
      <c r="B111" s="1338" t="s">
        <v>390</v>
      </c>
    </row>
    <row r="112" spans="1:2" ht="14.95" thickBot="1" x14ac:dyDescent="0.35">
      <c r="A112" s="1337" t="s">
        <v>203</v>
      </c>
      <c r="B112" s="1339" t="s">
        <v>391</v>
      </c>
    </row>
    <row r="113" spans="1:2" ht="14.95" thickBot="1" x14ac:dyDescent="0.35">
      <c r="A113" s="1336" t="s">
        <v>205</v>
      </c>
      <c r="B113" s="1338" t="s">
        <v>683</v>
      </c>
    </row>
    <row r="114" spans="1:2" ht="14.95" thickBot="1" x14ac:dyDescent="0.35">
      <c r="A114" s="1337" t="s">
        <v>206</v>
      </c>
      <c r="B114" s="1339" t="s">
        <v>297</v>
      </c>
    </row>
    <row r="115" spans="1:2" ht="14.95" thickBot="1" x14ac:dyDescent="0.35">
      <c r="A115" s="1336" t="s">
        <v>98</v>
      </c>
      <c r="B115" s="1338" t="s">
        <v>297</v>
      </c>
    </row>
    <row r="116" spans="1:2" ht="14.95" thickBot="1" x14ac:dyDescent="0.35">
      <c r="A116" s="1337" t="s">
        <v>229</v>
      </c>
      <c r="B116" s="1339" t="s">
        <v>390</v>
      </c>
    </row>
    <row r="117" spans="1:2" ht="14.95" thickBot="1" x14ac:dyDescent="0.35">
      <c r="A117" s="1336" t="s">
        <v>100</v>
      </c>
      <c r="B117" s="1338" t="s">
        <v>392</v>
      </c>
    </row>
    <row r="118" spans="1:2" ht="14.95" thickBot="1" x14ac:dyDescent="0.35">
      <c r="A118" s="1337" t="s">
        <v>685</v>
      </c>
      <c r="B118" s="1339" t="s">
        <v>396</v>
      </c>
    </row>
    <row r="119" spans="1:2" ht="14.95" thickBot="1" x14ac:dyDescent="0.35">
      <c r="A119" s="1336" t="s">
        <v>96</v>
      </c>
      <c r="B119" s="1338"/>
    </row>
    <row r="120" spans="1:2" ht="14.95" thickBot="1" x14ac:dyDescent="0.35">
      <c r="A120" s="1337" t="s">
        <v>82</v>
      </c>
      <c r="B120" s="1339"/>
    </row>
    <row r="121" spans="1:2" ht="14.95" thickBot="1" x14ac:dyDescent="0.35">
      <c r="A121" s="1336" t="s">
        <v>101</v>
      </c>
      <c r="B121" s="1338" t="s">
        <v>396</v>
      </c>
    </row>
    <row r="122" spans="1:2" ht="14.95" thickBot="1" x14ac:dyDescent="0.35">
      <c r="A122" s="1337" t="s">
        <v>102</v>
      </c>
      <c r="B122" s="1339" t="s">
        <v>394</v>
      </c>
    </row>
    <row r="123" spans="1:2" ht="14.95" thickBot="1" x14ac:dyDescent="0.35">
      <c r="A123" s="1336" t="s">
        <v>406</v>
      </c>
      <c r="B123" s="1338"/>
    </row>
    <row r="124" spans="1:2" ht="14.95" thickBot="1" x14ac:dyDescent="0.35">
      <c r="A124" s="1337" t="s">
        <v>211</v>
      </c>
      <c r="B124" s="1339" t="s">
        <v>391</v>
      </c>
    </row>
    <row r="125" spans="1:2" ht="14.95" thickBot="1" x14ac:dyDescent="0.35">
      <c r="A125" s="1336" t="s">
        <v>103</v>
      </c>
      <c r="B125" s="1338" t="s">
        <v>683</v>
      </c>
    </row>
    <row r="126" spans="1:2" ht="14.95" thickBot="1" x14ac:dyDescent="0.35">
      <c r="A126" s="1337" t="s">
        <v>104</v>
      </c>
      <c r="B126" s="1339" t="s">
        <v>297</v>
      </c>
    </row>
    <row r="127" spans="1:2" ht="14.95" thickBot="1" x14ac:dyDescent="0.35">
      <c r="A127" s="1336" t="s">
        <v>126</v>
      </c>
      <c r="B127" s="1338" t="s">
        <v>297</v>
      </c>
    </row>
    <row r="128" spans="1:2" ht="14.95" thickBot="1" x14ac:dyDescent="0.35">
      <c r="A128" s="1337" t="s">
        <v>105</v>
      </c>
      <c r="B128" s="1339" t="s">
        <v>398</v>
      </c>
    </row>
    <row r="129" spans="1:2" ht="14.95" thickBot="1" x14ac:dyDescent="0.35">
      <c r="A129" s="1336" t="s">
        <v>107</v>
      </c>
      <c r="B129" s="1338" t="s">
        <v>301</v>
      </c>
    </row>
    <row r="130" spans="1:2" ht="14.95" thickBot="1" x14ac:dyDescent="0.35">
      <c r="A130" s="1337" t="s">
        <v>108</v>
      </c>
      <c r="B130" s="1339" t="s">
        <v>396</v>
      </c>
    </row>
    <row r="131" spans="1:2" ht="14.95" thickBot="1" x14ac:dyDescent="0.35">
      <c r="A131" s="1336" t="s">
        <v>214</v>
      </c>
      <c r="B131" s="1338" t="s">
        <v>391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"/>
  <sheetViews>
    <sheetView zoomScale="92" zoomScaleNormal="60" workbookViewId="0">
      <selection activeCell="T40" sqref="T40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AT190"/>
  <sheetViews>
    <sheetView workbookViewId="0">
      <pane xSplit="3" ySplit="3" topLeftCell="D159" activePane="bottomRight" state="frozen"/>
      <selection pane="topRight" activeCell="D1" sqref="D1"/>
      <selection pane="bottomLeft" activeCell="A4" sqref="A4"/>
      <selection pane="bottomRight" activeCell="B1" sqref="B1:D1048576"/>
    </sheetView>
  </sheetViews>
  <sheetFormatPr defaultRowHeight="16.100000000000001" x14ac:dyDescent="0.35"/>
  <cols>
    <col min="1" max="1" width="31.3984375" style="1142" customWidth="1"/>
    <col min="2" max="2" width="26.3984375" style="712" hidden="1" customWidth="1"/>
    <col min="3" max="4" width="9.3984375" style="713" hidden="1" customWidth="1"/>
    <col min="5" max="5" width="14.796875" style="98" customWidth="1"/>
    <col min="6" max="6" width="11.3984375" style="78" customWidth="1"/>
    <col min="7" max="7" width="9.19921875" style="78" customWidth="1"/>
    <col min="8" max="8" width="10.3984375" style="78" hidden="1" customWidth="1"/>
    <col min="9" max="9" width="10.59765625" style="80" customWidth="1"/>
    <col min="10" max="10" width="9.19921875" style="121" hidden="1" customWidth="1"/>
    <col min="11" max="11" width="12.3984375" style="78" customWidth="1"/>
    <col min="12" max="12" width="9.19921875" style="78" customWidth="1"/>
  </cols>
  <sheetData>
    <row r="1" spans="1:18" ht="24.8" customHeight="1" thickTop="1" thickBot="1" x14ac:dyDescent="0.35">
      <c r="A1" s="1490" t="s">
        <v>0</v>
      </c>
      <c r="E1" s="1482" t="s">
        <v>2</v>
      </c>
      <c r="F1" s="1482"/>
      <c r="G1" s="1482"/>
      <c r="H1" s="1482"/>
      <c r="I1" s="1482"/>
      <c r="J1" s="1482"/>
      <c r="K1" s="1482"/>
      <c r="L1" s="1483"/>
    </row>
    <row r="2" spans="1:18" ht="19.55" customHeight="1" thickTop="1" x14ac:dyDescent="0.3">
      <c r="A2" s="1491"/>
      <c r="B2" s="1493" t="s">
        <v>322</v>
      </c>
      <c r="C2" s="1494"/>
      <c r="D2" s="1494"/>
      <c r="E2" s="90" t="s">
        <v>18</v>
      </c>
      <c r="F2" s="1484" t="s">
        <v>8</v>
      </c>
      <c r="G2" s="1485"/>
      <c r="H2" s="1485"/>
      <c r="I2" s="1485"/>
      <c r="J2" s="1486"/>
      <c r="K2" s="1487"/>
      <c r="L2" s="1488" t="s">
        <v>1</v>
      </c>
    </row>
    <row r="3" spans="1:18" ht="44.9" thickBot="1" x14ac:dyDescent="0.35">
      <c r="A3" s="1492"/>
      <c r="B3" s="1495" t="s">
        <v>494</v>
      </c>
      <c r="C3" s="1496"/>
      <c r="D3" s="1496"/>
      <c r="E3" s="707" t="s">
        <v>26</v>
      </c>
      <c r="F3" s="229" t="s">
        <v>9</v>
      </c>
      <c r="G3" s="230" t="s">
        <v>348</v>
      </c>
      <c r="H3" s="231" t="s">
        <v>10</v>
      </c>
      <c r="I3" s="604" t="s">
        <v>364</v>
      </c>
      <c r="J3" s="232" t="s">
        <v>16</v>
      </c>
      <c r="K3" s="233" t="s">
        <v>17</v>
      </c>
      <c r="L3" s="1489"/>
    </row>
    <row r="4" spans="1:18" ht="14.95" thickTop="1" x14ac:dyDescent="0.3">
      <c r="A4" s="1138" t="s">
        <v>128</v>
      </c>
      <c r="B4" s="1128" t="s">
        <v>128</v>
      </c>
      <c r="C4" s="1129">
        <v>2000</v>
      </c>
      <c r="D4" s="1130" t="s">
        <v>495</v>
      </c>
      <c r="E4" s="708">
        <f>C4</f>
        <v>2000</v>
      </c>
      <c r="F4" s="238">
        <f t="shared" ref="F4:F35" si="0">IF(E4=0,"use mean",E4/$E$179)</f>
        <v>0.12779552715654952</v>
      </c>
      <c r="G4" s="234">
        <f t="shared" ref="G4:G35" si="1">IF(E4=0,0,F4-1)</f>
        <v>-0.87220447284345048</v>
      </c>
      <c r="H4" s="234">
        <f t="shared" ref="H4:H35" si="2">(G4*-1)</f>
        <v>0.87220447284345048</v>
      </c>
      <c r="I4" s="605">
        <f t="shared" ref="I4:I67" si="3">(IF(G4&lt;0,G4/$G$181*100,G4/$G$180*100))</f>
        <v>-91.919191919191917</v>
      </c>
      <c r="J4" s="235">
        <f t="shared" ref="J4:J35" si="4">IF(G4&lt;0,G4/$G$181*-100,G4/$G$180*100)</f>
        <v>91.919191919191917</v>
      </c>
      <c r="K4" s="239">
        <f>'MASTER CHART'!$C$7</f>
        <v>0.7</v>
      </c>
      <c r="L4" s="240">
        <f t="shared" ref="L4:L35" si="5">(I4*K4)</f>
        <v>-64.343434343434339</v>
      </c>
    </row>
    <row r="5" spans="1:18" ht="14.4" x14ac:dyDescent="0.3">
      <c r="A5" s="1138" t="s">
        <v>129</v>
      </c>
      <c r="B5" s="1128" t="s">
        <v>129</v>
      </c>
      <c r="C5" s="1131">
        <v>11900</v>
      </c>
      <c r="D5" s="1132" t="s">
        <v>495</v>
      </c>
      <c r="E5" s="709">
        <f>C5</f>
        <v>11900</v>
      </c>
      <c r="F5" s="241">
        <f t="shared" si="0"/>
        <v>0.76038338658146964</v>
      </c>
      <c r="G5" s="115">
        <f t="shared" si="1"/>
        <v>-0.23961661341853036</v>
      </c>
      <c r="H5" s="115">
        <f t="shared" si="2"/>
        <v>0.23961661341853036</v>
      </c>
      <c r="I5" s="605">
        <f t="shared" si="3"/>
        <v>-25.252525252525253</v>
      </c>
      <c r="J5" s="125">
        <f t="shared" si="4"/>
        <v>25.252525252525253</v>
      </c>
      <c r="K5" s="242">
        <f>'MASTER CHART'!$C$7</f>
        <v>0.7</v>
      </c>
      <c r="L5" s="243">
        <f t="shared" si="5"/>
        <v>-17.676767676767675</v>
      </c>
    </row>
    <row r="6" spans="1:18" ht="14.4" x14ac:dyDescent="0.3">
      <c r="A6" s="1138" t="s">
        <v>31</v>
      </c>
      <c r="B6" s="1128" t="s">
        <v>31</v>
      </c>
      <c r="C6" s="1131">
        <v>15000</v>
      </c>
      <c r="D6" s="1132" t="s">
        <v>495</v>
      </c>
      <c r="E6" s="709">
        <f t="shared" ref="E6:E69" si="6">C6</f>
        <v>15000</v>
      </c>
      <c r="F6" s="241">
        <f t="shared" si="0"/>
        <v>0.95846645367412142</v>
      </c>
      <c r="G6" s="115">
        <f t="shared" si="1"/>
        <v>-4.1533546325878579E-2</v>
      </c>
      <c r="H6" s="115">
        <f t="shared" si="2"/>
        <v>4.1533546325878579E-2</v>
      </c>
      <c r="I6" s="605">
        <f t="shared" si="3"/>
        <v>-4.3771043771043754</v>
      </c>
      <c r="J6" s="125">
        <f t="shared" si="4"/>
        <v>4.3771043771043754</v>
      </c>
      <c r="K6" s="242">
        <f>'MASTER CHART'!$C$7</f>
        <v>0.7</v>
      </c>
      <c r="L6" s="243">
        <f t="shared" si="5"/>
        <v>-3.0639730639730627</v>
      </c>
    </row>
    <row r="7" spans="1:18" ht="14.4" x14ac:dyDescent="0.3">
      <c r="A7" s="1138" t="s">
        <v>130</v>
      </c>
      <c r="B7" s="1128" t="s">
        <v>130</v>
      </c>
      <c r="C7" s="1131">
        <v>37200</v>
      </c>
      <c r="D7" s="1132" t="s">
        <v>318</v>
      </c>
      <c r="E7" s="709">
        <f t="shared" si="6"/>
        <v>37200</v>
      </c>
      <c r="F7" s="241">
        <f t="shared" si="0"/>
        <v>2.3769968051118209</v>
      </c>
      <c r="G7" s="115">
        <f t="shared" si="1"/>
        <v>1.3769968051118209</v>
      </c>
      <c r="H7" s="115">
        <f t="shared" si="2"/>
        <v>-1.3769968051118209</v>
      </c>
      <c r="I7" s="605">
        <f t="shared" si="3"/>
        <v>18.895221394125379</v>
      </c>
      <c r="J7" s="125">
        <f t="shared" si="4"/>
        <v>18.895221394125379</v>
      </c>
      <c r="K7" s="242">
        <f>'MASTER CHART'!$C$7</f>
        <v>0.7</v>
      </c>
      <c r="L7" s="243">
        <f t="shared" si="5"/>
        <v>13.226654975887765</v>
      </c>
    </row>
    <row r="8" spans="1:18" ht="14.4" x14ac:dyDescent="0.3">
      <c r="A8" s="1138" t="s">
        <v>131</v>
      </c>
      <c r="B8" s="1128" t="s">
        <v>131</v>
      </c>
      <c r="C8" s="1131">
        <v>6800</v>
      </c>
      <c r="D8" s="1132" t="s">
        <v>495</v>
      </c>
      <c r="E8" s="709">
        <f t="shared" si="6"/>
        <v>6800</v>
      </c>
      <c r="F8" s="241">
        <f t="shared" si="0"/>
        <v>0.43450479233226835</v>
      </c>
      <c r="G8" s="115">
        <f t="shared" si="1"/>
        <v>-0.56549520766773165</v>
      </c>
      <c r="H8" s="115">
        <f t="shared" si="2"/>
        <v>0.56549520766773165</v>
      </c>
      <c r="I8" s="605">
        <f t="shared" si="3"/>
        <v>-59.595959595959599</v>
      </c>
      <c r="J8" s="125">
        <f t="shared" si="4"/>
        <v>59.595959595959599</v>
      </c>
      <c r="K8" s="242">
        <f>'MASTER CHART'!$C$7</f>
        <v>0.7</v>
      </c>
      <c r="L8" s="243">
        <f t="shared" si="5"/>
        <v>-41.717171717171716</v>
      </c>
    </row>
    <row r="9" spans="1:18" ht="17.350000000000001" customHeight="1" x14ac:dyDescent="0.3">
      <c r="A9" s="1138" t="s">
        <v>112</v>
      </c>
      <c r="B9" s="1128" t="s">
        <v>112</v>
      </c>
      <c r="C9" s="1131">
        <v>24100</v>
      </c>
      <c r="D9" s="1132" t="s">
        <v>495</v>
      </c>
      <c r="E9" s="709">
        <f t="shared" si="6"/>
        <v>24100</v>
      </c>
      <c r="F9" s="241">
        <f t="shared" si="0"/>
        <v>1.5399361022364217</v>
      </c>
      <c r="G9" s="115">
        <f t="shared" si="1"/>
        <v>0.53993610223642174</v>
      </c>
      <c r="H9" s="115">
        <f t="shared" si="2"/>
        <v>-0.53993610223642174</v>
      </c>
      <c r="I9" s="605">
        <f t="shared" si="3"/>
        <v>7.4090311266988156</v>
      </c>
      <c r="J9" s="125">
        <f t="shared" si="4"/>
        <v>7.4090311266988156</v>
      </c>
      <c r="K9" s="242">
        <f>'MASTER CHART'!$C$7</f>
        <v>0.7</v>
      </c>
      <c r="L9" s="243">
        <f t="shared" si="5"/>
        <v>5.1863217886891704</v>
      </c>
    </row>
    <row r="10" spans="1:18" ht="14.4" x14ac:dyDescent="0.3">
      <c r="A10" s="1138" t="s">
        <v>40</v>
      </c>
      <c r="B10" s="1128" t="s">
        <v>40</v>
      </c>
      <c r="C10" s="1131">
        <v>20200</v>
      </c>
      <c r="D10" s="1132" t="s">
        <v>495</v>
      </c>
      <c r="E10" s="709">
        <f t="shared" si="6"/>
        <v>20200</v>
      </c>
      <c r="F10" s="241">
        <f t="shared" si="0"/>
        <v>1.2907348242811501</v>
      </c>
      <c r="G10" s="115">
        <f t="shared" si="1"/>
        <v>0.29073482428115005</v>
      </c>
      <c r="H10" s="115">
        <f t="shared" si="2"/>
        <v>-0.29073482428115005</v>
      </c>
      <c r="I10" s="605">
        <f t="shared" si="3"/>
        <v>3.9894782989916688</v>
      </c>
      <c r="J10" s="125">
        <f t="shared" si="4"/>
        <v>3.9894782989916688</v>
      </c>
      <c r="K10" s="242">
        <f>'MASTER CHART'!$C$7</f>
        <v>0.7</v>
      </c>
      <c r="L10" s="243">
        <f t="shared" si="5"/>
        <v>2.7926348092941682</v>
      </c>
    </row>
    <row r="11" spans="1:18" ht="14.4" x14ac:dyDescent="0.3">
      <c r="A11" s="1138" t="s">
        <v>132</v>
      </c>
      <c r="B11" s="1128" t="s">
        <v>132</v>
      </c>
      <c r="C11" s="1131">
        <v>8900</v>
      </c>
      <c r="D11" s="1132" t="s">
        <v>495</v>
      </c>
      <c r="E11" s="709">
        <f t="shared" si="6"/>
        <v>8900</v>
      </c>
      <c r="F11" s="241">
        <f t="shared" si="0"/>
        <v>0.56869009584664532</v>
      </c>
      <c r="G11" s="115">
        <f t="shared" si="1"/>
        <v>-0.43130990415335468</v>
      </c>
      <c r="H11" s="115">
        <f t="shared" si="2"/>
        <v>0.43130990415335468</v>
      </c>
      <c r="I11" s="605">
        <f t="shared" si="3"/>
        <v>-45.45454545454546</v>
      </c>
      <c r="J11" s="125">
        <f t="shared" si="4"/>
        <v>45.45454545454546</v>
      </c>
      <c r="K11" s="242">
        <f>'MASTER CHART'!$C$7</f>
        <v>0.7</v>
      </c>
      <c r="L11" s="243">
        <f t="shared" si="5"/>
        <v>-31.81818181818182</v>
      </c>
    </row>
    <row r="12" spans="1:18" s="148" customFormat="1" ht="18" customHeight="1" x14ac:dyDescent="0.3">
      <c r="A12" s="1138" t="s">
        <v>257</v>
      </c>
      <c r="B12" s="1128" t="s">
        <v>133</v>
      </c>
      <c r="C12" s="1131">
        <v>25300</v>
      </c>
      <c r="D12" s="1132" t="s">
        <v>318</v>
      </c>
      <c r="E12" s="709">
        <f t="shared" si="6"/>
        <v>25300</v>
      </c>
      <c r="F12" s="244">
        <f t="shared" si="0"/>
        <v>1.6166134185303513</v>
      </c>
      <c r="G12" s="149">
        <f t="shared" si="1"/>
        <v>0.61661341853035134</v>
      </c>
      <c r="H12" s="149">
        <f t="shared" si="2"/>
        <v>-0.61661341853035134</v>
      </c>
      <c r="I12" s="605">
        <f t="shared" si="3"/>
        <v>8.4612012275317827</v>
      </c>
      <c r="J12" s="150">
        <f t="shared" si="4"/>
        <v>8.4612012275317827</v>
      </c>
      <c r="K12" s="242">
        <f>'MASTER CHART'!$C$7</f>
        <v>0.7</v>
      </c>
      <c r="L12" s="243">
        <f t="shared" si="5"/>
        <v>5.9228408592722479</v>
      </c>
    </row>
    <row r="13" spans="1:18" ht="14.4" x14ac:dyDescent="0.3">
      <c r="A13" s="1138" t="s">
        <v>41</v>
      </c>
      <c r="B13" s="1128" t="s">
        <v>41</v>
      </c>
      <c r="C13" s="1129">
        <v>48800</v>
      </c>
      <c r="D13" s="1130" t="s">
        <v>495</v>
      </c>
      <c r="E13" s="709">
        <f t="shared" si="6"/>
        <v>48800</v>
      </c>
      <c r="F13" s="241">
        <f t="shared" si="0"/>
        <v>3.1182108626198084</v>
      </c>
      <c r="G13" s="115">
        <f t="shared" si="1"/>
        <v>2.1182108626198084</v>
      </c>
      <c r="H13" s="115">
        <f t="shared" si="2"/>
        <v>-2.1182108626198084</v>
      </c>
      <c r="I13" s="605">
        <f t="shared" si="3"/>
        <v>29.066199035510742</v>
      </c>
      <c r="J13" s="125">
        <f t="shared" si="4"/>
        <v>29.066199035510742</v>
      </c>
      <c r="K13" s="242">
        <f>'MASTER CHART'!$C$7</f>
        <v>0.7</v>
      </c>
      <c r="L13" s="243">
        <f t="shared" si="5"/>
        <v>20.346339324857517</v>
      </c>
    </row>
    <row r="14" spans="1:18" ht="14.4" x14ac:dyDescent="0.3">
      <c r="A14" s="1138" t="s">
        <v>42</v>
      </c>
      <c r="B14" s="1128" t="s">
        <v>42</v>
      </c>
      <c r="C14" s="1131">
        <v>47900</v>
      </c>
      <c r="D14" s="1132" t="s">
        <v>495</v>
      </c>
      <c r="E14" s="709">
        <f t="shared" si="6"/>
        <v>47900</v>
      </c>
      <c r="F14" s="241">
        <f t="shared" si="0"/>
        <v>3.060702875399361</v>
      </c>
      <c r="G14" s="115">
        <f t="shared" si="1"/>
        <v>2.060702875399361</v>
      </c>
      <c r="H14" s="115">
        <f t="shared" si="2"/>
        <v>-2.060702875399361</v>
      </c>
      <c r="I14" s="605">
        <f t="shared" si="3"/>
        <v>28.277071459886017</v>
      </c>
      <c r="J14" s="125">
        <f t="shared" si="4"/>
        <v>28.277071459886017</v>
      </c>
      <c r="K14" s="242">
        <f>'MASTER CHART'!$C$7</f>
        <v>0.7</v>
      </c>
      <c r="L14" s="243">
        <f t="shared" si="5"/>
        <v>19.79395002192021</v>
      </c>
    </row>
    <row r="15" spans="1:18" ht="14.4" x14ac:dyDescent="0.3">
      <c r="A15" s="1138" t="s">
        <v>43</v>
      </c>
      <c r="B15" s="1128" t="s">
        <v>43</v>
      </c>
      <c r="C15" s="1129">
        <v>17700</v>
      </c>
      <c r="D15" s="1130" t="s">
        <v>495</v>
      </c>
      <c r="E15" s="709">
        <f t="shared" si="6"/>
        <v>17700</v>
      </c>
      <c r="F15" s="241">
        <f t="shared" si="0"/>
        <v>1.1309904153354633</v>
      </c>
      <c r="G15" s="115">
        <f t="shared" si="1"/>
        <v>0.13099041533546329</v>
      </c>
      <c r="H15" s="115">
        <f t="shared" si="2"/>
        <v>-0.13099041533546329</v>
      </c>
      <c r="I15" s="605">
        <f t="shared" si="3"/>
        <v>1.7974572555896542</v>
      </c>
      <c r="J15" s="125">
        <f t="shared" si="4"/>
        <v>1.7974572555896542</v>
      </c>
      <c r="K15" s="242">
        <f>'MASTER CHART'!$C$7</f>
        <v>0.7</v>
      </c>
      <c r="L15" s="243">
        <f t="shared" si="5"/>
        <v>1.2582200789127578</v>
      </c>
      <c r="R15" s="605">
        <f>(IF(P15&lt;0,P15/$G$181*100,P15/$G$180*100))</f>
        <v>0</v>
      </c>
    </row>
    <row r="16" spans="1:18" ht="14.4" x14ac:dyDescent="0.3">
      <c r="A16" s="1138" t="s">
        <v>113</v>
      </c>
      <c r="B16" s="1128" t="s">
        <v>216</v>
      </c>
      <c r="C16" s="1129">
        <v>24600</v>
      </c>
      <c r="D16" s="1130" t="s">
        <v>495</v>
      </c>
      <c r="E16" s="709">
        <f t="shared" si="6"/>
        <v>24600</v>
      </c>
      <c r="F16" s="241">
        <f t="shared" si="0"/>
        <v>1.5718849840255591</v>
      </c>
      <c r="G16" s="115">
        <f t="shared" si="1"/>
        <v>0.5718849840255591</v>
      </c>
      <c r="H16" s="115">
        <f t="shared" si="2"/>
        <v>-0.5718849840255591</v>
      </c>
      <c r="I16" s="605">
        <f t="shared" si="3"/>
        <v>7.8474353353792203</v>
      </c>
      <c r="J16" s="125">
        <f t="shared" si="4"/>
        <v>7.8474353353792203</v>
      </c>
      <c r="K16" s="242">
        <f>'MASTER CHART'!$C$7</f>
        <v>0.7</v>
      </c>
      <c r="L16" s="243">
        <f t="shared" si="5"/>
        <v>5.4932047347654542</v>
      </c>
    </row>
    <row r="17" spans="1:12" ht="14.4" x14ac:dyDescent="0.3">
      <c r="A17" s="1138" t="s">
        <v>44</v>
      </c>
      <c r="B17" s="1128" t="s">
        <v>44</v>
      </c>
      <c r="C17" s="1129">
        <v>50300</v>
      </c>
      <c r="D17" s="1130" t="s">
        <v>495</v>
      </c>
      <c r="E17" s="709">
        <f t="shared" si="6"/>
        <v>50300</v>
      </c>
      <c r="F17" s="241">
        <f t="shared" si="0"/>
        <v>3.2140575079872202</v>
      </c>
      <c r="G17" s="115">
        <f t="shared" si="1"/>
        <v>2.2140575079872202</v>
      </c>
      <c r="H17" s="115">
        <f t="shared" si="2"/>
        <v>-2.2140575079872202</v>
      </c>
      <c r="I17" s="605">
        <f t="shared" si="3"/>
        <v>30.381411661551951</v>
      </c>
      <c r="J17" s="125">
        <f t="shared" si="4"/>
        <v>30.381411661551951</v>
      </c>
      <c r="K17" s="242">
        <f>'MASTER CHART'!$C$7</f>
        <v>0.7</v>
      </c>
      <c r="L17" s="243">
        <f t="shared" si="5"/>
        <v>21.266988163086364</v>
      </c>
    </row>
    <row r="18" spans="1:12" ht="14.4" x14ac:dyDescent="0.3">
      <c r="A18" s="1138" t="s">
        <v>45</v>
      </c>
      <c r="B18" s="1128" t="s">
        <v>45</v>
      </c>
      <c r="C18" s="1131">
        <v>3900</v>
      </c>
      <c r="D18" s="1132" t="s">
        <v>495</v>
      </c>
      <c r="E18" s="709">
        <f t="shared" si="6"/>
        <v>3900</v>
      </c>
      <c r="F18" s="241">
        <f t="shared" si="0"/>
        <v>0.24920127795527156</v>
      </c>
      <c r="G18" s="115">
        <f t="shared" si="1"/>
        <v>-0.75079872204472842</v>
      </c>
      <c r="H18" s="115">
        <f t="shared" si="2"/>
        <v>0.75079872204472842</v>
      </c>
      <c r="I18" s="605">
        <f t="shared" si="3"/>
        <v>-79.124579124579114</v>
      </c>
      <c r="J18" s="125">
        <f t="shared" si="4"/>
        <v>79.124579124579114</v>
      </c>
      <c r="K18" s="242">
        <f>'MASTER CHART'!$C$7</f>
        <v>0.7</v>
      </c>
      <c r="L18" s="243">
        <f t="shared" si="5"/>
        <v>-55.387205387205377</v>
      </c>
    </row>
    <row r="19" spans="1:12" ht="14.4" x14ac:dyDescent="0.3">
      <c r="A19" s="1138" t="s">
        <v>114</v>
      </c>
      <c r="B19" s="1128" t="s">
        <v>114</v>
      </c>
      <c r="C19" s="1131">
        <v>17200</v>
      </c>
      <c r="D19" s="1132" t="s">
        <v>495</v>
      </c>
      <c r="E19" s="709">
        <f t="shared" si="6"/>
        <v>17200</v>
      </c>
      <c r="F19" s="241">
        <f t="shared" si="0"/>
        <v>1.0990415335463259</v>
      </c>
      <c r="G19" s="115">
        <f t="shared" si="1"/>
        <v>9.9041533546325944E-2</v>
      </c>
      <c r="H19" s="115">
        <f t="shared" si="2"/>
        <v>-9.9041533546325944E-2</v>
      </c>
      <c r="I19" s="605">
        <f t="shared" si="3"/>
        <v>1.3590530469092512</v>
      </c>
      <c r="J19" s="125">
        <f t="shared" si="4"/>
        <v>1.3590530469092512</v>
      </c>
      <c r="K19" s="242">
        <f>'MASTER CHART'!$C$7</f>
        <v>0.7</v>
      </c>
      <c r="L19" s="243">
        <f t="shared" si="5"/>
        <v>0.95133713283647581</v>
      </c>
    </row>
    <row r="20" spans="1:12" ht="14.4" x14ac:dyDescent="0.3">
      <c r="A20" s="1138" t="s">
        <v>135</v>
      </c>
      <c r="B20" s="1128" t="s">
        <v>135</v>
      </c>
      <c r="C20" s="1131">
        <v>17500</v>
      </c>
      <c r="D20" s="1132" t="s">
        <v>495</v>
      </c>
      <c r="E20" s="709">
        <f t="shared" si="6"/>
        <v>17500</v>
      </c>
      <c r="F20" s="241">
        <f t="shared" si="0"/>
        <v>1.1182108626198084</v>
      </c>
      <c r="G20" s="115">
        <f t="shared" si="1"/>
        <v>0.1182108626198084</v>
      </c>
      <c r="H20" s="115">
        <f t="shared" si="2"/>
        <v>-0.1182108626198084</v>
      </c>
      <c r="I20" s="605">
        <f t="shared" si="3"/>
        <v>1.6220955721174934</v>
      </c>
      <c r="J20" s="125">
        <f t="shared" si="4"/>
        <v>1.6220955721174934</v>
      </c>
      <c r="K20" s="242">
        <f>'MASTER CHART'!$C$7</f>
        <v>0.7</v>
      </c>
      <c r="L20" s="243">
        <f t="shared" si="5"/>
        <v>1.1354669004822453</v>
      </c>
    </row>
    <row r="21" spans="1:12" ht="14.4" x14ac:dyDescent="0.3">
      <c r="A21" s="1138" t="s">
        <v>136</v>
      </c>
      <c r="B21" s="1128" t="s">
        <v>136</v>
      </c>
      <c r="C21" s="1131">
        <v>44900</v>
      </c>
      <c r="D21" s="1132" t="s">
        <v>495</v>
      </c>
      <c r="E21" s="709">
        <f t="shared" si="6"/>
        <v>44900</v>
      </c>
      <c r="F21" s="241">
        <f t="shared" si="0"/>
        <v>2.8690095846645369</v>
      </c>
      <c r="G21" s="115">
        <f t="shared" si="1"/>
        <v>1.8690095846645369</v>
      </c>
      <c r="H21" s="115">
        <f t="shared" si="2"/>
        <v>-1.8690095846645369</v>
      </c>
      <c r="I21" s="605">
        <f t="shared" si="3"/>
        <v>25.646646207803599</v>
      </c>
      <c r="J21" s="125">
        <f t="shared" si="4"/>
        <v>25.646646207803599</v>
      </c>
      <c r="K21" s="242">
        <f>'MASTER CHART'!$C$7</f>
        <v>0.7</v>
      </c>
      <c r="L21" s="243">
        <f t="shared" si="5"/>
        <v>17.952652345462518</v>
      </c>
    </row>
    <row r="22" spans="1:12" ht="14.4" x14ac:dyDescent="0.3">
      <c r="A22" s="1138" t="s">
        <v>137</v>
      </c>
      <c r="B22" s="1128" t="s">
        <v>137</v>
      </c>
      <c r="C22" s="1129">
        <v>8200</v>
      </c>
      <c r="D22" s="1130" t="s">
        <v>495</v>
      </c>
      <c r="E22" s="709">
        <f t="shared" si="6"/>
        <v>8200</v>
      </c>
      <c r="F22" s="241">
        <f t="shared" si="0"/>
        <v>0.52396166134185307</v>
      </c>
      <c r="G22" s="115">
        <f t="shared" si="1"/>
        <v>-0.47603833865814693</v>
      </c>
      <c r="H22" s="115">
        <f t="shared" si="2"/>
        <v>0.47603833865814693</v>
      </c>
      <c r="I22" s="605">
        <f t="shared" si="3"/>
        <v>-50.168350168350159</v>
      </c>
      <c r="J22" s="125">
        <f t="shared" si="4"/>
        <v>50.168350168350159</v>
      </c>
      <c r="K22" s="242">
        <f>'MASTER CHART'!$C$7</f>
        <v>0.7</v>
      </c>
      <c r="L22" s="243">
        <f t="shared" si="5"/>
        <v>-35.117845117845107</v>
      </c>
    </row>
    <row r="23" spans="1:12" ht="14.4" x14ac:dyDescent="0.3">
      <c r="A23" s="1138" t="s">
        <v>138</v>
      </c>
      <c r="B23" s="1128" t="s">
        <v>138</v>
      </c>
      <c r="C23" s="1129">
        <v>2200</v>
      </c>
      <c r="D23" s="1130" t="s">
        <v>495</v>
      </c>
      <c r="E23" s="709">
        <f t="shared" si="6"/>
        <v>2200</v>
      </c>
      <c r="F23" s="241">
        <f t="shared" si="0"/>
        <v>0.14057507987220447</v>
      </c>
      <c r="G23" s="115">
        <f t="shared" si="1"/>
        <v>-0.85942492012779548</v>
      </c>
      <c r="H23" s="115">
        <f t="shared" si="2"/>
        <v>0.85942492012779548</v>
      </c>
      <c r="I23" s="605">
        <f t="shared" si="3"/>
        <v>-90.572390572390574</v>
      </c>
      <c r="J23" s="125">
        <f t="shared" si="4"/>
        <v>90.572390572390574</v>
      </c>
      <c r="K23" s="242">
        <f>'MASTER CHART'!$C$7</f>
        <v>0.7</v>
      </c>
      <c r="L23" s="243">
        <f t="shared" si="5"/>
        <v>-63.400673400673398</v>
      </c>
    </row>
    <row r="24" spans="1:12" ht="14.4" x14ac:dyDescent="0.3">
      <c r="A24" s="1138" t="s">
        <v>256</v>
      </c>
      <c r="B24" s="1128" t="s">
        <v>139</v>
      </c>
      <c r="C24" s="1129">
        <v>85700</v>
      </c>
      <c r="D24" s="1130" t="s">
        <v>373</v>
      </c>
      <c r="E24" s="709">
        <f t="shared" si="6"/>
        <v>85700</v>
      </c>
      <c r="F24" s="241">
        <f t="shared" si="0"/>
        <v>5.4760383386581468</v>
      </c>
      <c r="G24" s="115">
        <f t="shared" si="1"/>
        <v>4.4760383386581468</v>
      </c>
      <c r="H24" s="115">
        <f t="shared" si="2"/>
        <v>-4.4760383386581468</v>
      </c>
      <c r="I24" s="605">
        <f t="shared" si="3"/>
        <v>61.42042963612451</v>
      </c>
      <c r="J24" s="125">
        <f t="shared" si="4"/>
        <v>61.42042963612451</v>
      </c>
      <c r="K24" s="242">
        <f>'MASTER CHART'!$C$7</f>
        <v>0.7</v>
      </c>
      <c r="L24" s="243">
        <f t="shared" si="5"/>
        <v>42.994300745287156</v>
      </c>
    </row>
    <row r="25" spans="1:12" ht="14.4" x14ac:dyDescent="0.3">
      <c r="A25" s="1138" t="s">
        <v>35</v>
      </c>
      <c r="B25" s="1128" t="s">
        <v>35</v>
      </c>
      <c r="C25" s="1131">
        <v>7200</v>
      </c>
      <c r="D25" s="1132" t="s">
        <v>495</v>
      </c>
      <c r="E25" s="709">
        <f t="shared" si="6"/>
        <v>7200</v>
      </c>
      <c r="F25" s="241">
        <f t="shared" si="0"/>
        <v>0.46006389776357826</v>
      </c>
      <c r="G25" s="115">
        <f t="shared" si="1"/>
        <v>-0.53993610223642174</v>
      </c>
      <c r="H25" s="115">
        <f t="shared" si="2"/>
        <v>0.53993610223642174</v>
      </c>
      <c r="I25" s="605">
        <f t="shared" si="3"/>
        <v>-56.902356902356907</v>
      </c>
      <c r="J25" s="125">
        <f t="shared" si="4"/>
        <v>56.902356902356907</v>
      </c>
      <c r="K25" s="242">
        <f>'MASTER CHART'!$C$7</f>
        <v>0.7</v>
      </c>
      <c r="L25" s="243">
        <f t="shared" si="5"/>
        <v>-39.831649831649834</v>
      </c>
    </row>
    <row r="26" spans="1:12" ht="14.95" customHeight="1" x14ac:dyDescent="0.3">
      <c r="A26" s="1138" t="s">
        <v>140</v>
      </c>
      <c r="B26" s="1128" t="s">
        <v>140</v>
      </c>
      <c r="C26" s="1129">
        <v>11000</v>
      </c>
      <c r="D26" s="1130" t="s">
        <v>495</v>
      </c>
      <c r="E26" s="709">
        <f t="shared" si="6"/>
        <v>11000</v>
      </c>
      <c r="F26" s="241">
        <f t="shared" si="0"/>
        <v>0.70287539936102239</v>
      </c>
      <c r="G26" s="115">
        <f t="shared" si="1"/>
        <v>-0.29712460063897761</v>
      </c>
      <c r="H26" s="115">
        <f t="shared" si="2"/>
        <v>0.29712460063897761</v>
      </c>
      <c r="I26" s="605">
        <f t="shared" si="3"/>
        <v>-31.313131313131308</v>
      </c>
      <c r="J26" s="125">
        <f t="shared" si="4"/>
        <v>31.313131313131308</v>
      </c>
      <c r="K26" s="242">
        <f>'MASTER CHART'!$C$7</f>
        <v>0.7</v>
      </c>
      <c r="L26" s="243">
        <f t="shared" si="5"/>
        <v>-21.919191919191913</v>
      </c>
    </row>
    <row r="27" spans="1:12" ht="14.4" x14ac:dyDescent="0.3">
      <c r="A27" s="1138" t="s">
        <v>141</v>
      </c>
      <c r="B27" s="1128" t="s">
        <v>141</v>
      </c>
      <c r="C27" s="1131">
        <v>16900</v>
      </c>
      <c r="D27" s="1132" t="s">
        <v>495</v>
      </c>
      <c r="E27" s="709">
        <f t="shared" si="6"/>
        <v>16900</v>
      </c>
      <c r="F27" s="241">
        <f t="shared" si="0"/>
        <v>1.0798722044728435</v>
      </c>
      <c r="G27" s="115">
        <f t="shared" si="1"/>
        <v>7.9872204472843489E-2</v>
      </c>
      <c r="H27" s="115">
        <f t="shared" si="2"/>
        <v>-7.9872204472843489E-2</v>
      </c>
      <c r="I27" s="605">
        <f t="shared" si="3"/>
        <v>1.0960105217010088</v>
      </c>
      <c r="J27" s="125">
        <f t="shared" si="4"/>
        <v>1.0960105217010088</v>
      </c>
      <c r="K27" s="242">
        <f>'MASTER CHART'!$C$7</f>
        <v>0.7</v>
      </c>
      <c r="L27" s="243">
        <f t="shared" si="5"/>
        <v>0.76720736519070609</v>
      </c>
    </row>
    <row r="28" spans="1:12" ht="14.4" x14ac:dyDescent="0.3">
      <c r="A28" s="1138" t="s">
        <v>46</v>
      </c>
      <c r="B28" s="1128" t="s">
        <v>46</v>
      </c>
      <c r="C28" s="1129">
        <v>15200</v>
      </c>
      <c r="D28" s="1130" t="s">
        <v>495</v>
      </c>
      <c r="E28" s="709">
        <f t="shared" si="6"/>
        <v>15200</v>
      </c>
      <c r="F28" s="241">
        <f t="shared" si="0"/>
        <v>0.97124600638977632</v>
      </c>
      <c r="G28" s="115">
        <f t="shared" si="1"/>
        <v>-2.8753993610223683E-2</v>
      </c>
      <c r="H28" s="115">
        <f t="shared" si="2"/>
        <v>2.8753993610223683E-2</v>
      </c>
      <c r="I28" s="605">
        <f t="shared" si="3"/>
        <v>-3.0303030303030347</v>
      </c>
      <c r="J28" s="125">
        <f t="shared" si="4"/>
        <v>3.0303030303030347</v>
      </c>
      <c r="K28" s="242">
        <f>'MASTER CHART'!$C$7</f>
        <v>0.7</v>
      </c>
      <c r="L28" s="243">
        <f t="shared" si="5"/>
        <v>-2.1212121212121242</v>
      </c>
    </row>
    <row r="29" spans="1:12" ht="14.4" x14ac:dyDescent="0.3">
      <c r="A29" s="1138" t="s">
        <v>142</v>
      </c>
      <c r="B29" s="1128" t="s">
        <v>142</v>
      </c>
      <c r="C29" s="1131">
        <v>42300</v>
      </c>
      <c r="D29" s="1132" t="s">
        <v>319</v>
      </c>
      <c r="E29" s="709">
        <f t="shared" si="6"/>
        <v>42300</v>
      </c>
      <c r="F29" s="241">
        <f t="shared" si="0"/>
        <v>2.7028753993610222</v>
      </c>
      <c r="G29" s="115">
        <f t="shared" si="1"/>
        <v>1.7028753993610222</v>
      </c>
      <c r="H29" s="115">
        <f t="shared" si="2"/>
        <v>-1.7028753993610222</v>
      </c>
      <c r="I29" s="605">
        <f t="shared" si="3"/>
        <v>23.366944322665496</v>
      </c>
      <c r="J29" s="125">
        <f t="shared" si="4"/>
        <v>23.366944322665496</v>
      </c>
      <c r="K29" s="242">
        <f>'MASTER CHART'!$C$7</f>
        <v>0.7</v>
      </c>
      <c r="L29" s="243">
        <f t="shared" si="5"/>
        <v>16.356861025865847</v>
      </c>
    </row>
    <row r="30" spans="1:12" ht="14.4" x14ac:dyDescent="0.3">
      <c r="A30" s="1138" t="s">
        <v>217</v>
      </c>
      <c r="B30" s="1128" t="s">
        <v>217</v>
      </c>
      <c r="C30" s="1129">
        <v>79700</v>
      </c>
      <c r="D30" s="1130" t="s">
        <v>495</v>
      </c>
      <c r="E30" s="709">
        <f t="shared" si="6"/>
        <v>79700</v>
      </c>
      <c r="F30" s="241">
        <f t="shared" si="0"/>
        <v>5.0926517571884986</v>
      </c>
      <c r="G30" s="115">
        <f t="shared" si="1"/>
        <v>4.0926517571884986</v>
      </c>
      <c r="H30" s="115">
        <f t="shared" si="2"/>
        <v>-4.0926517571884986</v>
      </c>
      <c r="I30" s="605">
        <f t="shared" si="3"/>
        <v>56.159579131959667</v>
      </c>
      <c r="J30" s="125">
        <f t="shared" si="4"/>
        <v>56.159579131959667</v>
      </c>
      <c r="K30" s="242">
        <f>'MASTER CHART'!$C$7</f>
        <v>0.7</v>
      </c>
      <c r="L30" s="243">
        <f t="shared" si="5"/>
        <v>39.311705392371763</v>
      </c>
    </row>
    <row r="31" spans="1:12" ht="14.4" x14ac:dyDescent="0.3">
      <c r="A31" s="1138" t="s">
        <v>47</v>
      </c>
      <c r="B31" s="1128" t="s">
        <v>47</v>
      </c>
      <c r="C31" s="1129">
        <v>20100</v>
      </c>
      <c r="D31" s="1130" t="s">
        <v>495</v>
      </c>
      <c r="E31" s="709">
        <f t="shared" si="6"/>
        <v>20100</v>
      </c>
      <c r="F31" s="241">
        <f t="shared" si="0"/>
        <v>1.2843450479233227</v>
      </c>
      <c r="G31" s="115">
        <f t="shared" si="1"/>
        <v>0.28434504792332271</v>
      </c>
      <c r="H31" s="115">
        <f t="shared" si="2"/>
        <v>-0.28434504792332271</v>
      </c>
      <c r="I31" s="605">
        <f t="shared" si="3"/>
        <v>3.90179745725559</v>
      </c>
      <c r="J31" s="125">
        <f t="shared" si="4"/>
        <v>3.90179745725559</v>
      </c>
      <c r="K31" s="242">
        <f>'MASTER CHART'!$C$7</f>
        <v>0.7</v>
      </c>
      <c r="L31" s="243">
        <f t="shared" si="5"/>
        <v>2.7312582200789128</v>
      </c>
    </row>
    <row r="32" spans="1:12" ht="14.4" x14ac:dyDescent="0.3">
      <c r="A32" s="1138" t="s">
        <v>144</v>
      </c>
      <c r="B32" s="1128" t="s">
        <v>144</v>
      </c>
      <c r="C32" s="1129">
        <v>1800</v>
      </c>
      <c r="D32" s="1130" t="s">
        <v>495</v>
      </c>
      <c r="E32" s="709">
        <f t="shared" si="6"/>
        <v>1800</v>
      </c>
      <c r="F32" s="241">
        <f t="shared" si="0"/>
        <v>0.11501597444089456</v>
      </c>
      <c r="G32" s="115">
        <f t="shared" si="1"/>
        <v>-0.88498402555910549</v>
      </c>
      <c r="H32" s="115">
        <f t="shared" si="2"/>
        <v>0.88498402555910549</v>
      </c>
      <c r="I32" s="605">
        <f t="shared" si="3"/>
        <v>-93.265993265993274</v>
      </c>
      <c r="J32" s="125">
        <f t="shared" si="4"/>
        <v>93.265993265993274</v>
      </c>
      <c r="K32" s="242">
        <f>'MASTER CHART'!$C$7</f>
        <v>0.7</v>
      </c>
      <c r="L32" s="243">
        <f t="shared" si="5"/>
        <v>-65.286195286195294</v>
      </c>
    </row>
    <row r="33" spans="1:12" ht="14.4" x14ac:dyDescent="0.3">
      <c r="A33" s="1138" t="s">
        <v>145</v>
      </c>
      <c r="B33" s="1128" t="s">
        <v>145</v>
      </c>
      <c r="C33" s="1129">
        <v>3700</v>
      </c>
      <c r="D33" s="1130" t="s">
        <v>495</v>
      </c>
      <c r="E33" s="709">
        <f t="shared" si="6"/>
        <v>3700</v>
      </c>
      <c r="F33" s="241">
        <f t="shared" si="0"/>
        <v>0.2364217252396166</v>
      </c>
      <c r="G33" s="115">
        <f t="shared" si="1"/>
        <v>-0.76357827476038342</v>
      </c>
      <c r="H33" s="115">
        <f t="shared" si="2"/>
        <v>0.76357827476038342</v>
      </c>
      <c r="I33" s="605">
        <f t="shared" si="3"/>
        <v>-80.471380471380471</v>
      </c>
      <c r="J33" s="125">
        <f t="shared" si="4"/>
        <v>80.471380471380471</v>
      </c>
      <c r="K33" s="242">
        <f>'MASTER CHART'!$C$7</f>
        <v>0.7</v>
      </c>
      <c r="L33" s="243">
        <f t="shared" si="5"/>
        <v>-56.329966329966325</v>
      </c>
    </row>
    <row r="34" spans="1:12" ht="14.4" x14ac:dyDescent="0.3">
      <c r="A34" s="1138" t="s">
        <v>146</v>
      </c>
      <c r="B34" s="1128" t="s">
        <v>146</v>
      </c>
      <c r="C34" s="1131">
        <v>3300</v>
      </c>
      <c r="D34" s="1132" t="s">
        <v>495</v>
      </c>
      <c r="E34" s="709">
        <f t="shared" si="6"/>
        <v>3300</v>
      </c>
      <c r="F34" s="241">
        <f t="shared" si="0"/>
        <v>0.2108626198083067</v>
      </c>
      <c r="G34" s="115">
        <f t="shared" si="1"/>
        <v>-0.78913738019169333</v>
      </c>
      <c r="H34" s="115">
        <f t="shared" si="2"/>
        <v>0.78913738019169333</v>
      </c>
      <c r="I34" s="605">
        <f t="shared" si="3"/>
        <v>-83.16498316498317</v>
      </c>
      <c r="J34" s="125">
        <f t="shared" si="4"/>
        <v>83.16498316498317</v>
      </c>
      <c r="K34" s="242">
        <f>'MASTER CHART'!$C$7</f>
        <v>0.7</v>
      </c>
      <c r="L34" s="243">
        <f t="shared" si="5"/>
        <v>-58.215488215488215</v>
      </c>
    </row>
    <row r="35" spans="1:12" ht="14.4" x14ac:dyDescent="0.3">
      <c r="A35" s="1138" t="s">
        <v>48</v>
      </c>
      <c r="B35" s="1128" t="s">
        <v>48</v>
      </c>
      <c r="C35" s="1129">
        <v>46200</v>
      </c>
      <c r="D35" s="1130" t="s">
        <v>495</v>
      </c>
      <c r="E35" s="709">
        <f t="shared" si="6"/>
        <v>46200</v>
      </c>
      <c r="F35" s="241">
        <f t="shared" si="0"/>
        <v>2.9520766773162941</v>
      </c>
      <c r="G35" s="115">
        <f t="shared" si="1"/>
        <v>1.9520766773162941</v>
      </c>
      <c r="H35" s="115">
        <f t="shared" si="2"/>
        <v>-1.9520766773162941</v>
      </c>
      <c r="I35" s="605">
        <f t="shared" si="3"/>
        <v>26.786497150372647</v>
      </c>
      <c r="J35" s="125">
        <f t="shared" si="4"/>
        <v>26.786497150372647</v>
      </c>
      <c r="K35" s="242">
        <f>'MASTER CHART'!$C$7</f>
        <v>0.7</v>
      </c>
      <c r="L35" s="243">
        <f t="shared" si="5"/>
        <v>18.75054800526085</v>
      </c>
    </row>
    <row r="36" spans="1:12" ht="14.4" x14ac:dyDescent="0.3">
      <c r="A36" s="1138" t="s">
        <v>147</v>
      </c>
      <c r="B36" s="1128" t="s">
        <v>147</v>
      </c>
      <c r="C36" s="1129">
        <v>43800</v>
      </c>
      <c r="D36" s="1130" t="s">
        <v>320</v>
      </c>
      <c r="E36" s="709">
        <f t="shared" si="6"/>
        <v>43800</v>
      </c>
      <c r="F36" s="241">
        <f t="shared" ref="F36:F67" si="7">IF(E36=0,"use mean",E36/$E$179)</f>
        <v>2.7987220447284344</v>
      </c>
      <c r="G36" s="115">
        <f t="shared" ref="G36:G67" si="8">IF(E36=0,0,F36-1)</f>
        <v>1.7987220447284344</v>
      </c>
      <c r="H36" s="115">
        <f t="shared" ref="H36:H67" si="9">(G36*-1)</f>
        <v>-1.7987220447284344</v>
      </c>
      <c r="I36" s="605">
        <f t="shared" si="3"/>
        <v>24.682156948706709</v>
      </c>
      <c r="J36" s="125">
        <f t="shared" ref="J36:J67" si="10">IF(G36&lt;0,G36/$G$181*-100,G36/$G$180*100)</f>
        <v>24.682156948706709</v>
      </c>
      <c r="K36" s="242">
        <f>'MASTER CHART'!$C$7</f>
        <v>0.7</v>
      </c>
      <c r="L36" s="243">
        <f t="shared" ref="L36:L67" si="11">(I36*K36)</f>
        <v>17.277509864094696</v>
      </c>
    </row>
    <row r="37" spans="1:12" ht="14.4" x14ac:dyDescent="0.3">
      <c r="A37" s="1138" t="s">
        <v>49</v>
      </c>
      <c r="B37" s="1128" t="s">
        <v>49</v>
      </c>
      <c r="C37" s="1129">
        <v>24000</v>
      </c>
      <c r="D37" s="1130" t="s">
        <v>495</v>
      </c>
      <c r="E37" s="709">
        <f t="shared" si="6"/>
        <v>24000</v>
      </c>
      <c r="F37" s="241">
        <f t="shared" si="7"/>
        <v>1.5335463258785942</v>
      </c>
      <c r="G37" s="115">
        <f t="shared" si="8"/>
        <v>0.53354632587859419</v>
      </c>
      <c r="H37" s="115">
        <f t="shared" si="9"/>
        <v>-0.53354632587859419</v>
      </c>
      <c r="I37" s="605">
        <f t="shared" si="3"/>
        <v>7.321350284962735</v>
      </c>
      <c r="J37" s="125">
        <f t="shared" si="10"/>
        <v>7.321350284962735</v>
      </c>
      <c r="K37" s="242">
        <f>'MASTER CHART'!$C$7</f>
        <v>0.7</v>
      </c>
      <c r="L37" s="243">
        <f t="shared" si="11"/>
        <v>5.1249451994739141</v>
      </c>
    </row>
    <row r="38" spans="1:12" ht="14.4" x14ac:dyDescent="0.3">
      <c r="A38" s="1137" t="s">
        <v>50</v>
      </c>
      <c r="B38" s="1128" t="s">
        <v>50</v>
      </c>
      <c r="C38" s="1129">
        <v>15400</v>
      </c>
      <c r="D38" s="1130" t="s">
        <v>495</v>
      </c>
      <c r="E38" s="709">
        <f t="shared" si="6"/>
        <v>15400</v>
      </c>
      <c r="F38" s="241">
        <f t="shared" si="7"/>
        <v>0.98402555910543132</v>
      </c>
      <c r="G38" s="115">
        <f t="shared" si="8"/>
        <v>-1.5974440894568676E-2</v>
      </c>
      <c r="H38" s="115">
        <f t="shared" si="9"/>
        <v>1.5974440894568676E-2</v>
      </c>
      <c r="I38" s="605">
        <f t="shared" si="3"/>
        <v>-1.6835016835016821</v>
      </c>
      <c r="J38" s="125">
        <f t="shared" si="10"/>
        <v>1.6835016835016821</v>
      </c>
      <c r="K38" s="242">
        <f>'MASTER CHART'!$C$7</f>
        <v>0.7</v>
      </c>
      <c r="L38" s="243">
        <f t="shared" si="11"/>
        <v>-1.1784511784511773</v>
      </c>
    </row>
    <row r="39" spans="1:12" ht="14.4" x14ac:dyDescent="0.3">
      <c r="A39" s="1138" t="s">
        <v>268</v>
      </c>
      <c r="B39" s="1128" t="s">
        <v>229</v>
      </c>
      <c r="C39" s="1129">
        <v>47800</v>
      </c>
      <c r="D39" s="1130" t="s">
        <v>495</v>
      </c>
      <c r="E39" s="709">
        <f t="shared" si="6"/>
        <v>47800</v>
      </c>
      <c r="F39" s="241">
        <f t="shared" si="7"/>
        <v>3.0543130990415337</v>
      </c>
      <c r="G39" s="115">
        <f t="shared" si="8"/>
        <v>2.0543130990415337</v>
      </c>
      <c r="H39" s="115">
        <f t="shared" si="9"/>
        <v>-2.0543130990415337</v>
      </c>
      <c r="I39" s="605">
        <f t="shared" si="3"/>
        <v>28.189390618149936</v>
      </c>
      <c r="J39" s="125">
        <f t="shared" si="10"/>
        <v>28.189390618149936</v>
      </c>
      <c r="K39" s="242">
        <f>'MASTER CHART'!$C$7</f>
        <v>0.7</v>
      </c>
      <c r="L39" s="243">
        <f t="shared" si="11"/>
        <v>19.732573432704953</v>
      </c>
    </row>
    <row r="40" spans="1:12" ht="14.4" x14ac:dyDescent="0.3">
      <c r="A40" s="1138" t="s">
        <v>51</v>
      </c>
      <c r="B40" s="1128" t="s">
        <v>51</v>
      </c>
      <c r="C40" s="1131">
        <v>14200</v>
      </c>
      <c r="D40" s="1132" t="s">
        <v>495</v>
      </c>
      <c r="E40" s="709">
        <f t="shared" si="6"/>
        <v>14200</v>
      </c>
      <c r="F40" s="241">
        <f t="shared" si="7"/>
        <v>0.90734824281150162</v>
      </c>
      <c r="G40" s="115">
        <f t="shared" si="8"/>
        <v>-9.2651757188498385E-2</v>
      </c>
      <c r="H40" s="115">
        <f t="shared" si="9"/>
        <v>9.2651757188498385E-2</v>
      </c>
      <c r="I40" s="605">
        <f t="shared" si="3"/>
        <v>-9.7643097643097629</v>
      </c>
      <c r="J40" s="125">
        <f t="shared" si="10"/>
        <v>9.7643097643097629</v>
      </c>
      <c r="K40" s="242">
        <f>'MASTER CHART'!$C$7</f>
        <v>0.7</v>
      </c>
      <c r="L40" s="243">
        <f t="shared" si="11"/>
        <v>-6.8350168350168339</v>
      </c>
    </row>
    <row r="41" spans="1:12" ht="19.55" customHeight="1" x14ac:dyDescent="0.3">
      <c r="A41" s="1138" t="s">
        <v>220</v>
      </c>
      <c r="B41" s="1128" t="s">
        <v>220</v>
      </c>
      <c r="C41" s="1129">
        <v>6800</v>
      </c>
      <c r="D41" s="1130" t="s">
        <v>495</v>
      </c>
      <c r="E41" s="709">
        <f t="shared" si="6"/>
        <v>6800</v>
      </c>
      <c r="F41" s="241">
        <f t="shared" si="7"/>
        <v>0.43450479233226835</v>
      </c>
      <c r="G41" s="115">
        <f t="shared" si="8"/>
        <v>-0.56549520766773165</v>
      </c>
      <c r="H41" s="115">
        <f t="shared" si="9"/>
        <v>0.56549520766773165</v>
      </c>
      <c r="I41" s="605">
        <f t="shared" si="3"/>
        <v>-59.595959595959599</v>
      </c>
      <c r="J41" s="125">
        <f t="shared" si="10"/>
        <v>59.595959595959599</v>
      </c>
      <c r="K41" s="242">
        <f>'MASTER CHART'!$C$7</f>
        <v>0.7</v>
      </c>
      <c r="L41" s="243">
        <f t="shared" si="11"/>
        <v>-41.717171717171716</v>
      </c>
    </row>
    <row r="42" spans="1:12" ht="14.4" x14ac:dyDescent="0.3">
      <c r="A42" s="1138" t="s">
        <v>52</v>
      </c>
      <c r="B42" s="1128" t="s">
        <v>52</v>
      </c>
      <c r="C42" s="1129">
        <v>16100</v>
      </c>
      <c r="D42" s="1130" t="s">
        <v>495</v>
      </c>
      <c r="E42" s="709">
        <f t="shared" si="6"/>
        <v>16100</v>
      </c>
      <c r="F42" s="241">
        <f t="shared" si="7"/>
        <v>1.0287539936102237</v>
      </c>
      <c r="G42" s="115">
        <f t="shared" si="8"/>
        <v>2.8753993610223683E-2</v>
      </c>
      <c r="H42" s="115">
        <f t="shared" si="9"/>
        <v>-2.8753993610223683E-2</v>
      </c>
      <c r="I42" s="605">
        <f t="shared" si="3"/>
        <v>0.39456378781236356</v>
      </c>
      <c r="J42" s="125">
        <f t="shared" si="10"/>
        <v>0.39456378781236356</v>
      </c>
      <c r="K42" s="242">
        <f>'MASTER CHART'!$C$7</f>
        <v>0.7</v>
      </c>
      <c r="L42" s="243">
        <f t="shared" si="11"/>
        <v>0.27619465146865446</v>
      </c>
    </row>
    <row r="43" spans="1:12" ht="14.4" x14ac:dyDescent="0.3">
      <c r="A43" s="1138" t="s">
        <v>150</v>
      </c>
      <c r="B43" s="1128" t="s">
        <v>221</v>
      </c>
      <c r="C43" s="1131">
        <v>3600</v>
      </c>
      <c r="D43" s="1132" t="s">
        <v>495</v>
      </c>
      <c r="E43" s="709">
        <f t="shared" si="6"/>
        <v>3600</v>
      </c>
      <c r="F43" s="241">
        <f t="shared" si="7"/>
        <v>0.23003194888178913</v>
      </c>
      <c r="G43" s="115">
        <f t="shared" si="8"/>
        <v>-0.76996805111821087</v>
      </c>
      <c r="H43" s="115">
        <f t="shared" si="9"/>
        <v>0.76996805111821087</v>
      </c>
      <c r="I43" s="605">
        <f t="shared" si="3"/>
        <v>-81.144781144781149</v>
      </c>
      <c r="J43" s="125">
        <f t="shared" si="10"/>
        <v>81.144781144781149</v>
      </c>
      <c r="K43" s="242">
        <f>'MASTER CHART'!$C$7</f>
        <v>0.7</v>
      </c>
      <c r="L43" s="243">
        <f t="shared" si="11"/>
        <v>-56.801346801346803</v>
      </c>
    </row>
    <row r="44" spans="1:12" ht="14.4" x14ac:dyDescent="0.3">
      <c r="A44" s="1138" t="s">
        <v>151</v>
      </c>
      <c r="B44" s="1128" t="s">
        <v>151</v>
      </c>
      <c r="C44" s="1129">
        <v>22400</v>
      </c>
      <c r="D44" s="1130" t="s">
        <v>495</v>
      </c>
      <c r="E44" s="709">
        <f t="shared" si="6"/>
        <v>22400</v>
      </c>
      <c r="F44" s="241">
        <f t="shared" si="7"/>
        <v>1.4313099041533546</v>
      </c>
      <c r="G44" s="115">
        <f t="shared" si="8"/>
        <v>0.43130990415335457</v>
      </c>
      <c r="H44" s="115">
        <f t="shared" si="9"/>
        <v>-0.43130990415335457</v>
      </c>
      <c r="I44" s="605">
        <f t="shared" si="3"/>
        <v>5.9184568171854437</v>
      </c>
      <c r="J44" s="125">
        <f t="shared" si="10"/>
        <v>5.9184568171854437</v>
      </c>
      <c r="K44" s="242">
        <f>'MASTER CHART'!$C$7</f>
        <v>0.7</v>
      </c>
      <c r="L44" s="243">
        <f t="shared" si="11"/>
        <v>4.1429197720298108</v>
      </c>
    </row>
    <row r="45" spans="1:12" ht="14.4" x14ac:dyDescent="0.3">
      <c r="A45" s="1138" t="s">
        <v>152</v>
      </c>
      <c r="B45" s="1128" t="s">
        <v>152</v>
      </c>
      <c r="C45" s="1131">
        <v>11600</v>
      </c>
      <c r="D45" s="1132" t="s">
        <v>497</v>
      </c>
      <c r="E45" s="709">
        <f t="shared" si="6"/>
        <v>11600</v>
      </c>
      <c r="F45" s="241">
        <f t="shared" si="7"/>
        <v>0.74121405750798719</v>
      </c>
      <c r="G45" s="115">
        <f t="shared" si="8"/>
        <v>-0.25878594249201281</v>
      </c>
      <c r="H45" s="115">
        <f t="shared" si="9"/>
        <v>0.25878594249201281</v>
      </c>
      <c r="I45" s="605">
        <f t="shared" si="3"/>
        <v>-27.272727272727277</v>
      </c>
      <c r="J45" s="125">
        <f t="shared" si="10"/>
        <v>27.272727272727277</v>
      </c>
      <c r="K45" s="242">
        <f>'MASTER CHART'!$C$7</f>
        <v>0.7</v>
      </c>
      <c r="L45" s="243">
        <f t="shared" si="11"/>
        <v>-19.090909090909093</v>
      </c>
    </row>
    <row r="46" spans="1:12" ht="16.5" customHeight="1" x14ac:dyDescent="0.3">
      <c r="A46" s="1138" t="s">
        <v>53</v>
      </c>
      <c r="B46" s="1128" t="s">
        <v>53</v>
      </c>
      <c r="C46" s="1131">
        <v>34400</v>
      </c>
      <c r="D46" s="1132" t="s">
        <v>495</v>
      </c>
      <c r="E46" s="709">
        <f t="shared" si="6"/>
        <v>34400</v>
      </c>
      <c r="F46" s="241">
        <f t="shared" si="7"/>
        <v>2.1980830670926519</v>
      </c>
      <c r="G46" s="115">
        <f t="shared" si="8"/>
        <v>1.1980830670926519</v>
      </c>
      <c r="H46" s="115">
        <f t="shared" si="9"/>
        <v>-1.1980830670926519</v>
      </c>
      <c r="I46" s="605">
        <f t="shared" si="3"/>
        <v>16.440157825515129</v>
      </c>
      <c r="J46" s="125">
        <f t="shared" si="10"/>
        <v>16.440157825515129</v>
      </c>
      <c r="K46" s="242">
        <f>'MASTER CHART'!$C$7</f>
        <v>0.7</v>
      </c>
      <c r="L46" s="243">
        <f t="shared" si="11"/>
        <v>11.50811047786059</v>
      </c>
    </row>
    <row r="47" spans="1:12" ht="16.5" customHeight="1" x14ac:dyDescent="0.3">
      <c r="A47" s="1138" t="s">
        <v>54</v>
      </c>
      <c r="B47" s="1128" t="s">
        <v>499</v>
      </c>
      <c r="C47" s="1129">
        <v>33200</v>
      </c>
      <c r="D47" s="1130" t="s">
        <v>495</v>
      </c>
      <c r="E47" s="709">
        <f t="shared" si="6"/>
        <v>33200</v>
      </c>
      <c r="F47" s="241">
        <f t="shared" si="7"/>
        <v>2.1214057507987221</v>
      </c>
      <c r="G47" s="115">
        <f t="shared" si="8"/>
        <v>1.1214057507987221</v>
      </c>
      <c r="H47" s="115">
        <f t="shared" si="9"/>
        <v>-1.1214057507987221</v>
      </c>
      <c r="I47" s="605">
        <f t="shared" si="3"/>
        <v>15.387987724682157</v>
      </c>
      <c r="J47" s="125">
        <f t="shared" si="10"/>
        <v>15.387987724682157</v>
      </c>
      <c r="K47" s="242">
        <f>'MASTER CHART'!$C$7</f>
        <v>0.7</v>
      </c>
      <c r="L47" s="243">
        <f t="shared" si="11"/>
        <v>10.771591407277509</v>
      </c>
    </row>
    <row r="48" spans="1:12" ht="18.55" customHeight="1" x14ac:dyDescent="0.3">
      <c r="A48" s="1138" t="s">
        <v>321</v>
      </c>
      <c r="B48" s="1133" t="s">
        <v>223</v>
      </c>
      <c r="C48" s="1134">
        <v>1800</v>
      </c>
      <c r="D48" s="1135" t="s">
        <v>497</v>
      </c>
      <c r="E48" s="709">
        <f t="shared" si="6"/>
        <v>1800</v>
      </c>
      <c r="F48" s="241">
        <f t="shared" si="7"/>
        <v>0.11501597444089456</v>
      </c>
      <c r="G48" s="115">
        <f t="shared" si="8"/>
        <v>-0.88498402555910549</v>
      </c>
      <c r="H48" s="115">
        <f t="shared" si="9"/>
        <v>0.88498402555910549</v>
      </c>
      <c r="I48" s="605">
        <f t="shared" si="3"/>
        <v>-93.265993265993274</v>
      </c>
      <c r="J48" s="125">
        <f t="shared" si="10"/>
        <v>93.265993265993274</v>
      </c>
      <c r="K48" s="242">
        <f>'MASTER CHART'!$C$7</f>
        <v>0.7</v>
      </c>
      <c r="L48" s="243">
        <f t="shared" si="11"/>
        <v>-65.286195286195294</v>
      </c>
    </row>
    <row r="49" spans="1:46" ht="16.5" customHeight="1" x14ac:dyDescent="0.3">
      <c r="A49" s="1138" t="s">
        <v>277</v>
      </c>
      <c r="B49" s="1128" t="s">
        <v>506</v>
      </c>
      <c r="C49" s="1131">
        <v>800</v>
      </c>
      <c r="D49" s="1132" t="s">
        <v>495</v>
      </c>
      <c r="E49" s="709">
        <f t="shared" si="6"/>
        <v>800</v>
      </c>
      <c r="F49" s="241">
        <f t="shared" si="7"/>
        <v>5.1118210862619806E-2</v>
      </c>
      <c r="G49" s="115">
        <f t="shared" si="8"/>
        <v>-0.94888178913738019</v>
      </c>
      <c r="H49" s="115">
        <f t="shared" si="9"/>
        <v>0.94888178913738019</v>
      </c>
      <c r="I49" s="605">
        <f t="shared" si="3"/>
        <v>-100</v>
      </c>
      <c r="J49" s="125">
        <f t="shared" si="10"/>
        <v>100</v>
      </c>
      <c r="K49" s="242">
        <f>'MASTER CHART'!$C$7</f>
        <v>0.7</v>
      </c>
      <c r="L49" s="243">
        <f t="shared" si="11"/>
        <v>-70</v>
      </c>
    </row>
    <row r="50" spans="1:46" ht="16.5" customHeight="1" x14ac:dyDescent="0.3">
      <c r="A50" s="1138" t="s">
        <v>55</v>
      </c>
      <c r="B50" s="1128" t="s">
        <v>55</v>
      </c>
      <c r="C50" s="1131">
        <v>46600</v>
      </c>
      <c r="D50" s="1132" t="s">
        <v>495</v>
      </c>
      <c r="E50" s="709">
        <f t="shared" si="6"/>
        <v>46600</v>
      </c>
      <c r="F50" s="241">
        <f t="shared" si="7"/>
        <v>2.9776357827476039</v>
      </c>
      <c r="G50" s="115">
        <f t="shared" si="8"/>
        <v>1.9776357827476039</v>
      </c>
      <c r="H50" s="115">
        <f t="shared" si="9"/>
        <v>-1.9776357827476039</v>
      </c>
      <c r="I50" s="605">
        <f t="shared" si="3"/>
        <v>27.137220517316969</v>
      </c>
      <c r="J50" s="125">
        <f t="shared" si="10"/>
        <v>27.137220517316969</v>
      </c>
      <c r="K50" s="242">
        <f>'MASTER CHART'!$C$7</f>
        <v>0.7</v>
      </c>
      <c r="L50" s="243">
        <f t="shared" si="11"/>
        <v>18.996054362121878</v>
      </c>
    </row>
    <row r="51" spans="1:46" ht="16.5" customHeight="1" x14ac:dyDescent="0.3">
      <c r="A51" s="1138" t="s">
        <v>115</v>
      </c>
      <c r="B51" s="1128" t="s">
        <v>115</v>
      </c>
      <c r="C51" s="1129">
        <v>11400</v>
      </c>
      <c r="D51" s="1130" t="s">
        <v>495</v>
      </c>
      <c r="E51" s="709">
        <f t="shared" si="6"/>
        <v>11400</v>
      </c>
      <c r="F51" s="241">
        <f t="shared" si="7"/>
        <v>0.72843450479233229</v>
      </c>
      <c r="G51" s="116">
        <f t="shared" si="8"/>
        <v>-0.27156549520766771</v>
      </c>
      <c r="H51" s="116">
        <f t="shared" si="9"/>
        <v>0.27156549520766771</v>
      </c>
      <c r="I51" s="605">
        <f t="shared" si="3"/>
        <v>-28.619528619528616</v>
      </c>
      <c r="J51" s="125">
        <f t="shared" si="10"/>
        <v>28.619528619528616</v>
      </c>
      <c r="K51" s="242">
        <f>'MASTER CHART'!$C$7</f>
        <v>0.7</v>
      </c>
      <c r="L51" s="243">
        <f t="shared" si="11"/>
        <v>-20.033670033670031</v>
      </c>
    </row>
    <row r="52" spans="1:46" ht="16.5" customHeight="1" x14ac:dyDescent="0.3">
      <c r="A52" s="1138" t="s">
        <v>116</v>
      </c>
      <c r="B52" s="1128" t="s">
        <v>116</v>
      </c>
      <c r="C52" s="1131">
        <v>15900</v>
      </c>
      <c r="D52" s="1132" t="s">
        <v>495</v>
      </c>
      <c r="E52" s="709">
        <f t="shared" si="6"/>
        <v>15900</v>
      </c>
      <c r="F52" s="241">
        <f t="shared" si="7"/>
        <v>1.0159744408945688</v>
      </c>
      <c r="G52" s="116">
        <f t="shared" si="8"/>
        <v>1.5974440894568787E-2</v>
      </c>
      <c r="H52" s="116">
        <f t="shared" si="9"/>
        <v>-1.5974440894568787E-2</v>
      </c>
      <c r="I52" s="605">
        <f t="shared" si="3"/>
        <v>0.21920210434020299</v>
      </c>
      <c r="J52" s="125">
        <f t="shared" si="10"/>
        <v>0.21920210434020299</v>
      </c>
      <c r="K52" s="242">
        <f>'MASTER CHART'!$C$7</f>
        <v>0.7</v>
      </c>
      <c r="L52" s="243">
        <f t="shared" si="11"/>
        <v>0.15344147303814207</v>
      </c>
    </row>
    <row r="53" spans="1:46" ht="16.5" customHeight="1" x14ac:dyDescent="0.3">
      <c r="A53" s="1138" t="s">
        <v>56</v>
      </c>
      <c r="B53" s="1128" t="s">
        <v>56</v>
      </c>
      <c r="C53" s="1131">
        <v>11000</v>
      </c>
      <c r="D53" s="1132" t="s">
        <v>495</v>
      </c>
      <c r="E53" s="709">
        <f t="shared" si="6"/>
        <v>11000</v>
      </c>
      <c r="F53" s="241">
        <f t="shared" si="7"/>
        <v>0.70287539936102239</v>
      </c>
      <c r="G53" s="116">
        <f t="shared" si="8"/>
        <v>-0.29712460063897761</v>
      </c>
      <c r="H53" s="116">
        <f t="shared" si="9"/>
        <v>0.29712460063897761</v>
      </c>
      <c r="I53" s="605">
        <f t="shared" si="3"/>
        <v>-31.313131313131308</v>
      </c>
      <c r="J53" s="151">
        <f t="shared" si="10"/>
        <v>31.313131313131308</v>
      </c>
      <c r="K53" s="242">
        <f>'MASTER CHART'!$C$7</f>
        <v>0.7</v>
      </c>
      <c r="L53" s="243">
        <f t="shared" si="11"/>
        <v>-21.919191919191913</v>
      </c>
      <c r="AR53" s="31"/>
    </row>
    <row r="54" spans="1:46" ht="16.5" customHeight="1" x14ac:dyDescent="0.3">
      <c r="A54" s="1138" t="s">
        <v>57</v>
      </c>
      <c r="B54" s="1128" t="s">
        <v>57</v>
      </c>
      <c r="C54" s="1131">
        <v>12100</v>
      </c>
      <c r="D54" s="1132" t="s">
        <v>495</v>
      </c>
      <c r="E54" s="709">
        <f t="shared" si="6"/>
        <v>12100</v>
      </c>
      <c r="F54" s="241">
        <f t="shared" si="7"/>
        <v>0.77316293929712465</v>
      </c>
      <c r="G54" s="116">
        <f t="shared" si="8"/>
        <v>-0.22683706070287535</v>
      </c>
      <c r="H54" s="116">
        <f t="shared" si="9"/>
        <v>0.22683706070287535</v>
      </c>
      <c r="I54" s="605">
        <f t="shared" si="3"/>
        <v>-23.905723905723899</v>
      </c>
      <c r="J54" s="125">
        <f t="shared" si="10"/>
        <v>23.905723905723899</v>
      </c>
      <c r="K54" s="242">
        <f>'MASTER CHART'!$C$7</f>
        <v>0.7</v>
      </c>
      <c r="L54" s="243">
        <f t="shared" si="11"/>
        <v>-16.73400673400673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</row>
    <row r="55" spans="1:46" s="148" customFormat="1" ht="16.5" customHeight="1" x14ac:dyDescent="0.3">
      <c r="A55" s="1138" t="s">
        <v>58</v>
      </c>
      <c r="B55" s="1128" t="s">
        <v>58</v>
      </c>
      <c r="C55" s="1129">
        <v>8900</v>
      </c>
      <c r="D55" s="1130" t="s">
        <v>495</v>
      </c>
      <c r="E55" s="709">
        <f t="shared" si="6"/>
        <v>8900</v>
      </c>
      <c r="F55" s="241">
        <f t="shared" si="7"/>
        <v>0.56869009584664532</v>
      </c>
      <c r="G55" s="116">
        <f t="shared" si="8"/>
        <v>-0.43130990415335468</v>
      </c>
      <c r="H55" s="116">
        <f t="shared" si="9"/>
        <v>0.43130990415335468</v>
      </c>
      <c r="I55" s="605">
        <f t="shared" si="3"/>
        <v>-45.45454545454546</v>
      </c>
      <c r="J55" s="125">
        <f t="shared" si="10"/>
        <v>45.45454545454546</v>
      </c>
      <c r="K55" s="242">
        <f>'MASTER CHART'!$C$7</f>
        <v>0.7</v>
      </c>
      <c r="L55" s="243">
        <f t="shared" si="11"/>
        <v>-31.81818181818182</v>
      </c>
      <c r="M55" s="153"/>
      <c r="N55" s="152"/>
      <c r="O55" s="153"/>
      <c r="P55" s="154"/>
      <c r="Q55" s="155"/>
      <c r="R55" s="156"/>
      <c r="S55" s="153"/>
      <c r="T55" s="153"/>
      <c r="U55" s="157"/>
      <c r="V55" s="153"/>
      <c r="W55" s="157"/>
      <c r="X55" s="153"/>
      <c r="Y55" s="158"/>
      <c r="Z55" s="159"/>
      <c r="AA55" s="160"/>
      <c r="AB55" s="159"/>
      <c r="AC55" s="153"/>
      <c r="AD55" s="153"/>
      <c r="AE55" s="153"/>
      <c r="AF55" s="153"/>
      <c r="AG55" s="153"/>
      <c r="AH55" s="153"/>
      <c r="AI55" s="153"/>
      <c r="AJ55" s="153"/>
      <c r="AK55" s="161"/>
      <c r="AL55" s="153"/>
      <c r="AM55" s="153"/>
      <c r="AN55" s="153"/>
      <c r="AO55" s="153"/>
      <c r="AP55" s="153"/>
      <c r="AQ55" s="153"/>
      <c r="AR55" s="153"/>
      <c r="AS55" s="154"/>
      <c r="AT55" s="162"/>
    </row>
    <row r="56" spans="1:46" ht="18" customHeight="1" x14ac:dyDescent="0.3">
      <c r="A56" s="1138" t="s">
        <v>153</v>
      </c>
      <c r="B56" s="1128" t="s">
        <v>153</v>
      </c>
      <c r="C56" s="1131">
        <v>38700</v>
      </c>
      <c r="D56" s="1132" t="s">
        <v>495</v>
      </c>
      <c r="E56" s="709">
        <f t="shared" si="6"/>
        <v>38700</v>
      </c>
      <c r="F56" s="241">
        <f t="shared" si="7"/>
        <v>2.4728434504792332</v>
      </c>
      <c r="G56" s="116">
        <f t="shared" si="8"/>
        <v>1.4728434504792332</v>
      </c>
      <c r="H56" s="116">
        <f t="shared" si="9"/>
        <v>-1.4728434504792332</v>
      </c>
      <c r="I56" s="605">
        <f t="shared" si="3"/>
        <v>20.210434020166591</v>
      </c>
      <c r="J56" s="125">
        <f t="shared" si="10"/>
        <v>20.210434020166591</v>
      </c>
      <c r="K56" s="242">
        <f>'MASTER CHART'!$C$7</f>
        <v>0.7</v>
      </c>
      <c r="L56" s="243">
        <f t="shared" si="11"/>
        <v>14.147303814116613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</row>
    <row r="57" spans="1:46" ht="18" customHeight="1" x14ac:dyDescent="0.3">
      <c r="A57" s="1138" t="s">
        <v>154</v>
      </c>
      <c r="B57" s="1128" t="s">
        <v>154</v>
      </c>
      <c r="C57" s="1129">
        <v>29500</v>
      </c>
      <c r="D57" s="1130" t="s">
        <v>495</v>
      </c>
      <c r="E57" s="709">
        <f t="shared" si="6"/>
        <v>29500</v>
      </c>
      <c r="F57" s="241">
        <f t="shared" si="7"/>
        <v>1.8849840255591055</v>
      </c>
      <c r="G57" s="116">
        <f t="shared" si="8"/>
        <v>0.88498402555910549</v>
      </c>
      <c r="H57" s="116">
        <f t="shared" si="9"/>
        <v>-0.88498402555910549</v>
      </c>
      <c r="I57" s="605">
        <f t="shared" si="3"/>
        <v>12.143796580447173</v>
      </c>
      <c r="J57" s="125">
        <f t="shared" si="10"/>
        <v>12.143796580447173</v>
      </c>
      <c r="K57" s="242">
        <f>'MASTER CHART'!$C$7</f>
        <v>0.7</v>
      </c>
      <c r="L57" s="243">
        <f t="shared" si="11"/>
        <v>8.5006576063130197</v>
      </c>
    </row>
    <row r="58" spans="1:46" ht="18" customHeight="1" x14ac:dyDescent="0.3">
      <c r="A58" s="1138" t="s">
        <v>155</v>
      </c>
      <c r="B58" s="1128" t="s">
        <v>155</v>
      </c>
      <c r="C58" s="1131">
        <v>1900</v>
      </c>
      <c r="D58" s="1132" t="s">
        <v>495</v>
      </c>
      <c r="E58" s="709">
        <f t="shared" si="6"/>
        <v>1900</v>
      </c>
      <c r="F58" s="241">
        <f t="shared" si="7"/>
        <v>0.12140575079872204</v>
      </c>
      <c r="G58" s="116">
        <f t="shared" si="8"/>
        <v>-0.87859424920127793</v>
      </c>
      <c r="H58" s="116">
        <f t="shared" si="9"/>
        <v>0.87859424920127793</v>
      </c>
      <c r="I58" s="605">
        <f t="shared" si="3"/>
        <v>-92.592592592592595</v>
      </c>
      <c r="J58" s="125">
        <f t="shared" si="10"/>
        <v>92.592592592592595</v>
      </c>
      <c r="K58" s="242">
        <f>'MASTER CHART'!$C$7</f>
        <v>0.7</v>
      </c>
      <c r="L58" s="243">
        <f t="shared" si="11"/>
        <v>-64.81481481481481</v>
      </c>
    </row>
    <row r="59" spans="1:46" ht="18" customHeight="1" x14ac:dyDescent="0.3">
      <c r="A59" s="1138" t="s">
        <v>156</v>
      </c>
      <c r="B59" s="1128" t="s">
        <v>156</v>
      </c>
      <c r="C59" s="1129">
        <v>9400</v>
      </c>
      <c r="D59" s="1130" t="s">
        <v>495</v>
      </c>
      <c r="E59" s="709">
        <f t="shared" si="6"/>
        <v>9400</v>
      </c>
      <c r="F59" s="241">
        <f t="shared" si="7"/>
        <v>0.60063897763578278</v>
      </c>
      <c r="G59" s="116">
        <f t="shared" si="8"/>
        <v>-0.39936102236421722</v>
      </c>
      <c r="H59" s="116">
        <f t="shared" si="9"/>
        <v>0.39936102236421722</v>
      </c>
      <c r="I59" s="605">
        <f t="shared" si="3"/>
        <v>-42.087542087542083</v>
      </c>
      <c r="J59" s="125">
        <f t="shared" si="10"/>
        <v>42.087542087542083</v>
      </c>
      <c r="K59" s="242">
        <f>'MASTER CHART'!$C$7</f>
        <v>0.7</v>
      </c>
      <c r="L59" s="243">
        <f t="shared" si="11"/>
        <v>-29.461279461279457</v>
      </c>
    </row>
    <row r="60" spans="1:46" ht="18" customHeight="1" x14ac:dyDescent="0.3">
      <c r="A60" s="1138" t="s">
        <v>157</v>
      </c>
      <c r="B60" s="1128" t="s">
        <v>157</v>
      </c>
      <c r="C60" s="1129">
        <v>41800</v>
      </c>
      <c r="D60" s="1130" t="s">
        <v>495</v>
      </c>
      <c r="E60" s="709">
        <f t="shared" si="6"/>
        <v>41800</v>
      </c>
      <c r="F60" s="241">
        <f t="shared" si="7"/>
        <v>2.670926517571885</v>
      </c>
      <c r="G60" s="116">
        <f t="shared" si="8"/>
        <v>1.670926517571885</v>
      </c>
      <c r="H60" s="116">
        <f t="shared" si="9"/>
        <v>-1.670926517571885</v>
      </c>
      <c r="I60" s="605">
        <f t="shared" si="3"/>
        <v>22.928540113985097</v>
      </c>
      <c r="J60" s="125">
        <f t="shared" si="10"/>
        <v>22.928540113985097</v>
      </c>
      <c r="K60" s="242">
        <f>'MASTER CHART'!$C$7</f>
        <v>0.7</v>
      </c>
      <c r="L60" s="243">
        <f t="shared" si="11"/>
        <v>16.049978079789568</v>
      </c>
    </row>
    <row r="61" spans="1:46" ht="18" customHeight="1" x14ac:dyDescent="0.3">
      <c r="A61" s="1137" t="s">
        <v>59</v>
      </c>
      <c r="B61" s="1128" t="s">
        <v>59</v>
      </c>
      <c r="C61" s="1129">
        <v>42400</v>
      </c>
      <c r="D61" s="1130" t="s">
        <v>495</v>
      </c>
      <c r="E61" s="709">
        <f t="shared" si="6"/>
        <v>42400</v>
      </c>
      <c r="F61" s="241">
        <f t="shared" si="7"/>
        <v>2.7092651757188499</v>
      </c>
      <c r="G61" s="116">
        <f t="shared" si="8"/>
        <v>1.7092651757188499</v>
      </c>
      <c r="H61" s="116">
        <f t="shared" si="9"/>
        <v>-1.7092651757188499</v>
      </c>
      <c r="I61" s="605">
        <f t="shared" si="3"/>
        <v>23.45462516440158</v>
      </c>
      <c r="J61" s="125">
        <f t="shared" si="10"/>
        <v>23.45462516440158</v>
      </c>
      <c r="K61" s="242">
        <f>'MASTER CHART'!$C$7</f>
        <v>0.7</v>
      </c>
      <c r="L61" s="243">
        <f t="shared" si="11"/>
        <v>16.418237615081104</v>
      </c>
    </row>
    <row r="62" spans="1:46" ht="18" customHeight="1" x14ac:dyDescent="0.3">
      <c r="A62" s="1138" t="s">
        <v>158</v>
      </c>
      <c r="B62" s="1128" t="s">
        <v>158</v>
      </c>
      <c r="C62" s="1129">
        <v>26100</v>
      </c>
      <c r="D62" s="1130" t="s">
        <v>317</v>
      </c>
      <c r="E62" s="709">
        <f t="shared" si="6"/>
        <v>26100</v>
      </c>
      <c r="F62" s="241">
        <f t="shared" si="7"/>
        <v>1.6677316293929711</v>
      </c>
      <c r="G62" s="116">
        <f t="shared" si="8"/>
        <v>0.66773162939297115</v>
      </c>
      <c r="H62" s="116">
        <f t="shared" si="9"/>
        <v>-0.66773162939297115</v>
      </c>
      <c r="I62" s="605">
        <f t="shared" si="3"/>
        <v>9.1626479614204275</v>
      </c>
      <c r="J62" s="125">
        <f t="shared" si="10"/>
        <v>9.1626479614204275</v>
      </c>
      <c r="K62" s="242">
        <f>'MASTER CHART'!$C$7</f>
        <v>0.7</v>
      </c>
      <c r="L62" s="243">
        <f t="shared" si="11"/>
        <v>6.4138535729942987</v>
      </c>
    </row>
    <row r="63" spans="1:46" ht="18" customHeight="1" x14ac:dyDescent="0.3">
      <c r="A63" s="1138" t="s">
        <v>159</v>
      </c>
      <c r="B63" s="1128" t="s">
        <v>159</v>
      </c>
      <c r="C63" s="1131">
        <v>19300</v>
      </c>
      <c r="D63" s="1132" t="s">
        <v>495</v>
      </c>
      <c r="E63" s="709">
        <f t="shared" si="6"/>
        <v>19300</v>
      </c>
      <c r="F63" s="241">
        <f t="shared" si="7"/>
        <v>1.2332268370607029</v>
      </c>
      <c r="G63" s="116">
        <f t="shared" si="8"/>
        <v>0.23322683706070291</v>
      </c>
      <c r="H63" s="116">
        <f t="shared" si="9"/>
        <v>-0.23322683706070291</v>
      </c>
      <c r="I63" s="605">
        <f t="shared" si="3"/>
        <v>3.2003507233669444</v>
      </c>
      <c r="J63" s="125">
        <f t="shared" si="10"/>
        <v>3.2003507233669444</v>
      </c>
      <c r="K63" s="242">
        <f>'MASTER CHART'!$C$7</f>
        <v>0.7</v>
      </c>
      <c r="L63" s="243">
        <f t="shared" si="11"/>
        <v>2.2402455063568607</v>
      </c>
    </row>
    <row r="64" spans="1:46" ht="18" customHeight="1" x14ac:dyDescent="0.3">
      <c r="A64" s="1138" t="s">
        <v>160</v>
      </c>
      <c r="B64" s="1128" t="s">
        <v>160</v>
      </c>
      <c r="C64" s="1129">
        <v>10100</v>
      </c>
      <c r="D64" s="1130" t="s">
        <v>495</v>
      </c>
      <c r="E64" s="709">
        <f t="shared" si="6"/>
        <v>10100</v>
      </c>
      <c r="F64" s="241">
        <f t="shared" si="7"/>
        <v>0.64536741214057503</v>
      </c>
      <c r="G64" s="116">
        <f t="shared" si="8"/>
        <v>-0.35463258785942497</v>
      </c>
      <c r="H64" s="116">
        <f t="shared" si="9"/>
        <v>0.35463258785942497</v>
      </c>
      <c r="I64" s="605">
        <f t="shared" si="3"/>
        <v>-37.373737373737384</v>
      </c>
      <c r="J64" s="125">
        <f t="shared" si="10"/>
        <v>37.373737373737384</v>
      </c>
      <c r="K64" s="242">
        <f>'MASTER CHART'!$C$7</f>
        <v>0.7</v>
      </c>
      <c r="L64" s="243">
        <f t="shared" si="11"/>
        <v>-26.161616161616166</v>
      </c>
    </row>
    <row r="65" spans="1:12" ht="18" customHeight="1" x14ac:dyDescent="0.3">
      <c r="A65" s="1138" t="s">
        <v>60</v>
      </c>
      <c r="B65" s="1128" t="s">
        <v>60</v>
      </c>
      <c r="C65" s="1131">
        <v>48200</v>
      </c>
      <c r="D65" s="1132" t="s">
        <v>495</v>
      </c>
      <c r="E65" s="709">
        <f t="shared" si="6"/>
        <v>48200</v>
      </c>
      <c r="F65" s="241">
        <f t="shared" si="7"/>
        <v>3.0798722044728435</v>
      </c>
      <c r="G65" s="116">
        <f t="shared" si="8"/>
        <v>2.0798722044728435</v>
      </c>
      <c r="H65" s="116">
        <f t="shared" si="9"/>
        <v>-2.0798722044728435</v>
      </c>
      <c r="I65" s="605">
        <f t="shared" si="3"/>
        <v>28.540113985094255</v>
      </c>
      <c r="J65" s="125">
        <f t="shared" si="10"/>
        <v>28.540113985094255</v>
      </c>
      <c r="K65" s="242">
        <f>'MASTER CHART'!$C$7</f>
        <v>0.7</v>
      </c>
      <c r="L65" s="243">
        <f t="shared" si="11"/>
        <v>19.978079789565978</v>
      </c>
    </row>
    <row r="66" spans="1:12" ht="18" customHeight="1" x14ac:dyDescent="0.3">
      <c r="A66" s="1138" t="s">
        <v>161</v>
      </c>
      <c r="B66" s="1128" t="s">
        <v>161</v>
      </c>
      <c r="C66" s="1129">
        <v>4400</v>
      </c>
      <c r="D66" s="1130" t="s">
        <v>495</v>
      </c>
      <c r="E66" s="709">
        <f t="shared" si="6"/>
        <v>4400</v>
      </c>
      <c r="F66" s="241">
        <f t="shared" si="7"/>
        <v>0.28115015974440893</v>
      </c>
      <c r="G66" s="116">
        <f t="shared" si="8"/>
        <v>-0.71884984025559107</v>
      </c>
      <c r="H66" s="116">
        <f t="shared" si="9"/>
        <v>0.71884984025559107</v>
      </c>
      <c r="I66" s="605">
        <f t="shared" si="3"/>
        <v>-75.757575757575751</v>
      </c>
      <c r="J66" s="125">
        <f t="shared" si="10"/>
        <v>75.757575757575751</v>
      </c>
      <c r="K66" s="242">
        <f>'MASTER CHART'!$C$7</f>
        <v>0.7</v>
      </c>
      <c r="L66" s="243">
        <f t="shared" si="11"/>
        <v>-53.030303030303024</v>
      </c>
    </row>
    <row r="67" spans="1:12" ht="15.8" customHeight="1" x14ac:dyDescent="0.3">
      <c r="A67" s="1138" t="s">
        <v>255</v>
      </c>
      <c r="B67" s="1128" t="s">
        <v>162</v>
      </c>
      <c r="C67" s="1129">
        <v>43000</v>
      </c>
      <c r="D67" s="1130" t="s">
        <v>323</v>
      </c>
      <c r="E67" s="709">
        <f t="shared" si="6"/>
        <v>43000</v>
      </c>
      <c r="F67" s="241">
        <f t="shared" si="7"/>
        <v>2.7476038338658149</v>
      </c>
      <c r="G67" s="116">
        <f t="shared" si="8"/>
        <v>1.7476038338658149</v>
      </c>
      <c r="H67" s="116">
        <f t="shared" si="9"/>
        <v>-1.7476038338658149</v>
      </c>
      <c r="I67" s="605">
        <f t="shared" si="3"/>
        <v>23.980710214818064</v>
      </c>
      <c r="J67" s="125">
        <f t="shared" si="10"/>
        <v>23.980710214818064</v>
      </c>
      <c r="K67" s="242">
        <f>'MASTER CHART'!$C$7</f>
        <v>0.7</v>
      </c>
      <c r="L67" s="243">
        <f t="shared" si="11"/>
        <v>16.786497150372643</v>
      </c>
    </row>
    <row r="68" spans="1:12" ht="15.8" customHeight="1" x14ac:dyDescent="0.3">
      <c r="A68" s="1138" t="s">
        <v>61</v>
      </c>
      <c r="B68" s="1128" t="s">
        <v>61</v>
      </c>
      <c r="C68" s="1131">
        <v>26800</v>
      </c>
      <c r="D68" s="1132" t="s">
        <v>495</v>
      </c>
      <c r="E68" s="709">
        <f t="shared" si="6"/>
        <v>26800</v>
      </c>
      <c r="F68" s="241">
        <f t="shared" ref="F68:F99" si="12">IF(E68=0,"use mean",E68/$E$179)</f>
        <v>1.7124600638977636</v>
      </c>
      <c r="G68" s="116">
        <f t="shared" ref="G68:G85" si="13">IF(E68=0,0,F68-1)</f>
        <v>0.71246006389776362</v>
      </c>
      <c r="H68" s="116">
        <f t="shared" ref="H68:H85" si="14">(G68*-1)</f>
        <v>-0.71246006389776362</v>
      </c>
      <c r="I68" s="605">
        <f t="shared" ref="I68:I131" si="15">(IF(G68&lt;0,G68/$G$181*100,G68/$G$180*100))</f>
        <v>9.7764138535729952</v>
      </c>
      <c r="J68" s="125">
        <f t="shared" ref="J68:J99" si="16">IF(G68&lt;0,G68/$G$181*-100,G68/$G$180*100)</f>
        <v>9.7764138535729952</v>
      </c>
      <c r="K68" s="242">
        <f>'MASTER CHART'!$C$7</f>
        <v>0.7</v>
      </c>
      <c r="L68" s="243">
        <f t="shared" ref="L68:L85" si="17">(I68*K68)</f>
        <v>6.8434896975010959</v>
      </c>
    </row>
    <row r="69" spans="1:12" ht="15.8" customHeight="1" x14ac:dyDescent="0.3">
      <c r="A69" s="1138" t="s">
        <v>117</v>
      </c>
      <c r="B69" s="1128" t="s">
        <v>117</v>
      </c>
      <c r="C69" s="1131">
        <v>14100</v>
      </c>
      <c r="D69" s="1132" t="s">
        <v>495</v>
      </c>
      <c r="E69" s="709">
        <f t="shared" si="6"/>
        <v>14100</v>
      </c>
      <c r="F69" s="241">
        <f t="shared" si="12"/>
        <v>0.90095846645367417</v>
      </c>
      <c r="G69" s="116">
        <f t="shared" si="13"/>
        <v>-9.9041533546325833E-2</v>
      </c>
      <c r="H69" s="116">
        <f t="shared" si="14"/>
        <v>9.9041533546325833E-2</v>
      </c>
      <c r="I69" s="605">
        <f t="shared" si="15"/>
        <v>-10.437710437710432</v>
      </c>
      <c r="J69" s="125">
        <f t="shared" si="16"/>
        <v>10.437710437710432</v>
      </c>
      <c r="K69" s="242">
        <f>'MASTER CHART'!$C$7</f>
        <v>0.7</v>
      </c>
      <c r="L69" s="243">
        <f t="shared" si="17"/>
        <v>-7.3063973063973018</v>
      </c>
    </row>
    <row r="70" spans="1:12" ht="15.8" customHeight="1" x14ac:dyDescent="0.3">
      <c r="A70" s="1138" t="s">
        <v>62</v>
      </c>
      <c r="B70" s="1128" t="s">
        <v>62</v>
      </c>
      <c r="C70" s="1131">
        <v>7900</v>
      </c>
      <c r="D70" s="1132" t="s">
        <v>495</v>
      </c>
      <c r="E70" s="709">
        <f t="shared" ref="E70:E133" si="18">C70</f>
        <v>7900</v>
      </c>
      <c r="F70" s="241">
        <f t="shared" si="12"/>
        <v>0.50479233226837061</v>
      </c>
      <c r="G70" s="116">
        <f t="shared" si="13"/>
        <v>-0.49520766773162939</v>
      </c>
      <c r="H70" s="116">
        <f t="shared" si="14"/>
        <v>0.49520766773162939</v>
      </c>
      <c r="I70" s="605">
        <f t="shared" si="15"/>
        <v>-52.188552188552187</v>
      </c>
      <c r="J70" s="125">
        <f t="shared" si="16"/>
        <v>52.188552188552187</v>
      </c>
      <c r="K70" s="242">
        <f>'MASTER CHART'!$C$7</f>
        <v>0.7</v>
      </c>
      <c r="L70" s="243">
        <f t="shared" si="17"/>
        <v>-36.531986531986526</v>
      </c>
    </row>
    <row r="71" spans="1:12" ht="15.8" customHeight="1" x14ac:dyDescent="0.3">
      <c r="A71" s="1138" t="s">
        <v>163</v>
      </c>
      <c r="B71" s="1128" t="s">
        <v>163</v>
      </c>
      <c r="C71" s="1131">
        <v>1300</v>
      </c>
      <c r="D71" s="1132" t="s">
        <v>495</v>
      </c>
      <c r="E71" s="709">
        <f t="shared" si="18"/>
        <v>1300</v>
      </c>
      <c r="F71" s="241">
        <f t="shared" si="12"/>
        <v>8.3067092651757185E-2</v>
      </c>
      <c r="G71" s="116">
        <f t="shared" si="13"/>
        <v>-0.91693290734824284</v>
      </c>
      <c r="H71" s="116">
        <f t="shared" si="14"/>
        <v>0.91693290734824284</v>
      </c>
      <c r="I71" s="605">
        <f t="shared" si="15"/>
        <v>-96.632996632996637</v>
      </c>
      <c r="J71" s="125">
        <f t="shared" si="16"/>
        <v>96.632996632996637</v>
      </c>
      <c r="K71" s="242">
        <f>'MASTER CHART'!$C$7</f>
        <v>0.7</v>
      </c>
      <c r="L71" s="243">
        <f t="shared" si="17"/>
        <v>-67.643097643097647</v>
      </c>
    </row>
    <row r="72" spans="1:12" ht="15.8" customHeight="1" x14ac:dyDescent="0.3">
      <c r="A72" s="1138" t="s">
        <v>164</v>
      </c>
      <c r="B72" s="1128" t="s">
        <v>164</v>
      </c>
      <c r="C72" s="1129">
        <v>7900</v>
      </c>
      <c r="D72" s="1130" t="s">
        <v>495</v>
      </c>
      <c r="E72" s="709">
        <f t="shared" si="18"/>
        <v>7900</v>
      </c>
      <c r="F72" s="241">
        <f t="shared" si="12"/>
        <v>0.50479233226837061</v>
      </c>
      <c r="G72" s="116">
        <f t="shared" si="13"/>
        <v>-0.49520766773162939</v>
      </c>
      <c r="H72" s="116">
        <f t="shared" si="14"/>
        <v>0.49520766773162939</v>
      </c>
      <c r="I72" s="605">
        <f t="shared" si="15"/>
        <v>-52.188552188552187</v>
      </c>
      <c r="J72" s="125">
        <f t="shared" si="16"/>
        <v>52.188552188552187</v>
      </c>
      <c r="K72" s="242">
        <f>'MASTER CHART'!$C$7</f>
        <v>0.7</v>
      </c>
      <c r="L72" s="243">
        <f t="shared" si="17"/>
        <v>-36.531986531986526</v>
      </c>
    </row>
    <row r="73" spans="1:12" ht="15.8" customHeight="1" x14ac:dyDescent="0.3">
      <c r="A73" s="1138" t="s">
        <v>118</v>
      </c>
      <c r="B73" s="1128" t="s">
        <v>118</v>
      </c>
      <c r="C73" s="1131">
        <v>1800</v>
      </c>
      <c r="D73" s="1132" t="s">
        <v>495</v>
      </c>
      <c r="E73" s="709">
        <f t="shared" si="18"/>
        <v>1800</v>
      </c>
      <c r="F73" s="241">
        <f t="shared" si="12"/>
        <v>0.11501597444089456</v>
      </c>
      <c r="G73" s="116">
        <f t="shared" si="13"/>
        <v>-0.88498402555910549</v>
      </c>
      <c r="H73" s="116">
        <f t="shared" si="14"/>
        <v>0.88498402555910549</v>
      </c>
      <c r="I73" s="605">
        <f t="shared" si="15"/>
        <v>-93.265993265993274</v>
      </c>
      <c r="J73" s="125">
        <f t="shared" si="16"/>
        <v>93.265993265993274</v>
      </c>
      <c r="K73" s="242">
        <f>'MASTER CHART'!$C$7</f>
        <v>0.7</v>
      </c>
      <c r="L73" s="243">
        <f t="shared" si="17"/>
        <v>-65.286195286195294</v>
      </c>
    </row>
    <row r="74" spans="1:12" ht="15.8" customHeight="1" x14ac:dyDescent="0.3">
      <c r="A74" s="1138" t="s">
        <v>63</v>
      </c>
      <c r="B74" s="1128" t="s">
        <v>63</v>
      </c>
      <c r="C74" s="1131">
        <v>5300</v>
      </c>
      <c r="D74" s="1132" t="s">
        <v>495</v>
      </c>
      <c r="E74" s="709">
        <f t="shared" si="18"/>
        <v>5300</v>
      </c>
      <c r="F74" s="241">
        <f t="shared" si="12"/>
        <v>0.33865814696485624</v>
      </c>
      <c r="G74" s="116">
        <f t="shared" si="13"/>
        <v>-0.66134185303514381</v>
      </c>
      <c r="H74" s="116">
        <f t="shared" si="14"/>
        <v>0.66134185303514381</v>
      </c>
      <c r="I74" s="605">
        <f t="shared" si="15"/>
        <v>-69.696969696969703</v>
      </c>
      <c r="J74" s="125">
        <f t="shared" si="16"/>
        <v>69.696969696969703</v>
      </c>
      <c r="K74" s="242">
        <f>'MASTER CHART'!$C$7</f>
        <v>0.7</v>
      </c>
      <c r="L74" s="243">
        <f t="shared" si="17"/>
        <v>-48.787878787878789</v>
      </c>
    </row>
    <row r="75" spans="1:12" ht="15.8" customHeight="1" x14ac:dyDescent="0.3">
      <c r="A75" s="1138" t="s">
        <v>254</v>
      </c>
      <c r="B75" s="1128" t="s">
        <v>64</v>
      </c>
      <c r="C75" s="1131">
        <v>58100</v>
      </c>
      <c r="D75" s="1132" t="s">
        <v>495</v>
      </c>
      <c r="E75" s="709">
        <f t="shared" si="18"/>
        <v>58100</v>
      </c>
      <c r="F75" s="241">
        <f t="shared" si="12"/>
        <v>3.7124600638977636</v>
      </c>
      <c r="G75" s="116">
        <f t="shared" si="13"/>
        <v>2.7124600638977636</v>
      </c>
      <c r="H75" s="116">
        <f t="shared" si="14"/>
        <v>-2.7124600638977636</v>
      </c>
      <c r="I75" s="605">
        <f t="shared" si="15"/>
        <v>37.220517316966244</v>
      </c>
      <c r="J75" s="125">
        <f t="shared" si="16"/>
        <v>37.220517316966244</v>
      </c>
      <c r="K75" s="242">
        <f>'MASTER CHART'!$C$7</f>
        <v>0.7</v>
      </c>
      <c r="L75" s="243">
        <f t="shared" si="17"/>
        <v>26.05436212187637</v>
      </c>
    </row>
    <row r="76" spans="1:12" ht="15.8" customHeight="1" x14ac:dyDescent="0.3">
      <c r="A76" s="1138" t="s">
        <v>65</v>
      </c>
      <c r="B76" s="1128" t="s">
        <v>65</v>
      </c>
      <c r="C76" s="1131">
        <v>27200</v>
      </c>
      <c r="D76" s="1132" t="s">
        <v>495</v>
      </c>
      <c r="E76" s="709">
        <f t="shared" si="18"/>
        <v>27200</v>
      </c>
      <c r="F76" s="241">
        <f t="shared" si="12"/>
        <v>1.7380191693290734</v>
      </c>
      <c r="G76" s="116">
        <f t="shared" si="13"/>
        <v>0.73801916932907341</v>
      </c>
      <c r="H76" s="116">
        <f t="shared" si="14"/>
        <v>-0.73801916932907341</v>
      </c>
      <c r="I76" s="605">
        <f t="shared" si="15"/>
        <v>10.127137220517316</v>
      </c>
      <c r="J76" s="125">
        <f t="shared" si="16"/>
        <v>10.127137220517316</v>
      </c>
      <c r="K76" s="242">
        <f>'MASTER CHART'!$C$7</f>
        <v>0.7</v>
      </c>
      <c r="L76" s="243">
        <f t="shared" si="17"/>
        <v>7.0889960543621209</v>
      </c>
    </row>
    <row r="77" spans="1:12" ht="15.8" customHeight="1" x14ac:dyDescent="0.3">
      <c r="A77" s="1138" t="s">
        <v>166</v>
      </c>
      <c r="B77" s="1128" t="s">
        <v>166</v>
      </c>
      <c r="C77" s="1129">
        <v>48100</v>
      </c>
      <c r="D77" s="1130" t="s">
        <v>495</v>
      </c>
      <c r="E77" s="709">
        <f t="shared" si="18"/>
        <v>48100</v>
      </c>
      <c r="F77" s="241">
        <f t="shared" si="12"/>
        <v>3.0734824281150162</v>
      </c>
      <c r="G77" s="116">
        <f t="shared" si="13"/>
        <v>2.0734824281150162</v>
      </c>
      <c r="H77" s="116">
        <f t="shared" si="14"/>
        <v>-2.0734824281150162</v>
      </c>
      <c r="I77" s="605">
        <f t="shared" si="15"/>
        <v>28.452433143358181</v>
      </c>
      <c r="J77" s="125">
        <f t="shared" si="16"/>
        <v>28.452433143358181</v>
      </c>
      <c r="K77" s="242">
        <f>'MASTER CHART'!$C$7</f>
        <v>0.7</v>
      </c>
      <c r="L77" s="243">
        <f t="shared" si="17"/>
        <v>19.916703200350725</v>
      </c>
    </row>
    <row r="78" spans="1:12" ht="15.8" customHeight="1" x14ac:dyDescent="0.3">
      <c r="A78" s="1138" t="s">
        <v>66</v>
      </c>
      <c r="B78" s="1128" t="s">
        <v>66</v>
      </c>
      <c r="C78" s="1131">
        <v>6700</v>
      </c>
      <c r="D78" s="1132" t="s">
        <v>495</v>
      </c>
      <c r="E78" s="709">
        <f t="shared" si="18"/>
        <v>6700</v>
      </c>
      <c r="F78" s="241">
        <f t="shared" si="12"/>
        <v>0.4281150159744409</v>
      </c>
      <c r="G78" s="116">
        <f t="shared" si="13"/>
        <v>-0.5718849840255591</v>
      </c>
      <c r="H78" s="116">
        <f t="shared" si="14"/>
        <v>0.5718849840255591</v>
      </c>
      <c r="I78" s="605">
        <f t="shared" si="15"/>
        <v>-60.26936026936027</v>
      </c>
      <c r="J78" s="125">
        <f t="shared" si="16"/>
        <v>60.26936026936027</v>
      </c>
      <c r="K78" s="242">
        <f>'MASTER CHART'!$C$7</f>
        <v>0.7</v>
      </c>
      <c r="L78" s="243">
        <f t="shared" si="17"/>
        <v>-42.188552188552187</v>
      </c>
    </row>
    <row r="79" spans="1:12" ht="15.8" customHeight="1" x14ac:dyDescent="0.3">
      <c r="A79" s="1138" t="s">
        <v>67</v>
      </c>
      <c r="B79" s="1128" t="s">
        <v>67</v>
      </c>
      <c r="C79" s="1129">
        <v>11700</v>
      </c>
      <c r="D79" s="1130" t="s">
        <v>495</v>
      </c>
      <c r="E79" s="709">
        <f t="shared" si="18"/>
        <v>11700</v>
      </c>
      <c r="F79" s="241">
        <f t="shared" si="12"/>
        <v>0.74760383386581475</v>
      </c>
      <c r="G79" s="116">
        <f t="shared" si="13"/>
        <v>-0.25239616613418525</v>
      </c>
      <c r="H79" s="116">
        <f t="shared" si="14"/>
        <v>0.25239616613418525</v>
      </c>
      <c r="I79" s="605">
        <f t="shared" si="15"/>
        <v>-26.599326599326595</v>
      </c>
      <c r="J79" s="125">
        <f t="shared" si="16"/>
        <v>26.599326599326595</v>
      </c>
      <c r="K79" s="242">
        <f>'MASTER CHART'!$C$7</f>
        <v>0.7</v>
      </c>
      <c r="L79" s="243">
        <f t="shared" si="17"/>
        <v>-18.619528619528616</v>
      </c>
    </row>
    <row r="80" spans="1:12" ht="15.8" customHeight="1" x14ac:dyDescent="0.3">
      <c r="A80" s="1138" t="s">
        <v>222</v>
      </c>
      <c r="B80" s="1128" t="s">
        <v>222</v>
      </c>
      <c r="C80" s="1131">
        <v>18100</v>
      </c>
      <c r="D80" s="1132" t="s">
        <v>495</v>
      </c>
      <c r="E80" s="709">
        <f t="shared" si="18"/>
        <v>18100</v>
      </c>
      <c r="F80" s="241">
        <f t="shared" si="12"/>
        <v>1.1565495207667731</v>
      </c>
      <c r="G80" s="116">
        <f t="shared" si="13"/>
        <v>0.15654952076677309</v>
      </c>
      <c r="H80" s="116">
        <f t="shared" si="14"/>
        <v>-0.15654952076677309</v>
      </c>
      <c r="I80" s="605">
        <f t="shared" si="15"/>
        <v>2.1481806225339755</v>
      </c>
      <c r="J80" s="125">
        <f t="shared" si="16"/>
        <v>2.1481806225339755</v>
      </c>
      <c r="K80" s="242">
        <f>'MASTER CHART'!$C$7</f>
        <v>0.7</v>
      </c>
      <c r="L80" s="243">
        <f t="shared" si="17"/>
        <v>1.5037264357737827</v>
      </c>
    </row>
    <row r="81" spans="1:18" s="114" customFormat="1" ht="15.8" customHeight="1" x14ac:dyDescent="0.3">
      <c r="A81" s="1138" t="s">
        <v>167</v>
      </c>
      <c r="B81" s="1128" t="s">
        <v>167</v>
      </c>
      <c r="C81" s="1131">
        <v>16500</v>
      </c>
      <c r="D81" s="1132" t="s">
        <v>495</v>
      </c>
      <c r="E81" s="709">
        <f t="shared" si="18"/>
        <v>16500</v>
      </c>
      <c r="F81" s="297">
        <f t="shared" si="12"/>
        <v>1.0543130990415335</v>
      </c>
      <c r="G81" s="286">
        <f t="shared" si="13"/>
        <v>5.4313099041533475E-2</v>
      </c>
      <c r="H81" s="286">
        <f t="shared" si="14"/>
        <v>-5.4313099041533475E-2</v>
      </c>
      <c r="I81" s="605">
        <f t="shared" si="15"/>
        <v>0.74528715475668472</v>
      </c>
      <c r="J81" s="287">
        <f t="shared" si="16"/>
        <v>0.74528715475668472</v>
      </c>
      <c r="K81" s="298">
        <f>'MASTER CHART'!$C$7</f>
        <v>0.7</v>
      </c>
      <c r="L81" s="243">
        <f t="shared" si="17"/>
        <v>0.52170100832967925</v>
      </c>
      <c r="M81" s="3"/>
      <c r="N81" s="3"/>
      <c r="O81" s="3"/>
      <c r="P81" s="3"/>
      <c r="Q81" s="3"/>
      <c r="R81" s="3"/>
    </row>
    <row r="82" spans="1:18" ht="14.4" x14ac:dyDescent="0.3">
      <c r="A82" s="1138" t="s">
        <v>68</v>
      </c>
      <c r="B82" s="1128" t="s">
        <v>68</v>
      </c>
      <c r="C82" s="1131">
        <v>69400</v>
      </c>
      <c r="D82" s="1132" t="s">
        <v>495</v>
      </c>
      <c r="E82" s="709">
        <f t="shared" si="18"/>
        <v>69400</v>
      </c>
      <c r="F82" s="241">
        <f t="shared" si="12"/>
        <v>4.4345047923322687</v>
      </c>
      <c r="G82" s="116">
        <f t="shared" si="13"/>
        <v>3.4345047923322687</v>
      </c>
      <c r="H82" s="116">
        <f t="shared" si="14"/>
        <v>-3.4345047923322687</v>
      </c>
      <c r="I82" s="605">
        <f t="shared" si="15"/>
        <v>47.128452433143366</v>
      </c>
      <c r="J82" s="125">
        <f t="shared" si="16"/>
        <v>47.128452433143366</v>
      </c>
      <c r="K82" s="242">
        <f>'MASTER CHART'!$C$7</f>
        <v>0.7</v>
      </c>
      <c r="L82" s="243">
        <f t="shared" si="17"/>
        <v>32.989916703200358</v>
      </c>
    </row>
    <row r="83" spans="1:18" ht="14.4" x14ac:dyDescent="0.3">
      <c r="A83" s="1138" t="s">
        <v>69</v>
      </c>
      <c r="B83" s="1128" t="s">
        <v>69</v>
      </c>
      <c r="C83" s="1129">
        <v>34800</v>
      </c>
      <c r="D83" s="1130" t="s">
        <v>495</v>
      </c>
      <c r="E83" s="709">
        <f t="shared" si="18"/>
        <v>34800</v>
      </c>
      <c r="F83" s="241">
        <f t="shared" si="12"/>
        <v>2.2236421725239617</v>
      </c>
      <c r="G83" s="116">
        <f t="shared" si="13"/>
        <v>1.2236421725239617</v>
      </c>
      <c r="H83" s="116">
        <f t="shared" si="14"/>
        <v>-1.2236421725239617</v>
      </c>
      <c r="I83" s="605">
        <f t="shared" si="15"/>
        <v>16.790881192459448</v>
      </c>
      <c r="J83" s="125">
        <f t="shared" si="16"/>
        <v>16.790881192459448</v>
      </c>
      <c r="K83" s="242">
        <f>'MASTER CHART'!$C$7</f>
        <v>0.7</v>
      </c>
      <c r="L83" s="243">
        <f t="shared" si="17"/>
        <v>11.753616834721614</v>
      </c>
    </row>
    <row r="84" spans="1:18" ht="14.4" x14ac:dyDescent="0.3">
      <c r="A84" s="1138" t="s">
        <v>70</v>
      </c>
      <c r="B84" s="1128" t="s">
        <v>70</v>
      </c>
      <c r="C84" s="1131">
        <v>36300</v>
      </c>
      <c r="D84" s="1132" t="s">
        <v>495</v>
      </c>
      <c r="E84" s="709">
        <f t="shared" si="18"/>
        <v>36300</v>
      </c>
      <c r="F84" s="241">
        <f t="shared" si="12"/>
        <v>2.319488817891374</v>
      </c>
      <c r="G84" s="116">
        <f t="shared" si="13"/>
        <v>1.319488817891374</v>
      </c>
      <c r="H84" s="116">
        <f t="shared" si="14"/>
        <v>-1.319488817891374</v>
      </c>
      <c r="I84" s="605">
        <f t="shared" si="15"/>
        <v>18.106093818500661</v>
      </c>
      <c r="J84" s="125">
        <f t="shared" si="16"/>
        <v>18.106093818500661</v>
      </c>
      <c r="K84" s="242">
        <f>'MASTER CHART'!$C$7</f>
        <v>0.7</v>
      </c>
      <c r="L84" s="243">
        <f t="shared" si="17"/>
        <v>12.674265672950462</v>
      </c>
    </row>
    <row r="85" spans="1:18" ht="16.5" customHeight="1" x14ac:dyDescent="0.3">
      <c r="A85" s="1138" t="s">
        <v>71</v>
      </c>
      <c r="B85" s="1128" t="s">
        <v>71</v>
      </c>
      <c r="C85" s="1131">
        <v>9000</v>
      </c>
      <c r="D85" s="1132" t="s">
        <v>495</v>
      </c>
      <c r="E85" s="709">
        <f t="shared" si="18"/>
        <v>9000</v>
      </c>
      <c r="F85" s="241">
        <f t="shared" si="12"/>
        <v>0.57507987220447288</v>
      </c>
      <c r="G85" s="116">
        <f t="shared" si="13"/>
        <v>-0.42492012779552712</v>
      </c>
      <c r="H85" s="116">
        <f t="shared" si="14"/>
        <v>0.42492012779552712</v>
      </c>
      <c r="I85" s="605">
        <f t="shared" si="15"/>
        <v>-44.781144781144775</v>
      </c>
      <c r="J85" s="125">
        <f t="shared" si="16"/>
        <v>44.781144781144775</v>
      </c>
      <c r="K85" s="242">
        <f>'MASTER CHART'!$C$7</f>
        <v>0.7</v>
      </c>
      <c r="L85" s="243">
        <f t="shared" si="17"/>
        <v>-31.346801346801339</v>
      </c>
    </row>
    <row r="86" spans="1:18" ht="16.5" customHeight="1" x14ac:dyDescent="0.3">
      <c r="A86" s="1138" t="s">
        <v>72</v>
      </c>
      <c r="B86" s="1128" t="s">
        <v>72</v>
      </c>
      <c r="C86" s="1131">
        <v>38900</v>
      </c>
      <c r="D86" s="1132" t="s">
        <v>495</v>
      </c>
      <c r="E86" s="709">
        <f t="shared" si="18"/>
        <v>38900</v>
      </c>
      <c r="F86" s="241">
        <f t="shared" si="12"/>
        <v>2.4856230031948883</v>
      </c>
      <c r="G86" s="116">
        <f t="shared" ref="G86:G149" si="19">IF(E86=0,0,F86-1)</f>
        <v>1.4856230031948883</v>
      </c>
      <c r="H86" s="116">
        <f t="shared" ref="H86:H149" si="20">(G86*-1)</f>
        <v>-1.4856230031948883</v>
      </c>
      <c r="I86" s="605">
        <f t="shared" si="15"/>
        <v>20.385795703638756</v>
      </c>
      <c r="J86" s="125">
        <f t="shared" si="16"/>
        <v>20.385795703638756</v>
      </c>
      <c r="K86" s="242">
        <f>'MASTER CHART'!$C$7</f>
        <v>0.7</v>
      </c>
      <c r="L86" s="243">
        <f t="shared" ref="L86:L149" si="21">(I86*K86)</f>
        <v>14.270056992547127</v>
      </c>
    </row>
    <row r="87" spans="1:18" ht="16.5" customHeight="1" x14ac:dyDescent="0.3">
      <c r="A87" s="1138" t="s">
        <v>73</v>
      </c>
      <c r="B87" s="1128" t="s">
        <v>73</v>
      </c>
      <c r="C87" s="1131">
        <v>11100</v>
      </c>
      <c r="D87" s="1132" t="s">
        <v>495</v>
      </c>
      <c r="E87" s="709">
        <f t="shared" si="18"/>
        <v>11100</v>
      </c>
      <c r="F87" s="241">
        <f t="shared" si="12"/>
        <v>0.70926517571884984</v>
      </c>
      <c r="G87" s="116">
        <f t="shared" si="19"/>
        <v>-0.29073482428115016</v>
      </c>
      <c r="H87" s="116">
        <f t="shared" si="20"/>
        <v>0.29073482428115016</v>
      </c>
      <c r="I87" s="605">
        <f t="shared" si="15"/>
        <v>-30.63973063973064</v>
      </c>
      <c r="J87" s="125">
        <f t="shared" si="16"/>
        <v>30.63973063973064</v>
      </c>
      <c r="K87" s="242">
        <f>'MASTER CHART'!$C$7</f>
        <v>0.7</v>
      </c>
      <c r="L87" s="243">
        <f t="shared" si="21"/>
        <v>-21.447811447811446</v>
      </c>
    </row>
    <row r="88" spans="1:18" ht="16.5" customHeight="1" x14ac:dyDescent="0.3">
      <c r="A88" s="1138" t="s">
        <v>168</v>
      </c>
      <c r="B88" s="1128" t="s">
        <v>168</v>
      </c>
      <c r="C88" s="1129">
        <v>25700</v>
      </c>
      <c r="D88" s="1130" t="s">
        <v>495</v>
      </c>
      <c r="E88" s="709">
        <f t="shared" si="18"/>
        <v>25700</v>
      </c>
      <c r="F88" s="241">
        <f t="shared" si="12"/>
        <v>1.6421725239616614</v>
      </c>
      <c r="G88" s="116">
        <f t="shared" si="19"/>
        <v>0.64217252396166136</v>
      </c>
      <c r="H88" s="116">
        <f t="shared" si="20"/>
        <v>-0.64217252396166136</v>
      </c>
      <c r="I88" s="605">
        <f t="shared" si="15"/>
        <v>8.8119245944761069</v>
      </c>
      <c r="J88" s="125">
        <f t="shared" si="16"/>
        <v>8.8119245944761069</v>
      </c>
      <c r="K88" s="242">
        <f>'MASTER CHART'!$C$7</f>
        <v>0.7</v>
      </c>
      <c r="L88" s="243">
        <f t="shared" si="21"/>
        <v>6.1683472161332746</v>
      </c>
    </row>
    <row r="89" spans="1:18" ht="16.5" customHeight="1" x14ac:dyDescent="0.3">
      <c r="A89" s="1138" t="s">
        <v>169</v>
      </c>
      <c r="B89" s="1128" t="s">
        <v>169</v>
      </c>
      <c r="C89" s="1131">
        <v>3400</v>
      </c>
      <c r="D89" s="1132" t="s">
        <v>495</v>
      </c>
      <c r="E89" s="709">
        <f t="shared" si="18"/>
        <v>3400</v>
      </c>
      <c r="F89" s="241">
        <f t="shared" si="12"/>
        <v>0.21725239616613418</v>
      </c>
      <c r="G89" s="116">
        <f t="shared" si="19"/>
        <v>-0.78274760383386588</v>
      </c>
      <c r="H89" s="116">
        <f t="shared" si="20"/>
        <v>0.78274760383386588</v>
      </c>
      <c r="I89" s="605">
        <f t="shared" si="15"/>
        <v>-82.491582491582491</v>
      </c>
      <c r="J89" s="125">
        <f t="shared" si="16"/>
        <v>82.491582491582491</v>
      </c>
      <c r="K89" s="242">
        <f>'MASTER CHART'!$C$7</f>
        <v>0.7</v>
      </c>
      <c r="L89" s="243">
        <f t="shared" si="21"/>
        <v>-57.744107744107737</v>
      </c>
    </row>
    <row r="90" spans="1:18" ht="16.5" customHeight="1" x14ac:dyDescent="0.3">
      <c r="A90" s="1138" t="s">
        <v>74</v>
      </c>
      <c r="B90" s="1128" t="s">
        <v>74</v>
      </c>
      <c r="C90" s="1129">
        <v>71300</v>
      </c>
      <c r="D90" s="1130" t="s">
        <v>495</v>
      </c>
      <c r="E90" s="709">
        <f t="shared" si="18"/>
        <v>71300</v>
      </c>
      <c r="F90" s="241">
        <f t="shared" si="12"/>
        <v>4.5559105431309908</v>
      </c>
      <c r="G90" s="116">
        <f t="shared" si="19"/>
        <v>3.5559105431309908</v>
      </c>
      <c r="H90" s="116">
        <f t="shared" si="20"/>
        <v>-3.5559105431309908</v>
      </c>
      <c r="I90" s="605">
        <f t="shared" si="15"/>
        <v>48.794388426128897</v>
      </c>
      <c r="J90" s="125">
        <f t="shared" si="16"/>
        <v>48.794388426128897</v>
      </c>
      <c r="K90" s="242">
        <f>'MASTER CHART'!$C$7</f>
        <v>0.7</v>
      </c>
      <c r="L90" s="243">
        <f t="shared" si="21"/>
        <v>34.156071898290229</v>
      </c>
    </row>
    <row r="91" spans="1:18" ht="17.350000000000001" customHeight="1" x14ac:dyDescent="0.3">
      <c r="A91" s="1138" t="s">
        <v>170</v>
      </c>
      <c r="B91" s="1128" t="s">
        <v>170</v>
      </c>
      <c r="C91" s="1129">
        <v>3500</v>
      </c>
      <c r="D91" s="1130" t="s">
        <v>495</v>
      </c>
      <c r="E91" s="709">
        <f t="shared" si="18"/>
        <v>3500</v>
      </c>
      <c r="F91" s="241">
        <f t="shared" si="12"/>
        <v>0.22364217252396165</v>
      </c>
      <c r="G91" s="116">
        <f t="shared" si="19"/>
        <v>-0.77635782747603832</v>
      </c>
      <c r="H91" s="116">
        <f t="shared" si="20"/>
        <v>0.77635782747603832</v>
      </c>
      <c r="I91" s="605">
        <f t="shared" si="15"/>
        <v>-81.818181818181813</v>
      </c>
      <c r="J91" s="125">
        <f t="shared" si="16"/>
        <v>81.818181818181813</v>
      </c>
      <c r="K91" s="242">
        <f>'MASTER CHART'!$C$7</f>
        <v>0.7</v>
      </c>
      <c r="L91" s="243">
        <f t="shared" si="21"/>
        <v>-57.272727272727266</v>
      </c>
    </row>
    <row r="92" spans="1:18" ht="17.350000000000001" customHeight="1" x14ac:dyDescent="0.3">
      <c r="A92" s="1138" t="s">
        <v>225</v>
      </c>
      <c r="B92" s="1128" t="s">
        <v>225</v>
      </c>
      <c r="C92" s="1131">
        <v>5700</v>
      </c>
      <c r="D92" s="1132" t="s">
        <v>495</v>
      </c>
      <c r="E92" s="709">
        <f t="shared" si="18"/>
        <v>5700</v>
      </c>
      <c r="F92" s="241">
        <f t="shared" si="12"/>
        <v>0.36421725239616615</v>
      </c>
      <c r="G92" s="116">
        <f t="shared" si="19"/>
        <v>-0.6357827476038338</v>
      </c>
      <c r="H92" s="116">
        <f t="shared" si="20"/>
        <v>0.6357827476038338</v>
      </c>
      <c r="I92" s="605">
        <f t="shared" si="15"/>
        <v>-67.003367003367003</v>
      </c>
      <c r="J92" s="125">
        <f t="shared" si="16"/>
        <v>67.003367003367003</v>
      </c>
      <c r="K92" s="242">
        <f>'MASTER CHART'!$C$7</f>
        <v>0.7</v>
      </c>
      <c r="L92" s="243">
        <f t="shared" si="21"/>
        <v>-46.9023569023569</v>
      </c>
    </row>
    <row r="93" spans="1:18" ht="17.350000000000001" customHeight="1" x14ac:dyDescent="0.3">
      <c r="A93" s="1138" t="s">
        <v>171</v>
      </c>
      <c r="B93" s="1128" t="s">
        <v>171</v>
      </c>
      <c r="C93" s="1131">
        <v>25700</v>
      </c>
      <c r="D93" s="1132" t="s">
        <v>495</v>
      </c>
      <c r="E93" s="709">
        <f t="shared" si="18"/>
        <v>25700</v>
      </c>
      <c r="F93" s="241">
        <f t="shared" si="12"/>
        <v>1.6421725239616614</v>
      </c>
      <c r="G93" s="116">
        <f t="shared" si="19"/>
        <v>0.64217252396166136</v>
      </c>
      <c r="H93" s="116">
        <f t="shared" si="20"/>
        <v>-0.64217252396166136</v>
      </c>
      <c r="I93" s="605">
        <f t="shared" si="15"/>
        <v>8.8119245944761069</v>
      </c>
      <c r="J93" s="125">
        <f t="shared" si="16"/>
        <v>8.8119245944761069</v>
      </c>
      <c r="K93" s="242">
        <f>'MASTER CHART'!$C$7</f>
        <v>0.7</v>
      </c>
      <c r="L93" s="243">
        <f t="shared" si="21"/>
        <v>6.1683472161332746</v>
      </c>
    </row>
    <row r="94" spans="1:18" ht="17.350000000000001" customHeight="1" x14ac:dyDescent="0.3">
      <c r="A94" s="1138" t="s">
        <v>75</v>
      </c>
      <c r="B94" s="1128" t="s">
        <v>75</v>
      </c>
      <c r="C94" s="1129">
        <v>18500</v>
      </c>
      <c r="D94" s="1130" t="s">
        <v>495</v>
      </c>
      <c r="E94" s="709">
        <f t="shared" si="18"/>
        <v>18500</v>
      </c>
      <c r="F94" s="241">
        <f t="shared" si="12"/>
        <v>1.1821086261980831</v>
      </c>
      <c r="G94" s="116">
        <f t="shared" si="19"/>
        <v>0.1821086261980831</v>
      </c>
      <c r="H94" s="116">
        <f t="shared" si="20"/>
        <v>-0.1821086261980831</v>
      </c>
      <c r="I94" s="605">
        <f t="shared" si="15"/>
        <v>2.4989039894782996</v>
      </c>
      <c r="J94" s="125">
        <f t="shared" si="16"/>
        <v>2.4989039894782996</v>
      </c>
      <c r="K94" s="242">
        <f>'MASTER CHART'!$C$7</f>
        <v>0.7</v>
      </c>
      <c r="L94" s="243">
        <f t="shared" si="21"/>
        <v>1.7492327926348097</v>
      </c>
    </row>
    <row r="95" spans="1:18" ht="17.350000000000001" customHeight="1" x14ac:dyDescent="0.3">
      <c r="A95" s="1138" t="s">
        <v>172</v>
      </c>
      <c r="B95" s="1128" t="s">
        <v>172</v>
      </c>
      <c r="C95" s="1129">
        <v>900</v>
      </c>
      <c r="D95" s="1130" t="s">
        <v>495</v>
      </c>
      <c r="E95" s="709">
        <f t="shared" si="18"/>
        <v>900</v>
      </c>
      <c r="F95" s="241">
        <f t="shared" si="12"/>
        <v>5.7507987220447282E-2</v>
      </c>
      <c r="G95" s="116">
        <f t="shared" si="19"/>
        <v>-0.94249201277955275</v>
      </c>
      <c r="H95" s="116">
        <f t="shared" si="20"/>
        <v>0.94249201277955275</v>
      </c>
      <c r="I95" s="605">
        <f t="shared" si="15"/>
        <v>-99.326599326599336</v>
      </c>
      <c r="J95" s="125">
        <f t="shared" si="16"/>
        <v>99.326599326599336</v>
      </c>
      <c r="K95" s="242">
        <f>'MASTER CHART'!$C$7</f>
        <v>0.7</v>
      </c>
      <c r="L95" s="243">
        <f t="shared" si="21"/>
        <v>-69.528619528619529</v>
      </c>
    </row>
    <row r="96" spans="1:18" ht="17.350000000000001" customHeight="1" x14ac:dyDescent="0.3">
      <c r="A96" s="1138" t="s">
        <v>76</v>
      </c>
      <c r="B96" s="1128" t="s">
        <v>76</v>
      </c>
      <c r="C96" s="1129">
        <v>14200</v>
      </c>
      <c r="D96" s="1130" t="s">
        <v>495</v>
      </c>
      <c r="E96" s="709">
        <f t="shared" si="18"/>
        <v>14200</v>
      </c>
      <c r="F96" s="241">
        <f t="shared" si="12"/>
        <v>0.90734824281150162</v>
      </c>
      <c r="G96" s="116">
        <f t="shared" si="19"/>
        <v>-9.2651757188498385E-2</v>
      </c>
      <c r="H96" s="116">
        <f t="shared" si="20"/>
        <v>9.2651757188498385E-2</v>
      </c>
      <c r="I96" s="605">
        <f t="shared" si="15"/>
        <v>-9.7643097643097629</v>
      </c>
      <c r="J96" s="125">
        <f t="shared" si="16"/>
        <v>9.7643097643097629</v>
      </c>
      <c r="K96" s="242">
        <f>'MASTER CHART'!$C$7</f>
        <v>0.7</v>
      </c>
      <c r="L96" s="243">
        <f t="shared" si="21"/>
        <v>-6.8350168350168339</v>
      </c>
    </row>
    <row r="97" spans="1:12" ht="17.350000000000001" customHeight="1" x14ac:dyDescent="0.3">
      <c r="A97" s="1138" t="s">
        <v>173</v>
      </c>
      <c r="B97" s="1128" t="s">
        <v>173</v>
      </c>
      <c r="C97" s="1131">
        <v>29900</v>
      </c>
      <c r="D97" s="1132" t="s">
        <v>495</v>
      </c>
      <c r="E97" s="709">
        <f t="shared" si="18"/>
        <v>29900</v>
      </c>
      <c r="F97" s="241">
        <f t="shared" si="12"/>
        <v>1.9105431309904153</v>
      </c>
      <c r="G97" s="116">
        <f t="shared" si="19"/>
        <v>0.91054313099041528</v>
      </c>
      <c r="H97" s="116">
        <f t="shared" si="20"/>
        <v>-0.91054313099041528</v>
      </c>
      <c r="I97" s="605">
        <f t="shared" si="15"/>
        <v>12.494519947391494</v>
      </c>
      <c r="J97" s="125">
        <f t="shared" si="16"/>
        <v>12.494519947391494</v>
      </c>
      <c r="K97" s="242">
        <f>'MASTER CHART'!$C$7</f>
        <v>0.7</v>
      </c>
      <c r="L97" s="243">
        <f t="shared" si="21"/>
        <v>8.7461639631740447</v>
      </c>
    </row>
    <row r="98" spans="1:12" ht="17.350000000000001" customHeight="1" x14ac:dyDescent="0.3">
      <c r="A98" s="1138" t="s">
        <v>174</v>
      </c>
      <c r="B98" s="1128" t="s">
        <v>174</v>
      </c>
      <c r="C98" s="1129">
        <v>102000</v>
      </c>
      <c r="D98" s="1130" t="s">
        <v>495</v>
      </c>
      <c r="E98" s="709">
        <f t="shared" si="18"/>
        <v>102000</v>
      </c>
      <c r="F98" s="241">
        <f t="shared" si="12"/>
        <v>6.5175718849840258</v>
      </c>
      <c r="G98" s="116">
        <f t="shared" si="19"/>
        <v>5.5175718849840258</v>
      </c>
      <c r="H98" s="116">
        <f t="shared" si="20"/>
        <v>-5.5175718849840258</v>
      </c>
      <c r="I98" s="605">
        <f t="shared" si="15"/>
        <v>75.712406839105668</v>
      </c>
      <c r="J98" s="125">
        <f t="shared" si="16"/>
        <v>75.712406839105668</v>
      </c>
      <c r="K98" s="242">
        <f>'MASTER CHART'!$C$7</f>
        <v>0.7</v>
      </c>
      <c r="L98" s="243">
        <f t="shared" si="21"/>
        <v>52.998684787373968</v>
      </c>
    </row>
    <row r="99" spans="1:12" ht="17.350000000000001" customHeight="1" x14ac:dyDescent="0.3">
      <c r="A99" s="1138" t="s">
        <v>253</v>
      </c>
      <c r="B99" s="1128" t="s">
        <v>226</v>
      </c>
      <c r="C99" s="1131">
        <v>96100</v>
      </c>
      <c r="D99" s="1132" t="s">
        <v>495</v>
      </c>
      <c r="E99" s="709">
        <f t="shared" si="18"/>
        <v>96100</v>
      </c>
      <c r="F99" s="241">
        <f t="shared" si="12"/>
        <v>6.1405750798722041</v>
      </c>
      <c r="G99" s="116">
        <f t="shared" si="19"/>
        <v>5.1405750798722041</v>
      </c>
      <c r="H99" s="116">
        <f t="shared" si="20"/>
        <v>-5.1405750798722041</v>
      </c>
      <c r="I99" s="605">
        <f t="shared" si="15"/>
        <v>70.539237176676892</v>
      </c>
      <c r="J99" s="125">
        <f t="shared" si="16"/>
        <v>70.539237176676892</v>
      </c>
      <c r="K99" s="242">
        <f>'MASTER CHART'!$C$7</f>
        <v>0.7</v>
      </c>
      <c r="L99" s="243">
        <f t="shared" si="21"/>
        <v>49.377466023673819</v>
      </c>
    </row>
    <row r="100" spans="1:12" ht="17.350000000000001" customHeight="1" x14ac:dyDescent="0.3">
      <c r="A100" s="1138" t="s">
        <v>176</v>
      </c>
      <c r="B100" s="1128" t="s">
        <v>176</v>
      </c>
      <c r="C100" s="1131">
        <v>1500</v>
      </c>
      <c r="D100" s="1132" t="s">
        <v>495</v>
      </c>
      <c r="E100" s="709">
        <f t="shared" si="18"/>
        <v>1500</v>
      </c>
      <c r="F100" s="241">
        <f t="shared" ref="F100:F131" si="22">IF(E100=0,"use mean",E100/$E$179)</f>
        <v>9.5846645367412137E-2</v>
      </c>
      <c r="G100" s="116">
        <f t="shared" si="19"/>
        <v>-0.90415335463258784</v>
      </c>
      <c r="H100" s="116">
        <f t="shared" si="20"/>
        <v>0.90415335463258784</v>
      </c>
      <c r="I100" s="605">
        <f t="shared" si="15"/>
        <v>-95.28619528619528</v>
      </c>
      <c r="J100" s="125">
        <f t="shared" ref="J100:J131" si="23">IF(G100&lt;0,G100/$G$181*-100,G100/$G$180*100)</f>
        <v>95.28619528619528</v>
      </c>
      <c r="K100" s="242">
        <f>'MASTER CHART'!$C$7</f>
        <v>0.7</v>
      </c>
      <c r="L100" s="243">
        <f t="shared" si="21"/>
        <v>-66.700336700336692</v>
      </c>
    </row>
    <row r="101" spans="1:12" ht="17.350000000000001" customHeight="1" x14ac:dyDescent="0.3">
      <c r="A101" s="1138" t="s">
        <v>177</v>
      </c>
      <c r="B101" s="1128" t="s">
        <v>177</v>
      </c>
      <c r="C101" s="1129">
        <v>1100</v>
      </c>
      <c r="D101" s="1130" t="s">
        <v>495</v>
      </c>
      <c r="E101" s="709">
        <f t="shared" si="18"/>
        <v>1100</v>
      </c>
      <c r="F101" s="241">
        <f t="shared" si="22"/>
        <v>7.0287539936102233E-2</v>
      </c>
      <c r="G101" s="116">
        <f t="shared" si="19"/>
        <v>-0.92971246006389774</v>
      </c>
      <c r="H101" s="116">
        <f t="shared" si="20"/>
        <v>0.92971246006389774</v>
      </c>
      <c r="I101" s="605">
        <f t="shared" si="15"/>
        <v>-97.979797979797979</v>
      </c>
      <c r="J101" s="125">
        <f t="shared" si="23"/>
        <v>97.979797979797979</v>
      </c>
      <c r="K101" s="242">
        <f>'MASTER CHART'!$C$7</f>
        <v>0.7</v>
      </c>
      <c r="L101" s="243">
        <f t="shared" si="21"/>
        <v>-68.585858585858574</v>
      </c>
    </row>
    <row r="102" spans="1:12" ht="17.350000000000001" customHeight="1" x14ac:dyDescent="0.3">
      <c r="A102" s="1138" t="s">
        <v>77</v>
      </c>
      <c r="B102" s="1128" t="s">
        <v>77</v>
      </c>
      <c r="C102" s="1129">
        <v>27200</v>
      </c>
      <c r="D102" s="1130" t="s">
        <v>495</v>
      </c>
      <c r="E102" s="709">
        <f t="shared" si="18"/>
        <v>27200</v>
      </c>
      <c r="F102" s="241">
        <f t="shared" si="22"/>
        <v>1.7380191693290734</v>
      </c>
      <c r="G102" s="116">
        <f t="shared" si="19"/>
        <v>0.73801916932907341</v>
      </c>
      <c r="H102" s="116">
        <f t="shared" si="20"/>
        <v>-0.73801916932907341</v>
      </c>
      <c r="I102" s="605">
        <f t="shared" si="15"/>
        <v>10.127137220517316</v>
      </c>
      <c r="J102" s="125">
        <f t="shared" si="23"/>
        <v>10.127137220517316</v>
      </c>
      <c r="K102" s="242">
        <f>'MASTER CHART'!$C$7</f>
        <v>0.7</v>
      </c>
      <c r="L102" s="243">
        <f t="shared" si="21"/>
        <v>7.0889960543621209</v>
      </c>
    </row>
    <row r="103" spans="1:12" ht="17.350000000000001" customHeight="1" x14ac:dyDescent="0.3">
      <c r="A103" s="1138" t="s">
        <v>178</v>
      </c>
      <c r="B103" s="1128" t="s">
        <v>178</v>
      </c>
      <c r="C103" s="1131">
        <v>2300</v>
      </c>
      <c r="D103" s="1132" t="s">
        <v>495</v>
      </c>
      <c r="E103" s="709">
        <f t="shared" si="18"/>
        <v>2300</v>
      </c>
      <c r="F103" s="241">
        <f t="shared" si="22"/>
        <v>0.14696485623003194</v>
      </c>
      <c r="G103" s="116">
        <f t="shared" si="19"/>
        <v>-0.85303514376996803</v>
      </c>
      <c r="H103" s="116">
        <f t="shared" si="20"/>
        <v>0.85303514376996803</v>
      </c>
      <c r="I103" s="605">
        <f t="shared" si="15"/>
        <v>-89.898989898989896</v>
      </c>
      <c r="J103" s="125">
        <f t="shared" si="23"/>
        <v>89.898989898989896</v>
      </c>
      <c r="K103" s="242">
        <f>'MASTER CHART'!$C$7</f>
        <v>0.7</v>
      </c>
      <c r="L103" s="243">
        <f t="shared" si="21"/>
        <v>-62.92929292929292</v>
      </c>
    </row>
    <row r="104" spans="1:12" ht="17.350000000000001" customHeight="1" x14ac:dyDescent="0.3">
      <c r="A104" s="1138" t="s">
        <v>179</v>
      </c>
      <c r="B104" s="1128" t="s">
        <v>179</v>
      </c>
      <c r="C104" s="1129">
        <v>37900</v>
      </c>
      <c r="D104" s="1130" t="s">
        <v>495</v>
      </c>
      <c r="E104" s="709">
        <f t="shared" si="18"/>
        <v>37900</v>
      </c>
      <c r="F104" s="241">
        <f t="shared" si="22"/>
        <v>2.4217252396166136</v>
      </c>
      <c r="G104" s="116">
        <f t="shared" si="19"/>
        <v>1.4217252396166136</v>
      </c>
      <c r="H104" s="116">
        <f t="shared" si="20"/>
        <v>-1.4217252396166136</v>
      </c>
      <c r="I104" s="605">
        <f t="shared" si="15"/>
        <v>19.50898728627795</v>
      </c>
      <c r="J104" s="125">
        <f t="shared" si="23"/>
        <v>19.50898728627795</v>
      </c>
      <c r="K104" s="242">
        <f>'MASTER CHART'!$C$7</f>
        <v>0.7</v>
      </c>
      <c r="L104" s="243">
        <f t="shared" si="21"/>
        <v>13.656291100394565</v>
      </c>
    </row>
    <row r="105" spans="1:12" ht="17.350000000000001" customHeight="1" x14ac:dyDescent="0.3">
      <c r="A105" s="1138" t="s">
        <v>180</v>
      </c>
      <c r="B105" s="1128" t="s">
        <v>180</v>
      </c>
      <c r="C105" s="1129">
        <v>3300</v>
      </c>
      <c r="D105" s="1130" t="s">
        <v>495</v>
      </c>
      <c r="E105" s="709">
        <f t="shared" si="18"/>
        <v>3300</v>
      </c>
      <c r="F105" s="241">
        <f t="shared" si="22"/>
        <v>0.2108626198083067</v>
      </c>
      <c r="G105" s="116">
        <f t="shared" si="19"/>
        <v>-0.78913738019169333</v>
      </c>
      <c r="H105" s="116">
        <f t="shared" si="20"/>
        <v>0.78913738019169333</v>
      </c>
      <c r="I105" s="605">
        <f t="shared" si="15"/>
        <v>-83.16498316498317</v>
      </c>
      <c r="J105" s="125">
        <f t="shared" si="23"/>
        <v>83.16498316498317</v>
      </c>
      <c r="K105" s="242">
        <f>'MASTER CHART'!$C$7</f>
        <v>0.7</v>
      </c>
      <c r="L105" s="243">
        <f t="shared" si="21"/>
        <v>-58.215488215488215</v>
      </c>
    </row>
    <row r="106" spans="1:12" ht="16.5" customHeight="1" x14ac:dyDescent="0.3">
      <c r="A106" s="1138" t="s">
        <v>181</v>
      </c>
      <c r="B106" s="1128" t="s">
        <v>181</v>
      </c>
      <c r="C106" s="1131">
        <v>4400</v>
      </c>
      <c r="D106" s="1132" t="s">
        <v>495</v>
      </c>
      <c r="E106" s="709">
        <f t="shared" si="18"/>
        <v>4400</v>
      </c>
      <c r="F106" s="241">
        <f t="shared" si="22"/>
        <v>0.28115015974440893</v>
      </c>
      <c r="G106" s="116">
        <f t="shared" si="19"/>
        <v>-0.71884984025559107</v>
      </c>
      <c r="H106" s="116">
        <f t="shared" si="20"/>
        <v>0.71884984025559107</v>
      </c>
      <c r="I106" s="605">
        <f t="shared" si="15"/>
        <v>-75.757575757575751</v>
      </c>
      <c r="J106" s="125">
        <f t="shared" si="23"/>
        <v>75.757575757575751</v>
      </c>
      <c r="K106" s="242">
        <f>'MASTER CHART'!$C$7</f>
        <v>0.7</v>
      </c>
      <c r="L106" s="243">
        <f t="shared" si="21"/>
        <v>-53.030303030303024</v>
      </c>
    </row>
    <row r="107" spans="1:12" ht="16.5" customHeight="1" x14ac:dyDescent="0.3">
      <c r="A107" s="1138" t="s">
        <v>121</v>
      </c>
      <c r="B107" s="1128" t="s">
        <v>121</v>
      </c>
      <c r="C107" s="1129">
        <v>20500</v>
      </c>
      <c r="D107" s="1130" t="s">
        <v>495</v>
      </c>
      <c r="E107" s="709">
        <f t="shared" si="18"/>
        <v>20500</v>
      </c>
      <c r="F107" s="241">
        <f t="shared" si="22"/>
        <v>1.3099041533546325</v>
      </c>
      <c r="G107" s="116">
        <f t="shared" si="19"/>
        <v>0.30990415335463251</v>
      </c>
      <c r="H107" s="116">
        <f t="shared" si="20"/>
        <v>-0.30990415335463251</v>
      </c>
      <c r="I107" s="605">
        <f t="shared" si="15"/>
        <v>4.2525208241999106</v>
      </c>
      <c r="J107" s="125">
        <f t="shared" si="23"/>
        <v>4.2525208241999106</v>
      </c>
      <c r="K107" s="242">
        <f>'MASTER CHART'!$C$7</f>
        <v>0.7</v>
      </c>
      <c r="L107" s="243">
        <f t="shared" si="21"/>
        <v>2.9767645769399373</v>
      </c>
    </row>
    <row r="108" spans="1:12" ht="16.5" customHeight="1" x14ac:dyDescent="0.3">
      <c r="A108" s="1138" t="s">
        <v>78</v>
      </c>
      <c r="B108" s="1128" t="s">
        <v>78</v>
      </c>
      <c r="C108" s="1131">
        <v>18900</v>
      </c>
      <c r="D108" s="1132" t="s">
        <v>495</v>
      </c>
      <c r="E108" s="709">
        <f t="shared" si="18"/>
        <v>18900</v>
      </c>
      <c r="F108" s="241">
        <f t="shared" si="22"/>
        <v>1.2076677316293929</v>
      </c>
      <c r="G108" s="116">
        <f t="shared" si="19"/>
        <v>0.20766773162939289</v>
      </c>
      <c r="H108" s="116">
        <f t="shared" si="20"/>
        <v>-0.20766773162939289</v>
      </c>
      <c r="I108" s="605">
        <f t="shared" si="15"/>
        <v>2.8496273564226207</v>
      </c>
      <c r="J108" s="125">
        <f t="shared" si="23"/>
        <v>2.8496273564226207</v>
      </c>
      <c r="K108" s="242">
        <f>'MASTER CHART'!$C$7</f>
        <v>0.7</v>
      </c>
      <c r="L108" s="243">
        <f t="shared" si="21"/>
        <v>1.9947391494958344</v>
      </c>
    </row>
    <row r="109" spans="1:12" ht="16.5" customHeight="1" x14ac:dyDescent="0.3">
      <c r="A109" s="1138" t="s">
        <v>182</v>
      </c>
      <c r="B109" s="1128" t="s">
        <v>182</v>
      </c>
      <c r="C109" s="1131">
        <v>12200</v>
      </c>
      <c r="D109" s="1132" t="s">
        <v>495</v>
      </c>
      <c r="E109" s="709">
        <f t="shared" si="18"/>
        <v>12200</v>
      </c>
      <c r="F109" s="241">
        <f t="shared" si="22"/>
        <v>0.7795527156549521</v>
      </c>
      <c r="G109" s="116">
        <f t="shared" si="19"/>
        <v>-0.2204472843450479</v>
      </c>
      <c r="H109" s="116">
        <f t="shared" si="20"/>
        <v>0.2204472843450479</v>
      </c>
      <c r="I109" s="605">
        <f t="shared" si="15"/>
        <v>-23.232323232323228</v>
      </c>
      <c r="J109" s="125">
        <f t="shared" si="23"/>
        <v>23.232323232323228</v>
      </c>
      <c r="K109" s="242">
        <f>'MASTER CHART'!$C$7</f>
        <v>0.7</v>
      </c>
      <c r="L109" s="243">
        <f t="shared" si="21"/>
        <v>-16.262626262626259</v>
      </c>
    </row>
    <row r="110" spans="1:12" ht="16.5" customHeight="1" x14ac:dyDescent="0.3">
      <c r="A110" s="1138" t="s">
        <v>183</v>
      </c>
      <c r="B110" s="1128" t="s">
        <v>183</v>
      </c>
      <c r="C110" s="1129">
        <v>17000</v>
      </c>
      <c r="D110" s="1130" t="s">
        <v>495</v>
      </c>
      <c r="E110" s="709">
        <f t="shared" si="18"/>
        <v>17000</v>
      </c>
      <c r="F110" s="241">
        <f t="shared" si="22"/>
        <v>1.0862619808306708</v>
      </c>
      <c r="G110" s="116">
        <f t="shared" si="19"/>
        <v>8.6261980830670826E-2</v>
      </c>
      <c r="H110" s="116">
        <f t="shared" si="20"/>
        <v>-8.6261980830670826E-2</v>
      </c>
      <c r="I110" s="605">
        <f t="shared" si="15"/>
        <v>1.1836913634370876</v>
      </c>
      <c r="J110" s="125">
        <f t="shared" si="23"/>
        <v>1.1836913634370876</v>
      </c>
      <c r="K110" s="242">
        <f>'MASTER CHART'!$C$7</f>
        <v>0.7</v>
      </c>
      <c r="L110" s="243">
        <f t="shared" si="21"/>
        <v>0.82858395440596122</v>
      </c>
    </row>
    <row r="111" spans="1:12" ht="16.5" customHeight="1" x14ac:dyDescent="0.3">
      <c r="A111" s="1138" t="s">
        <v>79</v>
      </c>
      <c r="B111" s="1128" t="s">
        <v>79</v>
      </c>
      <c r="C111" s="1131">
        <v>8400</v>
      </c>
      <c r="D111" s="1132" t="s">
        <v>495</v>
      </c>
      <c r="E111" s="709">
        <f t="shared" si="18"/>
        <v>8400</v>
      </c>
      <c r="F111" s="241">
        <f t="shared" si="22"/>
        <v>0.53674121405750796</v>
      </c>
      <c r="G111" s="116">
        <f t="shared" si="19"/>
        <v>-0.46325878594249204</v>
      </c>
      <c r="H111" s="116">
        <f t="shared" si="20"/>
        <v>0.46325878594249204</v>
      </c>
      <c r="I111" s="605">
        <f t="shared" si="15"/>
        <v>-48.821548821548824</v>
      </c>
      <c r="J111" s="125">
        <f t="shared" si="23"/>
        <v>48.821548821548824</v>
      </c>
      <c r="K111" s="242">
        <f>'MASTER CHART'!$C$7</f>
        <v>0.7</v>
      </c>
      <c r="L111" s="243">
        <f t="shared" si="21"/>
        <v>-34.175084175084173</v>
      </c>
    </row>
    <row r="112" spans="1:12" ht="16.5" customHeight="1" x14ac:dyDescent="0.3">
      <c r="A112" s="1138" t="s">
        <v>184</v>
      </c>
      <c r="B112" s="1128" t="s">
        <v>184</v>
      </c>
      <c r="C112" s="1129">
        <v>1200</v>
      </c>
      <c r="D112" s="1130" t="s">
        <v>495</v>
      </c>
      <c r="E112" s="709">
        <f t="shared" si="18"/>
        <v>1200</v>
      </c>
      <c r="F112" s="241">
        <f t="shared" si="22"/>
        <v>7.6677316293929709E-2</v>
      </c>
      <c r="G112" s="116">
        <f t="shared" si="19"/>
        <v>-0.92332268370607029</v>
      </c>
      <c r="H112" s="116">
        <f t="shared" si="20"/>
        <v>0.92332268370607029</v>
      </c>
      <c r="I112" s="605">
        <f t="shared" si="15"/>
        <v>-97.306397306397301</v>
      </c>
      <c r="J112" s="125">
        <f t="shared" si="23"/>
        <v>97.306397306397301</v>
      </c>
      <c r="K112" s="242">
        <f>'MASTER CHART'!$C$7</f>
        <v>0.7</v>
      </c>
      <c r="L112" s="243">
        <f t="shared" si="21"/>
        <v>-68.114478114478104</v>
      </c>
    </row>
    <row r="113" spans="1:12" ht="16.5" customHeight="1" x14ac:dyDescent="0.3">
      <c r="A113" s="1137" t="s">
        <v>185</v>
      </c>
      <c r="B113" s="1128" t="s">
        <v>218</v>
      </c>
      <c r="C113" s="1129">
        <v>6000</v>
      </c>
      <c r="D113" s="1130" t="s">
        <v>495</v>
      </c>
      <c r="E113" s="709">
        <f t="shared" si="18"/>
        <v>6000</v>
      </c>
      <c r="F113" s="241">
        <f t="shared" si="22"/>
        <v>0.38338658146964855</v>
      </c>
      <c r="G113" s="116">
        <f t="shared" si="19"/>
        <v>-0.61661341853035145</v>
      </c>
      <c r="H113" s="116">
        <f t="shared" si="20"/>
        <v>0.61661341853035145</v>
      </c>
      <c r="I113" s="605">
        <f t="shared" si="15"/>
        <v>-64.983164983164983</v>
      </c>
      <c r="J113" s="125">
        <f t="shared" si="23"/>
        <v>64.983164983164983</v>
      </c>
      <c r="K113" s="242">
        <f>'MASTER CHART'!$C$7</f>
        <v>0.7</v>
      </c>
      <c r="L113" s="243">
        <f t="shared" si="21"/>
        <v>-45.488215488215488</v>
      </c>
    </row>
    <row r="114" spans="1:12" ht="16.5" customHeight="1" x14ac:dyDescent="0.3">
      <c r="A114" s="1138" t="s">
        <v>186</v>
      </c>
      <c r="B114" s="1128" t="s">
        <v>186</v>
      </c>
      <c r="C114" s="1129">
        <v>11800</v>
      </c>
      <c r="D114" s="1130" t="s">
        <v>495</v>
      </c>
      <c r="E114" s="709">
        <f t="shared" si="18"/>
        <v>11800</v>
      </c>
      <c r="F114" s="241">
        <f t="shared" si="22"/>
        <v>0.7539936102236422</v>
      </c>
      <c r="G114" s="116">
        <f t="shared" si="19"/>
        <v>-0.2460063897763578</v>
      </c>
      <c r="H114" s="116">
        <f t="shared" si="20"/>
        <v>0.2460063897763578</v>
      </c>
      <c r="I114" s="605">
        <f t="shared" si="15"/>
        <v>-25.925925925925924</v>
      </c>
      <c r="J114" s="125">
        <f t="shared" si="23"/>
        <v>25.925925925925924</v>
      </c>
      <c r="K114" s="242">
        <f>'MASTER CHART'!$C$7</f>
        <v>0.7</v>
      </c>
      <c r="L114" s="243">
        <f t="shared" si="21"/>
        <v>-18.148148148148145</v>
      </c>
    </row>
    <row r="115" spans="1:12" ht="16.5" customHeight="1" x14ac:dyDescent="0.3">
      <c r="A115" s="1138" t="s">
        <v>187</v>
      </c>
      <c r="B115" s="1128" t="s">
        <v>187</v>
      </c>
      <c r="C115" s="1129">
        <v>2500</v>
      </c>
      <c r="D115" s="1130" t="s">
        <v>495</v>
      </c>
      <c r="E115" s="709">
        <f t="shared" si="18"/>
        <v>2500</v>
      </c>
      <c r="F115" s="241">
        <f t="shared" si="22"/>
        <v>0.15974440894568689</v>
      </c>
      <c r="G115" s="116">
        <f t="shared" si="19"/>
        <v>-0.84025559105431313</v>
      </c>
      <c r="H115" s="116">
        <f t="shared" si="20"/>
        <v>0.84025559105431313</v>
      </c>
      <c r="I115" s="605">
        <f t="shared" si="15"/>
        <v>-88.552188552188554</v>
      </c>
      <c r="J115" s="125">
        <f t="shared" si="23"/>
        <v>88.552188552188554</v>
      </c>
      <c r="K115" s="242">
        <f>'MASTER CHART'!$C$7</f>
        <v>0.7</v>
      </c>
      <c r="L115" s="243">
        <f t="shared" si="21"/>
        <v>-61.986531986531986</v>
      </c>
    </row>
    <row r="116" spans="1:12" ht="16.5" customHeight="1" x14ac:dyDescent="0.3">
      <c r="A116" s="1139" t="s">
        <v>239</v>
      </c>
      <c r="B116" s="1128" t="s">
        <v>498</v>
      </c>
      <c r="C116" s="1129">
        <v>15000</v>
      </c>
      <c r="D116" s="1130" t="s">
        <v>320</v>
      </c>
      <c r="E116" s="709">
        <f t="shared" si="18"/>
        <v>15000</v>
      </c>
      <c r="F116" s="241">
        <f t="shared" si="22"/>
        <v>0.95846645367412142</v>
      </c>
      <c r="G116" s="116">
        <f t="shared" si="19"/>
        <v>-4.1533546325878579E-2</v>
      </c>
      <c r="H116" s="116">
        <f t="shared" si="20"/>
        <v>4.1533546325878579E-2</v>
      </c>
      <c r="I116" s="605">
        <f t="shared" si="15"/>
        <v>-4.3771043771043754</v>
      </c>
      <c r="J116" s="125">
        <f t="shared" si="23"/>
        <v>4.3771043771043754</v>
      </c>
      <c r="K116" s="242">
        <f>'MASTER CHART'!$C$7</f>
        <v>0.7</v>
      </c>
      <c r="L116" s="243">
        <f t="shared" si="21"/>
        <v>-3.0639730639730627</v>
      </c>
    </row>
    <row r="117" spans="1:12" ht="16.5" customHeight="1" x14ac:dyDescent="0.3">
      <c r="A117" s="1137" t="s">
        <v>80</v>
      </c>
      <c r="B117" s="1128" t="s">
        <v>80</v>
      </c>
      <c r="C117" s="1131">
        <v>50800</v>
      </c>
      <c r="D117" s="1132" t="s">
        <v>495</v>
      </c>
      <c r="E117" s="709">
        <f t="shared" si="18"/>
        <v>50800</v>
      </c>
      <c r="F117" s="241">
        <f t="shared" si="22"/>
        <v>3.2460063897763578</v>
      </c>
      <c r="G117" s="116">
        <f t="shared" si="19"/>
        <v>2.2460063897763578</v>
      </c>
      <c r="H117" s="116">
        <f t="shared" si="20"/>
        <v>-2.2460063897763578</v>
      </c>
      <c r="I117" s="605">
        <f t="shared" si="15"/>
        <v>30.819815870232354</v>
      </c>
      <c r="J117" s="125">
        <f t="shared" si="23"/>
        <v>30.819815870232354</v>
      </c>
      <c r="K117" s="242">
        <f>'MASTER CHART'!$C$7</f>
        <v>0.7</v>
      </c>
      <c r="L117" s="243">
        <f t="shared" si="21"/>
        <v>21.573871109162646</v>
      </c>
    </row>
    <row r="118" spans="1:12" ht="17.350000000000001" customHeight="1" x14ac:dyDescent="0.3">
      <c r="A118" s="1138" t="s">
        <v>266</v>
      </c>
      <c r="B118" s="1128" t="s">
        <v>189</v>
      </c>
      <c r="C118" s="1129">
        <v>38800</v>
      </c>
      <c r="D118" s="1130" t="s">
        <v>317</v>
      </c>
      <c r="E118" s="709">
        <f t="shared" si="18"/>
        <v>38800</v>
      </c>
      <c r="F118" s="241">
        <f t="shared" si="22"/>
        <v>2.4792332268370605</v>
      </c>
      <c r="G118" s="116">
        <f t="shared" si="19"/>
        <v>1.4792332268370605</v>
      </c>
      <c r="H118" s="116">
        <f t="shared" si="20"/>
        <v>-1.4792332268370605</v>
      </c>
      <c r="I118" s="605">
        <f t="shared" si="15"/>
        <v>20.298114861902672</v>
      </c>
      <c r="J118" s="125">
        <f t="shared" si="23"/>
        <v>20.298114861902672</v>
      </c>
      <c r="K118" s="242">
        <f>'MASTER CHART'!$C$7</f>
        <v>0.7</v>
      </c>
      <c r="L118" s="243">
        <f t="shared" si="21"/>
        <v>14.208680403331869</v>
      </c>
    </row>
    <row r="119" spans="1:12" ht="16.5" customHeight="1" x14ac:dyDescent="0.3">
      <c r="A119" s="1138" t="s">
        <v>81</v>
      </c>
      <c r="B119" s="1128" t="s">
        <v>81</v>
      </c>
      <c r="C119" s="1129">
        <v>37100</v>
      </c>
      <c r="D119" s="1130" t="s">
        <v>495</v>
      </c>
      <c r="E119" s="709">
        <f t="shared" si="18"/>
        <v>37100</v>
      </c>
      <c r="F119" s="241">
        <f t="shared" si="22"/>
        <v>2.3706070287539935</v>
      </c>
      <c r="G119" s="116">
        <f t="shared" si="19"/>
        <v>1.3706070287539935</v>
      </c>
      <c r="H119" s="116">
        <f t="shared" si="20"/>
        <v>-1.3706070287539935</v>
      </c>
      <c r="I119" s="605">
        <f t="shared" si="15"/>
        <v>18.807540552389302</v>
      </c>
      <c r="J119" s="125">
        <f t="shared" si="23"/>
        <v>18.807540552389302</v>
      </c>
      <c r="K119" s="242">
        <f>'MASTER CHART'!$C$7</f>
        <v>0.7</v>
      </c>
      <c r="L119" s="243">
        <f t="shared" si="21"/>
        <v>13.16527838667251</v>
      </c>
    </row>
    <row r="120" spans="1:12" ht="16.5" customHeight="1" x14ac:dyDescent="0.3">
      <c r="A120" s="1138" t="s">
        <v>36</v>
      </c>
      <c r="B120" s="1128" t="s">
        <v>36</v>
      </c>
      <c r="C120" s="1131">
        <v>5300</v>
      </c>
      <c r="D120" s="1132" t="s">
        <v>495</v>
      </c>
      <c r="E120" s="709">
        <f t="shared" si="18"/>
        <v>5300</v>
      </c>
      <c r="F120" s="241">
        <f t="shared" si="22"/>
        <v>0.33865814696485624</v>
      </c>
      <c r="G120" s="116">
        <f t="shared" si="19"/>
        <v>-0.66134185303514381</v>
      </c>
      <c r="H120" s="116">
        <f t="shared" si="20"/>
        <v>0.66134185303514381</v>
      </c>
      <c r="I120" s="605">
        <f t="shared" si="15"/>
        <v>-69.696969696969703</v>
      </c>
      <c r="J120" s="125">
        <f t="shared" si="23"/>
        <v>69.696969696969703</v>
      </c>
      <c r="K120" s="242">
        <f>'MASTER CHART'!$C$7</f>
        <v>0.7</v>
      </c>
      <c r="L120" s="243">
        <f t="shared" si="21"/>
        <v>-48.787878787878789</v>
      </c>
    </row>
    <row r="121" spans="1:12" ht="16.5" customHeight="1" x14ac:dyDescent="0.3">
      <c r="A121" s="1138" t="s">
        <v>190</v>
      </c>
      <c r="B121" s="1128" t="s">
        <v>190</v>
      </c>
      <c r="C121" s="1131">
        <v>1100</v>
      </c>
      <c r="D121" s="1132" t="s">
        <v>495</v>
      </c>
      <c r="E121" s="709">
        <f t="shared" si="18"/>
        <v>1100</v>
      </c>
      <c r="F121" s="241">
        <f t="shared" si="22"/>
        <v>7.0287539936102233E-2</v>
      </c>
      <c r="G121" s="116">
        <f t="shared" si="19"/>
        <v>-0.92971246006389774</v>
      </c>
      <c r="H121" s="116">
        <f t="shared" si="20"/>
        <v>0.92971246006389774</v>
      </c>
      <c r="I121" s="605">
        <f t="shared" si="15"/>
        <v>-97.979797979797979</v>
      </c>
      <c r="J121" s="125">
        <f t="shared" si="23"/>
        <v>97.979797979797979</v>
      </c>
      <c r="K121" s="242">
        <f>'MASTER CHART'!$C$7</f>
        <v>0.7</v>
      </c>
      <c r="L121" s="243">
        <f t="shared" si="21"/>
        <v>-68.585858585858574</v>
      </c>
    </row>
    <row r="122" spans="1:12" ht="14.95" customHeight="1" x14ac:dyDescent="0.3">
      <c r="A122" s="1138" t="s">
        <v>191</v>
      </c>
      <c r="B122" s="1128" t="s">
        <v>191</v>
      </c>
      <c r="C122" s="1131">
        <v>5900</v>
      </c>
      <c r="D122" s="1132" t="s">
        <v>495</v>
      </c>
      <c r="E122" s="709">
        <f t="shared" si="18"/>
        <v>5900</v>
      </c>
      <c r="F122" s="241">
        <f t="shared" si="22"/>
        <v>0.3769968051118211</v>
      </c>
      <c r="G122" s="116">
        <f t="shared" si="19"/>
        <v>-0.6230031948881789</v>
      </c>
      <c r="H122" s="116">
        <f t="shared" si="20"/>
        <v>0.6230031948881789</v>
      </c>
      <c r="I122" s="605">
        <f t="shared" si="15"/>
        <v>-65.656565656565661</v>
      </c>
      <c r="J122" s="125">
        <f t="shared" si="23"/>
        <v>65.656565656565661</v>
      </c>
      <c r="K122" s="242">
        <f>'MASTER CHART'!$C$7</f>
        <v>0.7</v>
      </c>
      <c r="L122" s="243">
        <f t="shared" si="21"/>
        <v>-45.959595959595958</v>
      </c>
    </row>
    <row r="123" spans="1:12" ht="14.95" customHeight="1" x14ac:dyDescent="0.3">
      <c r="A123" s="1138" t="s">
        <v>192</v>
      </c>
      <c r="B123" s="1128" t="s">
        <v>192</v>
      </c>
      <c r="C123" s="1129">
        <v>69300</v>
      </c>
      <c r="D123" s="1130" t="s">
        <v>495</v>
      </c>
      <c r="E123" s="709">
        <f t="shared" si="18"/>
        <v>69300</v>
      </c>
      <c r="F123" s="241">
        <f t="shared" si="22"/>
        <v>4.4281150159744405</v>
      </c>
      <c r="G123" s="116">
        <f t="shared" si="19"/>
        <v>3.4281150159744405</v>
      </c>
      <c r="H123" s="116">
        <f t="shared" si="20"/>
        <v>-3.4281150159744405</v>
      </c>
      <c r="I123" s="605">
        <f t="shared" si="15"/>
        <v>47.040771591407271</v>
      </c>
      <c r="J123" s="125">
        <f t="shared" si="23"/>
        <v>47.040771591407271</v>
      </c>
      <c r="K123" s="242">
        <f>'MASTER CHART'!$C$7</f>
        <v>0.7</v>
      </c>
      <c r="L123" s="243">
        <f t="shared" si="21"/>
        <v>32.928540113985086</v>
      </c>
    </row>
    <row r="124" spans="1:12" ht="14.95" customHeight="1" x14ac:dyDescent="0.3">
      <c r="A124" s="1138" t="s">
        <v>38</v>
      </c>
      <c r="B124" s="1128" t="s">
        <v>38</v>
      </c>
      <c r="C124" s="1131">
        <v>43700</v>
      </c>
      <c r="D124" s="1132" t="s">
        <v>495</v>
      </c>
      <c r="E124" s="709">
        <f t="shared" si="18"/>
        <v>43700</v>
      </c>
      <c r="F124" s="241">
        <f t="shared" si="22"/>
        <v>2.7923322683706071</v>
      </c>
      <c r="G124" s="116">
        <f t="shared" si="19"/>
        <v>1.7923322683706071</v>
      </c>
      <c r="H124" s="116">
        <f t="shared" si="20"/>
        <v>-1.7923322683706071</v>
      </c>
      <c r="I124" s="605">
        <f t="shared" si="15"/>
        <v>24.594476106970628</v>
      </c>
      <c r="J124" s="125">
        <f t="shared" si="23"/>
        <v>24.594476106970628</v>
      </c>
      <c r="K124" s="242">
        <f>'MASTER CHART'!$C$7</f>
        <v>0.7</v>
      </c>
      <c r="L124" s="243">
        <f t="shared" si="21"/>
        <v>17.216133274879439</v>
      </c>
    </row>
    <row r="125" spans="1:12" ht="14.95" customHeight="1" x14ac:dyDescent="0.3">
      <c r="A125" s="1137" t="s">
        <v>82</v>
      </c>
      <c r="B125" s="1128" t="s">
        <v>82</v>
      </c>
      <c r="C125" s="1131">
        <v>5100</v>
      </c>
      <c r="D125" s="1132" t="s">
        <v>495</v>
      </c>
      <c r="E125" s="709">
        <f t="shared" si="18"/>
        <v>5100</v>
      </c>
      <c r="F125" s="241">
        <f t="shared" si="22"/>
        <v>0.32587859424920129</v>
      </c>
      <c r="G125" s="116">
        <f t="shared" si="19"/>
        <v>-0.67412140575079871</v>
      </c>
      <c r="H125" s="116">
        <f t="shared" si="20"/>
        <v>0.67412140575079871</v>
      </c>
      <c r="I125" s="605">
        <f t="shared" si="15"/>
        <v>-71.043771043771045</v>
      </c>
      <c r="J125" s="125">
        <f t="shared" si="23"/>
        <v>71.043771043771045</v>
      </c>
      <c r="K125" s="242">
        <f>'MASTER CHART'!$C$7</f>
        <v>0.7</v>
      </c>
      <c r="L125" s="243">
        <f t="shared" si="21"/>
        <v>-49.73063973063973</v>
      </c>
    </row>
    <row r="126" spans="1:12" ht="14.95" customHeight="1" x14ac:dyDescent="0.3">
      <c r="A126" s="1138" t="s">
        <v>83</v>
      </c>
      <c r="B126" s="1128" t="s">
        <v>83</v>
      </c>
      <c r="C126" s="1131">
        <v>22800</v>
      </c>
      <c r="D126" s="1132" t="s">
        <v>495</v>
      </c>
      <c r="E126" s="709">
        <f t="shared" si="18"/>
        <v>22800</v>
      </c>
      <c r="F126" s="241">
        <f t="shared" si="22"/>
        <v>1.4568690095846646</v>
      </c>
      <c r="G126" s="116">
        <f t="shared" si="19"/>
        <v>0.45686900958466459</v>
      </c>
      <c r="H126" s="116">
        <f t="shared" si="20"/>
        <v>-0.45686900958466459</v>
      </c>
      <c r="I126" s="605">
        <f t="shared" si="15"/>
        <v>6.2691801841297687</v>
      </c>
      <c r="J126" s="125">
        <f t="shared" si="23"/>
        <v>6.2691801841297687</v>
      </c>
      <c r="K126" s="242">
        <f>'MASTER CHART'!$C$7</f>
        <v>0.7</v>
      </c>
      <c r="L126" s="243">
        <f t="shared" si="21"/>
        <v>4.3884261288908375</v>
      </c>
    </row>
    <row r="127" spans="1:12" ht="14.95" customHeight="1" x14ac:dyDescent="0.3">
      <c r="A127" s="1138" t="s">
        <v>193</v>
      </c>
      <c r="B127" s="1128" t="s">
        <v>193</v>
      </c>
      <c r="C127" s="1129">
        <v>3500</v>
      </c>
      <c r="D127" s="1130" t="s">
        <v>495</v>
      </c>
      <c r="E127" s="709">
        <f t="shared" si="18"/>
        <v>3500</v>
      </c>
      <c r="F127" s="241">
        <f t="shared" si="22"/>
        <v>0.22364217252396165</v>
      </c>
      <c r="G127" s="116">
        <f t="shared" si="19"/>
        <v>-0.77635782747603832</v>
      </c>
      <c r="H127" s="116">
        <f t="shared" si="20"/>
        <v>0.77635782747603832</v>
      </c>
      <c r="I127" s="605">
        <f t="shared" si="15"/>
        <v>-81.818181818181813</v>
      </c>
      <c r="J127" s="125">
        <f t="shared" si="23"/>
        <v>81.818181818181813</v>
      </c>
      <c r="K127" s="242">
        <f>'MASTER CHART'!$C$7</f>
        <v>0.7</v>
      </c>
      <c r="L127" s="243">
        <f t="shared" si="21"/>
        <v>-57.272727272727266</v>
      </c>
    </row>
    <row r="128" spans="1:12" ht="14.95" customHeight="1" x14ac:dyDescent="0.3">
      <c r="A128" s="1138" t="s">
        <v>84</v>
      </c>
      <c r="B128" s="1128" t="s">
        <v>84</v>
      </c>
      <c r="C128" s="1131">
        <v>9400</v>
      </c>
      <c r="D128" s="1132" t="s">
        <v>495</v>
      </c>
      <c r="E128" s="709">
        <f t="shared" si="18"/>
        <v>9400</v>
      </c>
      <c r="F128" s="241">
        <f t="shared" si="22"/>
        <v>0.60063897763578278</v>
      </c>
      <c r="G128" s="116">
        <f t="shared" si="19"/>
        <v>-0.39936102236421722</v>
      </c>
      <c r="H128" s="116">
        <f t="shared" si="20"/>
        <v>0.39936102236421722</v>
      </c>
      <c r="I128" s="605">
        <f t="shared" si="15"/>
        <v>-42.087542087542083</v>
      </c>
      <c r="J128" s="125">
        <f t="shared" si="23"/>
        <v>42.087542087542083</v>
      </c>
      <c r="K128" s="242">
        <f>'MASTER CHART'!$C$7</f>
        <v>0.7</v>
      </c>
      <c r="L128" s="243">
        <f t="shared" si="21"/>
        <v>-29.461279461279457</v>
      </c>
    </row>
    <row r="129" spans="1:12" ht="14.95" customHeight="1" x14ac:dyDescent="0.3">
      <c r="A129" s="1138" t="s">
        <v>85</v>
      </c>
      <c r="B129" s="1128" t="s">
        <v>85</v>
      </c>
      <c r="C129" s="1131">
        <v>13000</v>
      </c>
      <c r="D129" s="1132" t="s">
        <v>495</v>
      </c>
      <c r="E129" s="709">
        <f t="shared" si="18"/>
        <v>13000</v>
      </c>
      <c r="F129" s="241">
        <f t="shared" si="22"/>
        <v>0.83067092651757191</v>
      </c>
      <c r="G129" s="116">
        <f t="shared" si="19"/>
        <v>-0.16932907348242809</v>
      </c>
      <c r="H129" s="116">
        <f t="shared" si="20"/>
        <v>0.16932907348242809</v>
      </c>
      <c r="I129" s="605">
        <f t="shared" si="15"/>
        <v>-17.845117845117841</v>
      </c>
      <c r="J129" s="125">
        <f t="shared" si="23"/>
        <v>17.845117845117841</v>
      </c>
      <c r="K129" s="242">
        <f>'MASTER CHART'!$C$7</f>
        <v>0.7</v>
      </c>
      <c r="L129" s="243">
        <f t="shared" si="21"/>
        <v>-12.491582491582488</v>
      </c>
    </row>
    <row r="130" spans="1:12" ht="14.95" customHeight="1" x14ac:dyDescent="0.3">
      <c r="A130" s="1138" t="s">
        <v>86</v>
      </c>
      <c r="B130" s="1128" t="s">
        <v>86</v>
      </c>
      <c r="C130" s="1129">
        <v>7700</v>
      </c>
      <c r="D130" s="1130" t="s">
        <v>495</v>
      </c>
      <c r="E130" s="709">
        <f t="shared" si="18"/>
        <v>7700</v>
      </c>
      <c r="F130" s="241">
        <f t="shared" si="22"/>
        <v>0.49201277955271566</v>
      </c>
      <c r="G130" s="116">
        <f t="shared" si="19"/>
        <v>-0.50798722044728439</v>
      </c>
      <c r="H130" s="116">
        <f t="shared" si="20"/>
        <v>0.50798722044728439</v>
      </c>
      <c r="I130" s="605">
        <f t="shared" si="15"/>
        <v>-53.535353535353536</v>
      </c>
      <c r="J130" s="125">
        <f t="shared" si="23"/>
        <v>53.535353535353536</v>
      </c>
      <c r="K130" s="242">
        <f>'MASTER CHART'!$C$7</f>
        <v>0.7</v>
      </c>
      <c r="L130" s="243">
        <f t="shared" si="21"/>
        <v>-37.474747474747474</v>
      </c>
    </row>
    <row r="131" spans="1:12" ht="14.95" customHeight="1" x14ac:dyDescent="0.3">
      <c r="A131" s="1138" t="s">
        <v>87</v>
      </c>
      <c r="B131" s="1128" t="s">
        <v>87</v>
      </c>
      <c r="C131" s="1129">
        <v>27700</v>
      </c>
      <c r="D131" s="1130" t="s">
        <v>495</v>
      </c>
      <c r="E131" s="709">
        <f t="shared" si="18"/>
        <v>27700</v>
      </c>
      <c r="F131" s="241">
        <f t="shared" si="22"/>
        <v>1.7699680511182108</v>
      </c>
      <c r="G131" s="116">
        <f t="shared" si="19"/>
        <v>0.76996805111821076</v>
      </c>
      <c r="H131" s="116">
        <f t="shared" si="20"/>
        <v>-0.76996805111821076</v>
      </c>
      <c r="I131" s="605">
        <f t="shared" si="15"/>
        <v>10.565541429197719</v>
      </c>
      <c r="J131" s="125">
        <f t="shared" si="23"/>
        <v>10.565541429197719</v>
      </c>
      <c r="K131" s="242">
        <f>'MASTER CHART'!$C$7</f>
        <v>0.7</v>
      </c>
      <c r="L131" s="243">
        <f t="shared" si="21"/>
        <v>7.395879000438403</v>
      </c>
    </row>
    <row r="132" spans="1:12" ht="14.95" customHeight="1" x14ac:dyDescent="0.3">
      <c r="A132" s="1138" t="s">
        <v>88</v>
      </c>
      <c r="B132" s="1128" t="s">
        <v>88</v>
      </c>
      <c r="C132" s="1129">
        <v>28500</v>
      </c>
      <c r="D132" s="1130" t="s">
        <v>495</v>
      </c>
      <c r="E132" s="709">
        <f t="shared" si="18"/>
        <v>28500</v>
      </c>
      <c r="F132" s="241">
        <f t="shared" ref="F132:F162" si="24">IF(E132=0,"use mean",E132/$E$179)</f>
        <v>1.8210862619808306</v>
      </c>
      <c r="G132" s="116">
        <f t="shared" si="19"/>
        <v>0.82108626198083057</v>
      </c>
      <c r="H132" s="116">
        <f t="shared" si="20"/>
        <v>-0.82108626198083057</v>
      </c>
      <c r="I132" s="605">
        <f t="shared" ref="I132:I175" si="25">(IF(G132&lt;0,G132/$G$181*100,G132/$G$180*100))</f>
        <v>11.266988163086364</v>
      </c>
      <c r="J132" s="125">
        <f t="shared" ref="J132:J163" si="26">IF(G132&lt;0,G132/$G$181*-100,G132/$G$180*100)</f>
        <v>11.266988163086364</v>
      </c>
      <c r="K132" s="242">
        <f>'MASTER CHART'!$C$7</f>
        <v>0.7</v>
      </c>
      <c r="L132" s="243">
        <f t="shared" si="21"/>
        <v>7.8868917141604538</v>
      </c>
    </row>
    <row r="133" spans="1:12" ht="14.95" customHeight="1" x14ac:dyDescent="0.3">
      <c r="A133" s="1138" t="s">
        <v>259</v>
      </c>
      <c r="B133" s="1128" t="s">
        <v>228</v>
      </c>
      <c r="C133" s="1129">
        <v>37700</v>
      </c>
      <c r="D133" s="1130" t="s">
        <v>495</v>
      </c>
      <c r="E133" s="709">
        <f t="shared" si="18"/>
        <v>37700</v>
      </c>
      <c r="F133" s="241">
        <f t="shared" si="24"/>
        <v>2.4089456869009584</v>
      </c>
      <c r="G133" s="116">
        <f t="shared" si="19"/>
        <v>1.4089456869009584</v>
      </c>
      <c r="H133" s="116">
        <f t="shared" si="20"/>
        <v>-1.4089456869009584</v>
      </c>
      <c r="I133" s="605">
        <f t="shared" si="25"/>
        <v>19.333625602805789</v>
      </c>
      <c r="J133" s="125">
        <f t="shared" si="26"/>
        <v>19.333625602805789</v>
      </c>
      <c r="K133" s="242">
        <f>'MASTER CHART'!$C$7</f>
        <v>0.7</v>
      </c>
      <c r="L133" s="243">
        <f t="shared" si="21"/>
        <v>13.533537921964051</v>
      </c>
    </row>
    <row r="134" spans="1:12" ht="14.95" customHeight="1" x14ac:dyDescent="0.3">
      <c r="A134" s="1138" t="s">
        <v>89</v>
      </c>
      <c r="B134" s="1128" t="s">
        <v>89</v>
      </c>
      <c r="C134" s="1131">
        <v>129700</v>
      </c>
      <c r="D134" s="1132" t="s">
        <v>495</v>
      </c>
      <c r="E134" s="709">
        <f t="shared" ref="E134:E177" si="27">C134</f>
        <v>129700</v>
      </c>
      <c r="F134" s="241">
        <f t="shared" si="24"/>
        <v>8.2875399361022364</v>
      </c>
      <c r="G134" s="116">
        <f t="shared" si="19"/>
        <v>7.2875399361022364</v>
      </c>
      <c r="H134" s="116">
        <f t="shared" si="20"/>
        <v>-7.2875399361022364</v>
      </c>
      <c r="I134" s="605">
        <f t="shared" si="25"/>
        <v>100</v>
      </c>
      <c r="J134" s="125">
        <f t="shared" si="26"/>
        <v>100</v>
      </c>
      <c r="K134" s="242">
        <f>'MASTER CHART'!$C$7</f>
        <v>0.7</v>
      </c>
      <c r="L134" s="243">
        <f t="shared" si="21"/>
        <v>70</v>
      </c>
    </row>
    <row r="135" spans="1:12" ht="20.25" customHeight="1" x14ac:dyDescent="0.3">
      <c r="A135" s="1138" t="s">
        <v>374</v>
      </c>
      <c r="B135" s="1128" t="s">
        <v>224</v>
      </c>
      <c r="C135" s="1131">
        <v>37900</v>
      </c>
      <c r="D135" s="1132" t="s">
        <v>495</v>
      </c>
      <c r="E135" s="709">
        <f t="shared" si="27"/>
        <v>37900</v>
      </c>
      <c r="F135" s="241">
        <f t="shared" si="24"/>
        <v>2.4217252396166136</v>
      </c>
      <c r="G135" s="116">
        <f t="shared" si="19"/>
        <v>1.4217252396166136</v>
      </c>
      <c r="H135" s="116">
        <f t="shared" si="20"/>
        <v>-1.4217252396166136</v>
      </c>
      <c r="I135" s="605">
        <f t="shared" si="25"/>
        <v>19.50898728627795</v>
      </c>
      <c r="J135" s="125">
        <f t="shared" si="26"/>
        <v>19.50898728627795</v>
      </c>
      <c r="K135" s="242">
        <f>'MASTER CHART'!$C$7</f>
        <v>0.7</v>
      </c>
      <c r="L135" s="243">
        <f t="shared" si="21"/>
        <v>13.656291100394565</v>
      </c>
    </row>
    <row r="136" spans="1:12" ht="16.5" customHeight="1" x14ac:dyDescent="0.3">
      <c r="A136" s="1138" t="s">
        <v>195</v>
      </c>
      <c r="B136" s="1143" t="s">
        <v>227</v>
      </c>
      <c r="C136" s="1144">
        <v>5200</v>
      </c>
      <c r="D136" s="1145" t="s">
        <v>495</v>
      </c>
      <c r="E136" s="709">
        <f t="shared" si="27"/>
        <v>5200</v>
      </c>
      <c r="F136" s="241">
        <f t="shared" si="24"/>
        <v>0.33226837060702874</v>
      </c>
      <c r="G136" s="116">
        <f t="shared" si="19"/>
        <v>-0.66773162939297126</v>
      </c>
      <c r="H136" s="116">
        <f t="shared" si="20"/>
        <v>0.66773162939297126</v>
      </c>
      <c r="I136" s="605">
        <f t="shared" si="25"/>
        <v>-70.370370370370367</v>
      </c>
      <c r="J136" s="125">
        <f t="shared" si="26"/>
        <v>70.370370370370367</v>
      </c>
      <c r="K136" s="242">
        <f>'MASTER CHART'!$C$7</f>
        <v>0.7</v>
      </c>
      <c r="L136" s="243">
        <f t="shared" si="21"/>
        <v>-49.259259259259252</v>
      </c>
    </row>
    <row r="137" spans="1:12" ht="14.4" x14ac:dyDescent="0.3">
      <c r="A137" s="1138" t="s">
        <v>90</v>
      </c>
      <c r="B137" s="1128" t="s">
        <v>90</v>
      </c>
      <c r="C137" s="1131">
        <v>22300</v>
      </c>
      <c r="D137" s="1132" t="s">
        <v>495</v>
      </c>
      <c r="E137" s="709">
        <f t="shared" si="27"/>
        <v>22300</v>
      </c>
      <c r="F137" s="241">
        <f t="shared" si="24"/>
        <v>1.4249201277955272</v>
      </c>
      <c r="G137" s="116">
        <f t="shared" si="19"/>
        <v>0.42492012779552724</v>
      </c>
      <c r="H137" s="116">
        <f t="shared" si="20"/>
        <v>-0.42492012779552724</v>
      </c>
      <c r="I137" s="605">
        <f t="shared" si="25"/>
        <v>5.8307759754493658</v>
      </c>
      <c r="J137" s="125">
        <f t="shared" si="26"/>
        <v>5.8307759754493658</v>
      </c>
      <c r="K137" s="242">
        <f>'MASTER CHART'!$C$7</f>
        <v>0.7</v>
      </c>
      <c r="L137" s="243">
        <f t="shared" si="21"/>
        <v>4.0815431828145554</v>
      </c>
    </row>
    <row r="138" spans="1:12" ht="14.4" x14ac:dyDescent="0.3">
      <c r="A138" s="1138" t="s">
        <v>91</v>
      </c>
      <c r="B138" s="1128" t="s">
        <v>91</v>
      </c>
      <c r="C138" s="1131">
        <v>26100</v>
      </c>
      <c r="D138" s="1132" t="s">
        <v>495</v>
      </c>
      <c r="E138" s="709">
        <f t="shared" si="27"/>
        <v>26100</v>
      </c>
      <c r="F138" s="241">
        <f t="shared" si="24"/>
        <v>1.6677316293929711</v>
      </c>
      <c r="G138" s="116">
        <f t="shared" si="19"/>
        <v>0.66773162939297115</v>
      </c>
      <c r="H138" s="116">
        <f t="shared" si="20"/>
        <v>-0.66773162939297115</v>
      </c>
      <c r="I138" s="605">
        <f t="shared" si="25"/>
        <v>9.1626479614204275</v>
      </c>
      <c r="J138" s="125">
        <f t="shared" si="26"/>
        <v>9.1626479614204275</v>
      </c>
      <c r="K138" s="242">
        <f>'MASTER CHART'!$C$7</f>
        <v>0.7</v>
      </c>
      <c r="L138" s="243">
        <f t="shared" si="21"/>
        <v>6.4138535729942987</v>
      </c>
    </row>
    <row r="139" spans="1:12" ht="14.4" x14ac:dyDescent="0.3">
      <c r="A139" s="1138" t="s">
        <v>197</v>
      </c>
      <c r="B139" s="1128" t="s">
        <v>197</v>
      </c>
      <c r="C139" s="1129">
        <v>1900</v>
      </c>
      <c r="D139" s="1130" t="s">
        <v>495</v>
      </c>
      <c r="E139" s="709">
        <f t="shared" si="27"/>
        <v>1900</v>
      </c>
      <c r="F139" s="241">
        <f t="shared" si="24"/>
        <v>0.12140575079872204</v>
      </c>
      <c r="G139" s="116">
        <f t="shared" si="19"/>
        <v>-0.87859424920127793</v>
      </c>
      <c r="H139" s="116">
        <f t="shared" si="20"/>
        <v>0.87859424920127793</v>
      </c>
      <c r="I139" s="605">
        <f t="shared" si="25"/>
        <v>-92.592592592592595</v>
      </c>
      <c r="J139" s="125">
        <f t="shared" si="26"/>
        <v>92.592592592592595</v>
      </c>
      <c r="K139" s="242">
        <f>'MASTER CHART'!$C$7</f>
        <v>0.7</v>
      </c>
      <c r="L139" s="243">
        <f t="shared" si="21"/>
        <v>-64.81481481481481</v>
      </c>
    </row>
    <row r="140" spans="1:12" ht="14.4" x14ac:dyDescent="0.3">
      <c r="A140" s="1138" t="s">
        <v>198</v>
      </c>
      <c r="B140" s="1128" t="s">
        <v>198</v>
      </c>
      <c r="C140" s="1129">
        <v>25500</v>
      </c>
      <c r="D140" s="1130" t="s">
        <v>495</v>
      </c>
      <c r="E140" s="709">
        <f t="shared" si="27"/>
        <v>25500</v>
      </c>
      <c r="F140" s="241">
        <f t="shared" si="24"/>
        <v>1.6293929712460065</v>
      </c>
      <c r="G140" s="116">
        <f t="shared" si="19"/>
        <v>0.62939297124600646</v>
      </c>
      <c r="H140" s="116">
        <f t="shared" si="20"/>
        <v>-0.62939297124600646</v>
      </c>
      <c r="I140" s="605">
        <f t="shared" si="25"/>
        <v>8.6365629110039457</v>
      </c>
      <c r="J140" s="125">
        <f t="shared" si="26"/>
        <v>8.6365629110039457</v>
      </c>
      <c r="K140" s="242">
        <f>'MASTER CHART'!$C$7</f>
        <v>0.7</v>
      </c>
      <c r="L140" s="243">
        <f t="shared" si="21"/>
        <v>6.0455940377027613</v>
      </c>
    </row>
    <row r="141" spans="1:12" ht="14.4" x14ac:dyDescent="0.3">
      <c r="A141" s="1138" t="s">
        <v>199</v>
      </c>
      <c r="B141" s="1128" t="s">
        <v>199</v>
      </c>
      <c r="C141" s="1129">
        <v>12000</v>
      </c>
      <c r="D141" s="1130" t="s">
        <v>495</v>
      </c>
      <c r="E141" s="709">
        <f t="shared" si="27"/>
        <v>12000</v>
      </c>
      <c r="F141" s="241">
        <f t="shared" si="24"/>
        <v>0.76677316293929709</v>
      </c>
      <c r="G141" s="116">
        <f t="shared" si="19"/>
        <v>-0.23322683706070291</v>
      </c>
      <c r="H141" s="116">
        <f t="shared" si="20"/>
        <v>0.23322683706070291</v>
      </c>
      <c r="I141" s="605">
        <f t="shared" si="25"/>
        <v>-24.579124579124585</v>
      </c>
      <c r="J141" s="125">
        <f t="shared" si="26"/>
        <v>24.579124579124585</v>
      </c>
      <c r="K141" s="242">
        <f>'MASTER CHART'!$C$7</f>
        <v>0.7</v>
      </c>
      <c r="L141" s="243">
        <f t="shared" si="21"/>
        <v>-17.205387205387208</v>
      </c>
    </row>
    <row r="142" spans="1:12" ht="23.4" customHeight="1" x14ac:dyDescent="0.3">
      <c r="A142" s="1138" t="s">
        <v>200</v>
      </c>
      <c r="B142" s="1128" t="s">
        <v>200</v>
      </c>
      <c r="C142" s="1131">
        <v>11300</v>
      </c>
      <c r="D142" s="1132" t="s">
        <v>495</v>
      </c>
      <c r="E142" s="709">
        <f t="shared" si="27"/>
        <v>11300</v>
      </c>
      <c r="F142" s="241">
        <f t="shared" si="24"/>
        <v>0.72204472843450485</v>
      </c>
      <c r="G142" s="116">
        <f t="shared" si="19"/>
        <v>-0.27795527156549515</v>
      </c>
      <c r="H142" s="116">
        <f t="shared" si="20"/>
        <v>0.27795527156549515</v>
      </c>
      <c r="I142" s="605">
        <f t="shared" si="25"/>
        <v>-29.292929292929287</v>
      </c>
      <c r="J142" s="125">
        <f t="shared" si="26"/>
        <v>29.292929292929287</v>
      </c>
      <c r="K142" s="242">
        <f>'MASTER CHART'!$C$7</f>
        <v>0.7</v>
      </c>
      <c r="L142" s="243">
        <f t="shared" si="21"/>
        <v>-20.505050505050498</v>
      </c>
    </row>
    <row r="143" spans="1:12" ht="14.95" customHeight="1" x14ac:dyDescent="0.3">
      <c r="A143" s="1138" t="s">
        <v>92</v>
      </c>
      <c r="B143" s="1128" t="s">
        <v>92</v>
      </c>
      <c r="C143" s="1131">
        <v>54100</v>
      </c>
      <c r="D143" s="1132" t="s">
        <v>495</v>
      </c>
      <c r="E143" s="709">
        <f t="shared" si="27"/>
        <v>54100</v>
      </c>
      <c r="F143" s="241">
        <f t="shared" si="24"/>
        <v>3.4568690095846644</v>
      </c>
      <c r="G143" s="116">
        <f t="shared" si="19"/>
        <v>2.4568690095846644</v>
      </c>
      <c r="H143" s="116">
        <f t="shared" si="20"/>
        <v>-2.4568690095846644</v>
      </c>
      <c r="I143" s="605">
        <f t="shared" si="25"/>
        <v>33.713283647523014</v>
      </c>
      <c r="J143" s="125">
        <f t="shared" si="26"/>
        <v>33.713283647523014</v>
      </c>
      <c r="K143" s="242">
        <f>'MASTER CHART'!$C$7</f>
        <v>0.7</v>
      </c>
      <c r="L143" s="243">
        <f t="shared" si="21"/>
        <v>23.599298553266109</v>
      </c>
    </row>
    <row r="144" spans="1:12" ht="14.95" customHeight="1" x14ac:dyDescent="0.3">
      <c r="A144" s="1138" t="s">
        <v>201</v>
      </c>
      <c r="B144" s="1128" t="s">
        <v>201</v>
      </c>
      <c r="C144" s="1129">
        <v>2600</v>
      </c>
      <c r="D144" s="1130" t="s">
        <v>495</v>
      </c>
      <c r="E144" s="709">
        <f t="shared" si="27"/>
        <v>2600</v>
      </c>
      <c r="F144" s="241">
        <f t="shared" si="24"/>
        <v>0.16613418530351437</v>
      </c>
      <c r="G144" s="116">
        <f t="shared" si="19"/>
        <v>-0.83386581469648569</v>
      </c>
      <c r="H144" s="116">
        <f t="shared" si="20"/>
        <v>0.83386581469648569</v>
      </c>
      <c r="I144" s="605">
        <f t="shared" si="25"/>
        <v>-87.87878787878789</v>
      </c>
      <c r="J144" s="125">
        <f t="shared" si="26"/>
        <v>87.87878787878789</v>
      </c>
      <c r="K144" s="242">
        <f>'MASTER CHART'!$C$7</f>
        <v>0.7</v>
      </c>
      <c r="L144" s="243">
        <f t="shared" si="21"/>
        <v>-61.515151515151516</v>
      </c>
    </row>
    <row r="145" spans="1:12" ht="14.95" customHeight="1" x14ac:dyDescent="0.3">
      <c r="A145" s="1138" t="s">
        <v>324</v>
      </c>
      <c r="B145" s="1128" t="s">
        <v>202</v>
      </c>
      <c r="C145" s="1129">
        <v>14200</v>
      </c>
      <c r="D145" s="1130" t="s">
        <v>495</v>
      </c>
      <c r="E145" s="709">
        <f t="shared" si="27"/>
        <v>14200</v>
      </c>
      <c r="F145" s="241">
        <f t="shared" si="24"/>
        <v>0.90734824281150162</v>
      </c>
      <c r="G145" s="116">
        <f t="shared" si="19"/>
        <v>-9.2651757188498385E-2</v>
      </c>
      <c r="H145" s="116">
        <f t="shared" si="20"/>
        <v>9.2651757188498385E-2</v>
      </c>
      <c r="I145" s="605">
        <f t="shared" si="25"/>
        <v>-9.7643097643097629</v>
      </c>
      <c r="J145" s="125">
        <f t="shared" si="26"/>
        <v>9.7643097643097629</v>
      </c>
      <c r="K145" s="242">
        <f>'MASTER CHART'!$C$7</f>
        <v>0.7</v>
      </c>
      <c r="L145" s="243">
        <f t="shared" si="21"/>
        <v>-6.8350168350168339</v>
      </c>
    </row>
    <row r="146" spans="1:12" ht="14.95" customHeight="1" x14ac:dyDescent="0.3">
      <c r="A146" s="1136" t="s">
        <v>93</v>
      </c>
      <c r="B146" s="1128" t="s">
        <v>93</v>
      </c>
      <c r="C146" s="1131">
        <v>87100</v>
      </c>
      <c r="D146" s="1132" t="s">
        <v>495</v>
      </c>
      <c r="E146" s="709">
        <f t="shared" si="27"/>
        <v>87100</v>
      </c>
      <c r="F146" s="241">
        <f t="shared" si="24"/>
        <v>5.5654952076677313</v>
      </c>
      <c r="G146" s="116">
        <f t="shared" si="19"/>
        <v>4.5654952076677313</v>
      </c>
      <c r="H146" s="116">
        <f t="shared" si="20"/>
        <v>-4.5654952076677313</v>
      </c>
      <c r="I146" s="605">
        <f t="shared" si="25"/>
        <v>62.647961420429631</v>
      </c>
      <c r="J146" s="125">
        <f t="shared" si="26"/>
        <v>62.647961420429631</v>
      </c>
      <c r="K146" s="242">
        <f>'MASTER CHART'!$C$7</f>
        <v>0.7</v>
      </c>
      <c r="L146" s="243">
        <f t="shared" si="21"/>
        <v>43.853572994300741</v>
      </c>
    </row>
    <row r="147" spans="1:12" ht="14.95" customHeight="1" x14ac:dyDescent="0.3">
      <c r="A147" s="1138" t="s">
        <v>94</v>
      </c>
      <c r="B147" s="1128" t="s">
        <v>94</v>
      </c>
      <c r="C147" s="1131">
        <v>31200</v>
      </c>
      <c r="D147" s="1132" t="s">
        <v>495</v>
      </c>
      <c r="E147" s="709">
        <f t="shared" si="27"/>
        <v>31200</v>
      </c>
      <c r="F147" s="241">
        <f t="shared" si="24"/>
        <v>1.9936102236421724</v>
      </c>
      <c r="G147" s="116">
        <f t="shared" si="19"/>
        <v>0.99361022364217244</v>
      </c>
      <c r="H147" s="116">
        <f t="shared" si="20"/>
        <v>-0.99361022364217244</v>
      </c>
      <c r="I147" s="605">
        <f t="shared" si="25"/>
        <v>13.634370889960543</v>
      </c>
      <c r="J147" s="125">
        <f t="shared" si="26"/>
        <v>13.634370889960543</v>
      </c>
      <c r="K147" s="242">
        <f>'MASTER CHART'!$C$7</f>
        <v>0.7</v>
      </c>
      <c r="L147" s="243">
        <f t="shared" si="21"/>
        <v>9.5440596229723802</v>
      </c>
    </row>
    <row r="148" spans="1:12" ht="14.95" customHeight="1" x14ac:dyDescent="0.3">
      <c r="A148" s="1138" t="s">
        <v>95</v>
      </c>
      <c r="B148" s="1128" t="s">
        <v>95</v>
      </c>
      <c r="C148" s="1131">
        <v>32000</v>
      </c>
      <c r="D148" s="1132" t="s">
        <v>495</v>
      </c>
      <c r="E148" s="709">
        <f t="shared" si="27"/>
        <v>32000</v>
      </c>
      <c r="F148" s="241">
        <f t="shared" si="24"/>
        <v>2.0447284345047922</v>
      </c>
      <c r="G148" s="116">
        <f t="shared" si="19"/>
        <v>1.0447284345047922</v>
      </c>
      <c r="H148" s="116">
        <f t="shared" si="20"/>
        <v>-1.0447284345047922</v>
      </c>
      <c r="I148" s="605">
        <f t="shared" si="25"/>
        <v>14.335817623849186</v>
      </c>
      <c r="J148" s="125">
        <f t="shared" si="26"/>
        <v>14.335817623849186</v>
      </c>
      <c r="K148" s="242">
        <f>'MASTER CHART'!$C$7</f>
        <v>0.7</v>
      </c>
      <c r="L148" s="243">
        <f t="shared" si="21"/>
        <v>10.03507233669443</v>
      </c>
    </row>
    <row r="149" spans="1:12" ht="14.95" customHeight="1" x14ac:dyDescent="0.3">
      <c r="A149" s="1138" t="s">
        <v>96</v>
      </c>
      <c r="B149" s="1128" t="s">
        <v>96</v>
      </c>
      <c r="C149" s="1131">
        <v>13200</v>
      </c>
      <c r="D149" s="1132" t="s">
        <v>495</v>
      </c>
      <c r="E149" s="709">
        <f t="shared" si="27"/>
        <v>13200</v>
      </c>
      <c r="F149" s="241">
        <f t="shared" si="24"/>
        <v>0.8434504792332268</v>
      </c>
      <c r="G149" s="116">
        <f t="shared" si="19"/>
        <v>-0.1565495207667732</v>
      </c>
      <c r="H149" s="116">
        <f t="shared" si="20"/>
        <v>0.1565495207667732</v>
      </c>
      <c r="I149" s="605">
        <f t="shared" si="25"/>
        <v>-16.498316498316502</v>
      </c>
      <c r="J149" s="125">
        <f t="shared" si="26"/>
        <v>16.498316498316502</v>
      </c>
      <c r="K149" s="242">
        <f>'MASTER CHART'!$C$7</f>
        <v>0.7</v>
      </c>
      <c r="L149" s="243">
        <f t="shared" si="21"/>
        <v>-11.54882154882155</v>
      </c>
    </row>
    <row r="150" spans="1:12" ht="14.95" customHeight="1" x14ac:dyDescent="0.3">
      <c r="A150" s="1138" t="s">
        <v>97</v>
      </c>
      <c r="B150" s="1128" t="s">
        <v>97</v>
      </c>
      <c r="C150" s="1129">
        <v>36500</v>
      </c>
      <c r="D150" s="1130" t="s">
        <v>495</v>
      </c>
      <c r="E150" s="709">
        <f t="shared" si="27"/>
        <v>36500</v>
      </c>
      <c r="F150" s="241">
        <f t="shared" si="24"/>
        <v>2.3322683706070286</v>
      </c>
      <c r="G150" s="116">
        <f t="shared" ref="G150:G177" si="28">IF(E150=0,0,F150-1)</f>
        <v>1.3322683706070286</v>
      </c>
      <c r="H150" s="116">
        <f t="shared" ref="H150:H177" si="29">(G150*-1)</f>
        <v>-1.3322683706070286</v>
      </c>
      <c r="I150" s="605">
        <f t="shared" si="25"/>
        <v>18.281455501972818</v>
      </c>
      <c r="J150" s="125">
        <f t="shared" si="26"/>
        <v>18.281455501972818</v>
      </c>
      <c r="K150" s="242">
        <f>'MASTER CHART'!$C$7</f>
        <v>0.7</v>
      </c>
      <c r="L150" s="243">
        <f t="shared" ref="L150:L177" si="30">(I150*K150)</f>
        <v>12.797018851380972</v>
      </c>
    </row>
    <row r="151" spans="1:12" ht="14.95" customHeight="1" x14ac:dyDescent="0.3">
      <c r="A151" s="1138" t="s">
        <v>203</v>
      </c>
      <c r="B151" s="1128" t="s">
        <v>203</v>
      </c>
      <c r="C151" s="1129">
        <v>11200</v>
      </c>
      <c r="D151" s="1130" t="s">
        <v>495</v>
      </c>
      <c r="E151" s="709">
        <f t="shared" si="27"/>
        <v>11200</v>
      </c>
      <c r="F151" s="241">
        <f t="shared" si="24"/>
        <v>0.71565495207667729</v>
      </c>
      <c r="G151" s="116">
        <f t="shared" si="28"/>
        <v>-0.28434504792332271</v>
      </c>
      <c r="H151" s="116">
        <f t="shared" si="29"/>
        <v>0.28434504792332271</v>
      </c>
      <c r="I151" s="605">
        <f t="shared" si="25"/>
        <v>-29.966329966329969</v>
      </c>
      <c r="J151" s="125">
        <f t="shared" si="26"/>
        <v>29.966329966329969</v>
      </c>
      <c r="K151" s="242">
        <f>'MASTER CHART'!$C$7</f>
        <v>0.7</v>
      </c>
      <c r="L151" s="243">
        <f t="shared" si="30"/>
        <v>-20.976430976430976</v>
      </c>
    </row>
    <row r="152" spans="1:12" ht="14.95" customHeight="1" x14ac:dyDescent="0.3">
      <c r="A152" s="1138" t="s">
        <v>204</v>
      </c>
      <c r="B152" s="1128" t="s">
        <v>204</v>
      </c>
      <c r="C152" s="1129">
        <v>4500</v>
      </c>
      <c r="D152" s="1130" t="s">
        <v>495</v>
      </c>
      <c r="E152" s="709">
        <f t="shared" si="27"/>
        <v>4500</v>
      </c>
      <c r="F152" s="241">
        <f t="shared" si="24"/>
        <v>0.28753993610223644</v>
      </c>
      <c r="G152" s="116">
        <f t="shared" si="28"/>
        <v>-0.71246006389776362</v>
      </c>
      <c r="H152" s="116">
        <f t="shared" si="29"/>
        <v>0.71246006389776362</v>
      </c>
      <c r="I152" s="605">
        <f t="shared" si="25"/>
        <v>-75.084175084175087</v>
      </c>
      <c r="J152" s="125">
        <f t="shared" si="26"/>
        <v>75.084175084175087</v>
      </c>
      <c r="K152" s="242">
        <f>'MASTER CHART'!$C$7</f>
        <v>0.7</v>
      </c>
      <c r="L152" s="243">
        <f t="shared" si="30"/>
        <v>-52.558922558922561</v>
      </c>
    </row>
    <row r="153" spans="1:12" ht="14.95" customHeight="1" x14ac:dyDescent="0.3">
      <c r="A153" s="1138" t="s">
        <v>205</v>
      </c>
      <c r="B153" s="1128" t="s">
        <v>205</v>
      </c>
      <c r="C153" s="1131">
        <v>15200</v>
      </c>
      <c r="D153" s="1132" t="s">
        <v>495</v>
      </c>
      <c r="E153" s="709">
        <f t="shared" si="27"/>
        <v>15200</v>
      </c>
      <c r="F153" s="241">
        <f t="shared" si="24"/>
        <v>0.97124600638977632</v>
      </c>
      <c r="G153" s="116">
        <f t="shared" si="28"/>
        <v>-2.8753993610223683E-2</v>
      </c>
      <c r="H153" s="116">
        <f t="shared" si="29"/>
        <v>2.8753993610223683E-2</v>
      </c>
      <c r="I153" s="605">
        <f t="shared" si="25"/>
        <v>-3.0303030303030347</v>
      </c>
      <c r="J153" s="125">
        <f t="shared" si="26"/>
        <v>3.0303030303030347</v>
      </c>
      <c r="K153" s="242">
        <f>'MASTER CHART'!$C$7</f>
        <v>0.7</v>
      </c>
      <c r="L153" s="243">
        <f t="shared" si="30"/>
        <v>-2.1212121212121242</v>
      </c>
    </row>
    <row r="154" spans="1:12" ht="14.95" customHeight="1" x14ac:dyDescent="0.3">
      <c r="A154" s="1138" t="s">
        <v>206</v>
      </c>
      <c r="B154" s="1128" t="s">
        <v>206</v>
      </c>
      <c r="C154" s="1131">
        <v>49700</v>
      </c>
      <c r="D154" s="1132" t="s">
        <v>495</v>
      </c>
      <c r="E154" s="709">
        <f t="shared" si="27"/>
        <v>49700</v>
      </c>
      <c r="F154" s="241">
        <f t="shared" si="24"/>
        <v>3.1757188498402558</v>
      </c>
      <c r="G154" s="116">
        <f t="shared" si="28"/>
        <v>2.1757188498402558</v>
      </c>
      <c r="H154" s="116">
        <f t="shared" si="29"/>
        <v>-2.1757188498402558</v>
      </c>
      <c r="I154" s="605">
        <f t="shared" si="25"/>
        <v>29.855326611135467</v>
      </c>
      <c r="J154" s="125">
        <f t="shared" si="26"/>
        <v>29.855326611135467</v>
      </c>
      <c r="K154" s="242">
        <f>'MASTER CHART'!$C$7</f>
        <v>0.7</v>
      </c>
      <c r="L154" s="243">
        <f t="shared" si="30"/>
        <v>20.898728627794824</v>
      </c>
    </row>
    <row r="155" spans="1:12" ht="14.95" customHeight="1" x14ac:dyDescent="0.3">
      <c r="A155" s="1138" t="s">
        <v>98</v>
      </c>
      <c r="B155" s="1128" t="s">
        <v>98</v>
      </c>
      <c r="C155" s="1129">
        <v>59400</v>
      </c>
      <c r="D155" s="1130" t="s">
        <v>495</v>
      </c>
      <c r="E155" s="709">
        <f t="shared" si="27"/>
        <v>59400</v>
      </c>
      <c r="F155" s="241">
        <f t="shared" si="24"/>
        <v>3.7955271565495208</v>
      </c>
      <c r="G155" s="116">
        <f t="shared" si="28"/>
        <v>2.7955271565495208</v>
      </c>
      <c r="H155" s="116">
        <f t="shared" si="29"/>
        <v>-2.7955271565495208</v>
      </c>
      <c r="I155" s="605">
        <f t="shared" si="25"/>
        <v>38.360368259535292</v>
      </c>
      <c r="J155" s="125">
        <f t="shared" si="26"/>
        <v>38.360368259535292</v>
      </c>
      <c r="K155" s="242">
        <f>'MASTER CHART'!$C$7</f>
        <v>0.7</v>
      </c>
      <c r="L155" s="243">
        <f t="shared" si="30"/>
        <v>26.852257781674702</v>
      </c>
    </row>
    <row r="156" spans="1:12" ht="14.95" customHeight="1" x14ac:dyDescent="0.3">
      <c r="A156" s="1138" t="s">
        <v>99</v>
      </c>
      <c r="B156" s="1128" t="s">
        <v>99</v>
      </c>
      <c r="C156" s="1129">
        <v>2900</v>
      </c>
      <c r="D156" s="1130" t="s">
        <v>500</v>
      </c>
      <c r="E156" s="709">
        <f t="shared" si="27"/>
        <v>2900</v>
      </c>
      <c r="F156" s="241">
        <f t="shared" si="24"/>
        <v>0.1853035143769968</v>
      </c>
      <c r="G156" s="116">
        <f t="shared" si="28"/>
        <v>-0.81469648562300323</v>
      </c>
      <c r="H156" s="116">
        <f t="shared" si="29"/>
        <v>0.81469648562300323</v>
      </c>
      <c r="I156" s="605">
        <f t="shared" si="25"/>
        <v>-85.858585858585869</v>
      </c>
      <c r="J156" s="125">
        <f t="shared" si="26"/>
        <v>85.858585858585869</v>
      </c>
      <c r="K156" s="242">
        <f>'MASTER CHART'!$C$7</f>
        <v>0.7</v>
      </c>
      <c r="L156" s="243">
        <f t="shared" si="30"/>
        <v>-60.101010101010104</v>
      </c>
    </row>
    <row r="157" spans="1:12" ht="18.7" customHeight="1" x14ac:dyDescent="0.3">
      <c r="A157" s="1138" t="s">
        <v>207</v>
      </c>
      <c r="B157" s="1128" t="s">
        <v>207</v>
      </c>
      <c r="C157" s="1131">
        <v>3000</v>
      </c>
      <c r="D157" s="1132" t="s">
        <v>495</v>
      </c>
      <c r="E157" s="709">
        <f t="shared" si="27"/>
        <v>3000</v>
      </c>
      <c r="F157" s="241">
        <f t="shared" si="24"/>
        <v>0.19169329073482427</v>
      </c>
      <c r="G157" s="116">
        <f t="shared" si="28"/>
        <v>-0.80830670926517567</v>
      </c>
      <c r="H157" s="116">
        <f t="shared" si="29"/>
        <v>0.80830670926517567</v>
      </c>
      <c r="I157" s="605">
        <f t="shared" si="25"/>
        <v>-85.185185185185176</v>
      </c>
      <c r="J157" s="125">
        <f t="shared" si="26"/>
        <v>85.185185185185176</v>
      </c>
      <c r="K157" s="242">
        <f>'MASTER CHART'!$C$7</f>
        <v>0.7</v>
      </c>
      <c r="L157" s="243">
        <f t="shared" si="30"/>
        <v>-59.629629629629619</v>
      </c>
    </row>
    <row r="158" spans="1:12" ht="18.7" customHeight="1" x14ac:dyDescent="0.3">
      <c r="A158" s="1138" t="s">
        <v>100</v>
      </c>
      <c r="B158" s="1128" t="s">
        <v>100</v>
      </c>
      <c r="C158" s="1129">
        <v>16800</v>
      </c>
      <c r="D158" s="1130" t="s">
        <v>495</v>
      </c>
      <c r="E158" s="709">
        <f t="shared" si="27"/>
        <v>16800</v>
      </c>
      <c r="F158" s="241">
        <f t="shared" si="24"/>
        <v>1.0734824281150159</v>
      </c>
      <c r="G158" s="116">
        <f t="shared" si="28"/>
        <v>7.348242811501593E-2</v>
      </c>
      <c r="H158" s="116">
        <f t="shared" si="29"/>
        <v>-7.348242811501593E-2</v>
      </c>
      <c r="I158" s="605">
        <f t="shared" si="25"/>
        <v>1.0083296799649271</v>
      </c>
      <c r="J158" s="125">
        <f t="shared" si="26"/>
        <v>1.0083296799649271</v>
      </c>
      <c r="K158" s="242">
        <f>'MASTER CHART'!$C$7</f>
        <v>0.7</v>
      </c>
      <c r="L158" s="243">
        <f t="shared" si="30"/>
        <v>0.70583077597544885</v>
      </c>
    </row>
    <row r="159" spans="1:12" ht="18.7" customHeight="1" x14ac:dyDescent="0.3">
      <c r="A159" s="1138" t="s">
        <v>208</v>
      </c>
      <c r="B159" s="1128" t="s">
        <v>208</v>
      </c>
      <c r="C159" s="1131">
        <v>1500</v>
      </c>
      <c r="D159" s="1132" t="s">
        <v>495</v>
      </c>
      <c r="E159" s="709">
        <f t="shared" si="27"/>
        <v>1500</v>
      </c>
      <c r="F159" s="241">
        <f t="shared" si="24"/>
        <v>9.5846645367412137E-2</v>
      </c>
      <c r="G159" s="116">
        <f t="shared" si="28"/>
        <v>-0.90415335463258784</v>
      </c>
      <c r="H159" s="116">
        <f t="shared" si="29"/>
        <v>0.90415335463258784</v>
      </c>
      <c r="I159" s="605">
        <f t="shared" si="25"/>
        <v>-95.28619528619528</v>
      </c>
      <c r="J159" s="125">
        <f t="shared" si="26"/>
        <v>95.28619528619528</v>
      </c>
      <c r="K159" s="242">
        <f>'MASTER CHART'!$C$7</f>
        <v>0.7</v>
      </c>
      <c r="L159" s="243">
        <f t="shared" si="30"/>
        <v>-66.700336700336692</v>
      </c>
    </row>
    <row r="160" spans="1:12" ht="18.7" customHeight="1" x14ac:dyDescent="0.3">
      <c r="A160" s="1138" t="s">
        <v>124</v>
      </c>
      <c r="B160" s="1128" t="s">
        <v>124</v>
      </c>
      <c r="C160" s="1129">
        <v>31900</v>
      </c>
      <c r="D160" s="1130" t="s">
        <v>495</v>
      </c>
      <c r="E160" s="709">
        <f t="shared" si="27"/>
        <v>31900</v>
      </c>
      <c r="F160" s="241">
        <f t="shared" si="24"/>
        <v>2.0383386581469649</v>
      </c>
      <c r="G160" s="116">
        <f t="shared" si="28"/>
        <v>1.0383386581469649</v>
      </c>
      <c r="H160" s="116">
        <f t="shared" si="29"/>
        <v>-1.0383386581469649</v>
      </c>
      <c r="I160" s="605">
        <f t="shared" si="25"/>
        <v>14.248136782113107</v>
      </c>
      <c r="J160" s="125">
        <f t="shared" si="26"/>
        <v>14.248136782113107</v>
      </c>
      <c r="K160" s="242">
        <f>'MASTER CHART'!$C$7</f>
        <v>0.7</v>
      </c>
      <c r="L160" s="243">
        <f t="shared" si="30"/>
        <v>9.9736957474791748</v>
      </c>
    </row>
    <row r="161" spans="1:12" ht="18.7" customHeight="1" x14ac:dyDescent="0.3">
      <c r="A161" s="1138" t="s">
        <v>101</v>
      </c>
      <c r="B161" s="1128" t="s">
        <v>101</v>
      </c>
      <c r="C161" s="1131">
        <v>11700</v>
      </c>
      <c r="D161" s="1132" t="s">
        <v>495</v>
      </c>
      <c r="E161" s="709">
        <f t="shared" si="27"/>
        <v>11700</v>
      </c>
      <c r="F161" s="241">
        <f t="shared" si="24"/>
        <v>0.74760383386581475</v>
      </c>
      <c r="G161" s="116">
        <f t="shared" si="28"/>
        <v>-0.25239616613418525</v>
      </c>
      <c r="H161" s="116">
        <f t="shared" si="29"/>
        <v>0.25239616613418525</v>
      </c>
      <c r="I161" s="605">
        <f t="shared" si="25"/>
        <v>-26.599326599326595</v>
      </c>
      <c r="J161" s="125">
        <f t="shared" si="26"/>
        <v>26.599326599326595</v>
      </c>
      <c r="K161" s="242">
        <f>'MASTER CHART'!$C$7</f>
        <v>0.7</v>
      </c>
      <c r="L161" s="243">
        <f t="shared" si="30"/>
        <v>-18.619528619528616</v>
      </c>
    </row>
    <row r="162" spans="1:12" ht="18.7" customHeight="1" x14ac:dyDescent="0.3">
      <c r="A162" s="1138" t="s">
        <v>102</v>
      </c>
      <c r="B162" s="1128" t="s">
        <v>102</v>
      </c>
      <c r="C162" s="1131">
        <v>21100</v>
      </c>
      <c r="D162" s="1132" t="s">
        <v>495</v>
      </c>
      <c r="E162" s="709">
        <f t="shared" si="27"/>
        <v>21100</v>
      </c>
      <c r="F162" s="241">
        <f t="shared" si="24"/>
        <v>1.3482428115015974</v>
      </c>
      <c r="G162" s="116">
        <f t="shared" si="28"/>
        <v>0.34824281150159742</v>
      </c>
      <c r="H162" s="116">
        <f t="shared" si="29"/>
        <v>-0.34824281150159742</v>
      </c>
      <c r="I162" s="605">
        <f t="shared" si="25"/>
        <v>4.778605874616396</v>
      </c>
      <c r="J162" s="125">
        <f t="shared" si="26"/>
        <v>4.778605874616396</v>
      </c>
      <c r="K162" s="242">
        <f>'MASTER CHART'!$C$7</f>
        <v>0.7</v>
      </c>
      <c r="L162" s="243">
        <f t="shared" si="30"/>
        <v>3.345024112231477</v>
      </c>
    </row>
    <row r="163" spans="1:12" ht="18.7" customHeight="1" x14ac:dyDescent="0.3">
      <c r="A163" s="1138" t="s">
        <v>209</v>
      </c>
      <c r="B163" s="1128" t="s">
        <v>209</v>
      </c>
      <c r="C163" s="1129">
        <v>17300</v>
      </c>
      <c r="D163" s="1130" t="s">
        <v>495</v>
      </c>
      <c r="E163" s="709">
        <f t="shared" si="27"/>
        <v>17300</v>
      </c>
      <c r="F163" s="241">
        <f t="shared" ref="F163:F177" si="31">IF(E163=0,"use mean",E163/$E$179)</f>
        <v>1.1054313099041533</v>
      </c>
      <c r="G163" s="116">
        <f t="shared" si="28"/>
        <v>0.10543130990415328</v>
      </c>
      <c r="H163" s="116">
        <f t="shared" si="29"/>
        <v>-0.10543130990415328</v>
      </c>
      <c r="I163" s="605">
        <f t="shared" si="25"/>
        <v>1.44673388864533</v>
      </c>
      <c r="J163" s="125">
        <f t="shared" si="26"/>
        <v>1.44673388864533</v>
      </c>
      <c r="K163" s="242">
        <f>'MASTER CHART'!$C$7</f>
        <v>0.7</v>
      </c>
      <c r="L163" s="243">
        <f t="shared" si="30"/>
        <v>1.012713722051731</v>
      </c>
    </row>
    <row r="164" spans="1:12" ht="18" customHeight="1" x14ac:dyDescent="0.3">
      <c r="A164" s="1138" t="s">
        <v>264</v>
      </c>
      <c r="B164" s="1128" t="s">
        <v>210</v>
      </c>
      <c r="C164" s="1131">
        <v>29100</v>
      </c>
      <c r="D164" s="1132" t="s">
        <v>325</v>
      </c>
      <c r="E164" s="709">
        <f t="shared" si="27"/>
        <v>29100</v>
      </c>
      <c r="F164" s="241">
        <f t="shared" si="31"/>
        <v>1.8594249201277955</v>
      </c>
      <c r="G164" s="116">
        <f t="shared" si="28"/>
        <v>0.85942492012779548</v>
      </c>
      <c r="H164" s="116">
        <f t="shared" si="29"/>
        <v>-0.85942492012779548</v>
      </c>
      <c r="I164" s="605">
        <f t="shared" si="25"/>
        <v>11.793073213502849</v>
      </c>
      <c r="J164" s="125">
        <f t="shared" ref="J164:J177" si="32">IF(G164&lt;0,G164/$G$181*-100,G164/$G$180*100)</f>
        <v>11.793073213502849</v>
      </c>
      <c r="K164" s="242">
        <f>'MASTER CHART'!$C$7</f>
        <v>0.7</v>
      </c>
      <c r="L164" s="243">
        <f t="shared" si="30"/>
        <v>8.255151249451993</v>
      </c>
    </row>
    <row r="165" spans="1:12" ht="15.8" customHeight="1" x14ac:dyDescent="0.3">
      <c r="A165" s="1138" t="s">
        <v>211</v>
      </c>
      <c r="B165" s="1128" t="s">
        <v>211</v>
      </c>
      <c r="C165" s="1131">
        <v>2100</v>
      </c>
      <c r="D165" s="1132" t="s">
        <v>495</v>
      </c>
      <c r="E165" s="709">
        <f t="shared" si="27"/>
        <v>2100</v>
      </c>
      <c r="F165" s="241">
        <f t="shared" si="31"/>
        <v>0.13418530351437699</v>
      </c>
      <c r="G165" s="116">
        <f t="shared" si="28"/>
        <v>-0.86581469648562304</v>
      </c>
      <c r="H165" s="116">
        <f t="shared" si="29"/>
        <v>0.86581469648562304</v>
      </c>
      <c r="I165" s="605">
        <f t="shared" si="25"/>
        <v>-91.245791245791253</v>
      </c>
      <c r="J165" s="125">
        <f t="shared" si="32"/>
        <v>91.245791245791253</v>
      </c>
      <c r="K165" s="242">
        <f>'MASTER CHART'!$C$7</f>
        <v>0.7</v>
      </c>
      <c r="L165" s="243">
        <f t="shared" si="30"/>
        <v>-63.872053872053876</v>
      </c>
    </row>
    <row r="166" spans="1:12" ht="15.8" customHeight="1" x14ac:dyDescent="0.3">
      <c r="A166" s="1138" t="s">
        <v>103</v>
      </c>
      <c r="B166" s="1128" t="s">
        <v>103</v>
      </c>
      <c r="C166" s="1131">
        <v>8200</v>
      </c>
      <c r="D166" s="1132" t="s">
        <v>495</v>
      </c>
      <c r="E166" s="709">
        <f t="shared" si="27"/>
        <v>8200</v>
      </c>
      <c r="F166" s="241">
        <f t="shared" si="31"/>
        <v>0.52396166134185307</v>
      </c>
      <c r="G166" s="116">
        <f t="shared" si="28"/>
        <v>-0.47603833865814693</v>
      </c>
      <c r="H166" s="116">
        <f t="shared" si="29"/>
        <v>0.47603833865814693</v>
      </c>
      <c r="I166" s="605">
        <f t="shared" si="25"/>
        <v>-50.168350168350159</v>
      </c>
      <c r="J166" s="125">
        <f t="shared" si="32"/>
        <v>50.168350168350159</v>
      </c>
      <c r="K166" s="242">
        <f>'MASTER CHART'!$C$7</f>
        <v>0.7</v>
      </c>
      <c r="L166" s="243">
        <f t="shared" si="30"/>
        <v>-35.117845117845107</v>
      </c>
    </row>
    <row r="167" spans="1:12" ht="15.8" customHeight="1" x14ac:dyDescent="0.3">
      <c r="A167" s="1138" t="s">
        <v>125</v>
      </c>
      <c r="B167" s="1128" t="s">
        <v>125</v>
      </c>
      <c r="C167" s="1131">
        <v>67700</v>
      </c>
      <c r="D167" s="1132" t="s">
        <v>495</v>
      </c>
      <c r="E167" s="709">
        <f t="shared" si="27"/>
        <v>67700</v>
      </c>
      <c r="F167" s="241">
        <f t="shared" si="31"/>
        <v>4.3258785942492013</v>
      </c>
      <c r="G167" s="116">
        <f t="shared" si="28"/>
        <v>3.3258785942492013</v>
      </c>
      <c r="H167" s="116">
        <f t="shared" si="29"/>
        <v>-3.3258785942492013</v>
      </c>
      <c r="I167" s="605">
        <f t="shared" si="25"/>
        <v>45.637878123629989</v>
      </c>
      <c r="J167" s="125">
        <f t="shared" si="32"/>
        <v>45.637878123629989</v>
      </c>
      <c r="K167" s="242">
        <f>'MASTER CHART'!$C$7</f>
        <v>0.7</v>
      </c>
      <c r="L167" s="243">
        <f t="shared" si="30"/>
        <v>31.94651468654099</v>
      </c>
    </row>
    <row r="168" spans="1:12" ht="15.8" customHeight="1" x14ac:dyDescent="0.3">
      <c r="A168" s="1138" t="s">
        <v>104</v>
      </c>
      <c r="B168" s="1128" t="s">
        <v>104</v>
      </c>
      <c r="C168" s="1131">
        <v>42500</v>
      </c>
      <c r="D168" s="1132" t="s">
        <v>495</v>
      </c>
      <c r="E168" s="709">
        <f t="shared" si="27"/>
        <v>42500</v>
      </c>
      <c r="F168" s="241">
        <f t="shared" si="31"/>
        <v>2.7156549520766773</v>
      </c>
      <c r="G168" s="116">
        <f t="shared" si="28"/>
        <v>1.7156549520766773</v>
      </c>
      <c r="H168" s="116">
        <f t="shared" si="29"/>
        <v>-1.7156549520766773</v>
      </c>
      <c r="I168" s="605">
        <f t="shared" si="25"/>
        <v>23.542306006137657</v>
      </c>
      <c r="J168" s="125">
        <f t="shared" si="32"/>
        <v>23.542306006137657</v>
      </c>
      <c r="K168" s="242">
        <f>'MASTER CHART'!$C$7</f>
        <v>0.7</v>
      </c>
      <c r="L168" s="243">
        <f t="shared" si="30"/>
        <v>16.479614204296361</v>
      </c>
    </row>
    <row r="169" spans="1:12" ht="15.8" customHeight="1" x14ac:dyDescent="0.3">
      <c r="A169" s="1138" t="s">
        <v>236</v>
      </c>
      <c r="B169" s="1128" t="s">
        <v>230</v>
      </c>
      <c r="C169" s="1129">
        <v>3100</v>
      </c>
      <c r="D169" s="1130" t="s">
        <v>495</v>
      </c>
      <c r="E169" s="709">
        <f t="shared" si="27"/>
        <v>3100</v>
      </c>
      <c r="F169" s="241">
        <f t="shared" si="31"/>
        <v>0.19808306709265175</v>
      </c>
      <c r="G169" s="116">
        <f t="shared" si="28"/>
        <v>-0.80191693290734822</v>
      </c>
      <c r="H169" s="116">
        <f t="shared" si="29"/>
        <v>0.80191693290734822</v>
      </c>
      <c r="I169" s="605">
        <f t="shared" si="25"/>
        <v>-84.511784511784498</v>
      </c>
      <c r="J169" s="125">
        <f t="shared" si="32"/>
        <v>84.511784511784498</v>
      </c>
      <c r="K169" s="242">
        <f>'MASTER CHART'!$C$7</f>
        <v>0.7</v>
      </c>
      <c r="L169" s="243">
        <f t="shared" si="30"/>
        <v>-59.158249158249141</v>
      </c>
    </row>
    <row r="170" spans="1:12" ht="15.8" customHeight="1" x14ac:dyDescent="0.3">
      <c r="A170" s="1137" t="s">
        <v>126</v>
      </c>
      <c r="B170" s="1128" t="s">
        <v>126</v>
      </c>
      <c r="C170" s="1129">
        <v>57300</v>
      </c>
      <c r="D170" s="1130" t="s">
        <v>495</v>
      </c>
      <c r="E170" s="709">
        <f t="shared" si="27"/>
        <v>57300</v>
      </c>
      <c r="F170" s="241">
        <f t="shared" si="31"/>
        <v>3.6613418530351436</v>
      </c>
      <c r="G170" s="116">
        <f t="shared" si="28"/>
        <v>2.6613418530351436</v>
      </c>
      <c r="H170" s="116">
        <f t="shared" si="29"/>
        <v>-2.6613418530351436</v>
      </c>
      <c r="I170" s="605">
        <f t="shared" si="25"/>
        <v>36.519070583077593</v>
      </c>
      <c r="J170" s="125">
        <f t="shared" si="32"/>
        <v>36.519070583077593</v>
      </c>
      <c r="K170" s="242">
        <f>'MASTER CHART'!$C$7</f>
        <v>0.7</v>
      </c>
      <c r="L170" s="243">
        <f t="shared" si="30"/>
        <v>25.563349408154313</v>
      </c>
    </row>
    <row r="171" spans="1:12" ht="15.8" customHeight="1" x14ac:dyDescent="0.3">
      <c r="A171" s="1138" t="s">
        <v>105</v>
      </c>
      <c r="B171" s="1128" t="s">
        <v>105</v>
      </c>
      <c r="C171" s="1129">
        <v>21600</v>
      </c>
      <c r="D171" s="1130" t="s">
        <v>495</v>
      </c>
      <c r="E171" s="709">
        <f t="shared" si="27"/>
        <v>21600</v>
      </c>
      <c r="F171" s="241">
        <f t="shared" si="31"/>
        <v>1.3801916932907348</v>
      </c>
      <c r="G171" s="116">
        <f t="shared" si="28"/>
        <v>0.38019169329073477</v>
      </c>
      <c r="H171" s="116">
        <f t="shared" si="29"/>
        <v>-0.38019169329073477</v>
      </c>
      <c r="I171" s="605">
        <f t="shared" si="25"/>
        <v>5.2170100832967989</v>
      </c>
      <c r="J171" s="125">
        <f t="shared" si="32"/>
        <v>5.2170100832967989</v>
      </c>
      <c r="K171" s="242">
        <f>'MASTER CHART'!$C$7</f>
        <v>0.7</v>
      </c>
      <c r="L171" s="243">
        <f t="shared" si="30"/>
        <v>3.6519070583077591</v>
      </c>
    </row>
    <row r="172" spans="1:12" ht="15.8" customHeight="1" x14ac:dyDescent="0.3">
      <c r="A172" s="1138" t="s">
        <v>212</v>
      </c>
      <c r="B172" s="1128" t="s">
        <v>212</v>
      </c>
      <c r="C172" s="1129">
        <v>6500</v>
      </c>
      <c r="D172" s="1130" t="s">
        <v>495</v>
      </c>
      <c r="E172" s="709">
        <f t="shared" si="27"/>
        <v>6500</v>
      </c>
      <c r="F172" s="241">
        <f t="shared" si="31"/>
        <v>0.41533546325878595</v>
      </c>
      <c r="G172" s="116">
        <f t="shared" si="28"/>
        <v>-0.58466453674121399</v>
      </c>
      <c r="H172" s="116">
        <f t="shared" si="29"/>
        <v>0.58466453674121399</v>
      </c>
      <c r="I172" s="605">
        <f t="shared" si="25"/>
        <v>-61.616161616161612</v>
      </c>
      <c r="J172" s="125">
        <f t="shared" si="32"/>
        <v>61.616161616161612</v>
      </c>
      <c r="K172" s="242">
        <f>'MASTER CHART'!$C$7</f>
        <v>0.7</v>
      </c>
      <c r="L172" s="243">
        <f t="shared" si="30"/>
        <v>-43.131313131313128</v>
      </c>
    </row>
    <row r="173" spans="1:12" ht="17.350000000000001" customHeight="1" x14ac:dyDescent="0.3">
      <c r="A173" s="1138" t="s">
        <v>107</v>
      </c>
      <c r="B173" s="1128" t="s">
        <v>107</v>
      </c>
      <c r="C173" s="1131">
        <v>15100</v>
      </c>
      <c r="D173" s="1132" t="s">
        <v>495</v>
      </c>
      <c r="E173" s="709">
        <f t="shared" si="27"/>
        <v>15100</v>
      </c>
      <c r="F173" s="241">
        <f t="shared" si="31"/>
        <v>0.96485623003194887</v>
      </c>
      <c r="G173" s="116">
        <f t="shared" si="28"/>
        <v>-3.5143769968051131E-2</v>
      </c>
      <c r="H173" s="116">
        <f t="shared" si="29"/>
        <v>3.5143769968051131E-2</v>
      </c>
      <c r="I173" s="605">
        <f t="shared" si="25"/>
        <v>-3.7037037037037051</v>
      </c>
      <c r="J173" s="125">
        <f t="shared" si="32"/>
        <v>3.7037037037037051</v>
      </c>
      <c r="K173" s="242">
        <f>'MASTER CHART'!$C$7</f>
        <v>0.7</v>
      </c>
      <c r="L173" s="243">
        <f t="shared" si="30"/>
        <v>-2.5925925925925934</v>
      </c>
    </row>
    <row r="174" spans="1:12" ht="17.350000000000001" customHeight="1" x14ac:dyDescent="0.3">
      <c r="A174" s="1138" t="s">
        <v>108</v>
      </c>
      <c r="B174" s="1128" t="s">
        <v>108</v>
      </c>
      <c r="C174" s="1131">
        <v>6400</v>
      </c>
      <c r="D174" s="1132" t="s">
        <v>495</v>
      </c>
      <c r="E174" s="709">
        <f t="shared" si="27"/>
        <v>6400</v>
      </c>
      <c r="F174" s="241">
        <f t="shared" si="31"/>
        <v>0.40894568690095845</v>
      </c>
      <c r="G174" s="116">
        <f>IF(E174=0,0,F174-1)</f>
        <v>-0.59105431309904155</v>
      </c>
      <c r="H174" s="116">
        <f t="shared" si="29"/>
        <v>0.59105431309904155</v>
      </c>
      <c r="I174" s="605">
        <f t="shared" si="25"/>
        <v>-62.289562289562298</v>
      </c>
      <c r="J174" s="125">
        <f t="shared" si="32"/>
        <v>62.289562289562298</v>
      </c>
      <c r="K174" s="242">
        <f>'MASTER CHART'!$C$7</f>
        <v>0.7</v>
      </c>
      <c r="L174" s="243">
        <f t="shared" si="30"/>
        <v>-43.602693602693606</v>
      </c>
    </row>
    <row r="175" spans="1:12" ht="17.350000000000001" customHeight="1" x14ac:dyDescent="0.3">
      <c r="A175" s="1138" t="s">
        <v>109</v>
      </c>
      <c r="B175" s="1128" t="s">
        <v>109</v>
      </c>
      <c r="C175" s="1129">
        <v>2500</v>
      </c>
      <c r="D175" s="1130" t="s">
        <v>495</v>
      </c>
      <c r="E175" s="709">
        <f t="shared" si="27"/>
        <v>2500</v>
      </c>
      <c r="F175" s="241">
        <f t="shared" si="31"/>
        <v>0.15974440894568689</v>
      </c>
      <c r="G175" s="116">
        <f t="shared" si="28"/>
        <v>-0.84025559105431313</v>
      </c>
      <c r="H175" s="116">
        <f t="shared" si="29"/>
        <v>0.84025559105431313</v>
      </c>
      <c r="I175" s="605">
        <f t="shared" si="25"/>
        <v>-88.552188552188554</v>
      </c>
      <c r="J175" s="125">
        <f t="shared" si="32"/>
        <v>88.552188552188554</v>
      </c>
      <c r="K175" s="242">
        <f>'MASTER CHART'!$C$7</f>
        <v>0.7</v>
      </c>
      <c r="L175" s="243">
        <f t="shared" si="30"/>
        <v>-61.986531986531986</v>
      </c>
    </row>
    <row r="176" spans="1:12" ht="17.350000000000001" customHeight="1" x14ac:dyDescent="0.3">
      <c r="A176" s="1138" t="s">
        <v>214</v>
      </c>
      <c r="B176" s="1128" t="s">
        <v>214</v>
      </c>
      <c r="C176" s="1129">
        <v>3900</v>
      </c>
      <c r="D176" s="1130" t="s">
        <v>495</v>
      </c>
      <c r="E176" s="709">
        <f t="shared" si="27"/>
        <v>3900</v>
      </c>
      <c r="F176" s="241">
        <f t="shared" si="31"/>
        <v>0.24920127795527156</v>
      </c>
      <c r="G176" s="116">
        <f t="shared" si="28"/>
        <v>-0.75079872204472842</v>
      </c>
      <c r="H176" s="116">
        <f t="shared" si="29"/>
        <v>0.75079872204472842</v>
      </c>
      <c r="I176" s="605">
        <f>(IF(G176&lt;0,G176/$G$181*100,G176/$G$180*100))</f>
        <v>-79.124579124579114</v>
      </c>
      <c r="J176" s="125">
        <f t="shared" si="32"/>
        <v>79.124579124579114</v>
      </c>
      <c r="K176" s="242">
        <f>'MASTER CHART'!$C$7</f>
        <v>0.7</v>
      </c>
      <c r="L176" s="243">
        <f t="shared" si="30"/>
        <v>-55.387205387205377</v>
      </c>
    </row>
    <row r="177" spans="1:12" ht="17.350000000000001" customHeight="1" thickBot="1" x14ac:dyDescent="0.35">
      <c r="A177" s="1138" t="s">
        <v>215</v>
      </c>
      <c r="B177" s="1128" t="s">
        <v>215</v>
      </c>
      <c r="C177" s="1129">
        <v>2000</v>
      </c>
      <c r="D177" s="1130" t="s">
        <v>495</v>
      </c>
      <c r="E177" s="709">
        <f t="shared" si="27"/>
        <v>2000</v>
      </c>
      <c r="F177" s="621">
        <f t="shared" si="31"/>
        <v>0.12779552715654952</v>
      </c>
      <c r="G177" s="68">
        <f t="shared" si="28"/>
        <v>-0.87220447284345048</v>
      </c>
      <c r="H177" s="236">
        <f t="shared" si="29"/>
        <v>0.87220447284345048</v>
      </c>
      <c r="I177" s="610">
        <f>(IF(G177&lt;0,G177/$G$181*100,G177/$G$180*100))</f>
        <v>-91.919191919191917</v>
      </c>
      <c r="J177" s="237">
        <f t="shared" si="32"/>
        <v>91.919191919191917</v>
      </c>
      <c r="K177" s="245">
        <f>'MASTER CHART'!$C$7</f>
        <v>0.7</v>
      </c>
      <c r="L177" s="246">
        <f t="shared" si="30"/>
        <v>-64.343434343434339</v>
      </c>
    </row>
    <row r="178" spans="1:12" ht="17.2" thickTop="1" thickBot="1" x14ac:dyDescent="0.4">
      <c r="A178" s="1140"/>
    </row>
    <row r="179" spans="1:12" ht="18.850000000000001" thickBot="1" x14ac:dyDescent="0.45">
      <c r="A179" s="1141" t="s">
        <v>363</v>
      </c>
      <c r="E179" s="606">
        <f>MEDIAN(E4:E177)</f>
        <v>15650</v>
      </c>
      <c r="F179" s="67"/>
      <c r="G179" s="65"/>
      <c r="H179" s="65"/>
      <c r="I179" s="81"/>
      <c r="J179" s="81"/>
      <c r="K179" s="65"/>
      <c r="L179" s="33"/>
    </row>
    <row r="180" spans="1:12" ht="17.2" thickTop="1" thickBot="1" x14ac:dyDescent="0.4">
      <c r="A180" s="1140"/>
      <c r="B180" s="1128"/>
      <c r="C180" s="1129"/>
      <c r="D180" s="1130"/>
      <c r="E180" s="710"/>
      <c r="F180" s="607" t="s">
        <v>350</v>
      </c>
      <c r="G180" s="608">
        <f>MAX(G4:G177)</f>
        <v>7.2875399361022364</v>
      </c>
      <c r="H180" s="65"/>
      <c r="J180" s="122"/>
      <c r="K180" s="65"/>
      <c r="L180" s="33"/>
    </row>
    <row r="181" spans="1:12" ht="17.2" thickTop="1" thickBot="1" x14ac:dyDescent="0.4">
      <c r="A181" s="1140"/>
      <c r="B181" s="1128"/>
      <c r="C181" s="1131"/>
      <c r="D181" s="1132"/>
      <c r="E181" s="711"/>
      <c r="F181" s="609" t="s">
        <v>349</v>
      </c>
      <c r="G181" s="259">
        <f>MIN(G4:G177)*-1</f>
        <v>0.94888178913738019</v>
      </c>
      <c r="I181" s="123"/>
      <c r="J181" s="82"/>
      <c r="K181" s="73"/>
      <c r="L181" s="33"/>
    </row>
    <row r="182" spans="1:12" ht="16.649999999999999" thickTop="1" x14ac:dyDescent="0.35">
      <c r="B182" s="1128"/>
      <c r="C182" s="1131"/>
      <c r="D182" s="1132"/>
    </row>
    <row r="183" spans="1:12" x14ac:dyDescent="0.35">
      <c r="B183" s="1128"/>
      <c r="C183" s="1131"/>
      <c r="D183" s="1132"/>
      <c r="E183" s="92"/>
      <c r="F183" s="67"/>
      <c r="G183" s="65"/>
      <c r="H183" s="65"/>
      <c r="I183" s="81"/>
      <c r="J183" s="81"/>
      <c r="K183" s="65"/>
      <c r="L183" s="33"/>
    </row>
    <row r="184" spans="1:12" x14ac:dyDescent="0.35">
      <c r="E184" s="493"/>
    </row>
    <row r="187" spans="1:12" x14ac:dyDescent="0.35">
      <c r="E187" s="92"/>
      <c r="F187" s="70"/>
      <c r="G187" s="256"/>
      <c r="H187" s="69"/>
      <c r="I187" s="82"/>
      <c r="J187" s="82"/>
      <c r="K187" s="273"/>
      <c r="L187" s="272"/>
    </row>
    <row r="188" spans="1:12" x14ac:dyDescent="0.35">
      <c r="E188" s="1481"/>
      <c r="F188" s="1481"/>
      <c r="G188" s="1481"/>
      <c r="H188" s="1481"/>
      <c r="I188" s="1481"/>
      <c r="J188" s="1481"/>
      <c r="K188" s="1481"/>
      <c r="L188" s="1481"/>
    </row>
    <row r="189" spans="1:12" x14ac:dyDescent="0.35">
      <c r="A189" s="1142" t="s">
        <v>316</v>
      </c>
      <c r="E189" s="1127" t="s">
        <v>315</v>
      </c>
      <c r="F189" s="67"/>
      <c r="G189" s="252"/>
      <c r="H189" s="252"/>
      <c r="I189" s="81"/>
      <c r="J189" s="81"/>
      <c r="K189" s="252"/>
      <c r="L189" s="272"/>
    </row>
    <row r="190" spans="1:12" x14ac:dyDescent="0.35">
      <c r="J190" s="122"/>
    </row>
  </sheetData>
  <mergeCells count="7">
    <mergeCell ref="E188:L188"/>
    <mergeCell ref="E1:L1"/>
    <mergeCell ref="F2:K2"/>
    <mergeCell ref="L2:L3"/>
    <mergeCell ref="A1:A3"/>
    <mergeCell ref="B2:D2"/>
    <mergeCell ref="B3:D3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O186"/>
  <sheetViews>
    <sheetView workbookViewId="0">
      <pane xSplit="3" ySplit="3" topLeftCell="D160" activePane="bottomRight" state="frozen"/>
      <selection pane="topRight" activeCell="D1" sqref="D1"/>
      <selection pane="bottomLeft" activeCell="A4" sqref="A4"/>
      <selection pane="bottomRight" activeCell="B4" sqref="B1:D1048576"/>
    </sheetView>
  </sheetViews>
  <sheetFormatPr defaultRowHeight="14.4" x14ac:dyDescent="0.3"/>
  <cols>
    <col min="1" max="1" width="27.3984375" style="224" customWidth="1"/>
    <col min="2" max="2" width="22.19921875" style="670" hidden="1" customWidth="1"/>
    <col min="3" max="3" width="16.19921875" style="715" hidden="1" customWidth="1"/>
    <col min="4" max="4" width="16.19921875" style="716" hidden="1" customWidth="1"/>
    <col min="5" max="5" width="12" style="97" customWidth="1"/>
    <col min="6" max="6" width="10.796875" style="100" customWidth="1"/>
    <col min="7" max="7" width="12.796875" style="544" customWidth="1"/>
    <col min="8" max="8" width="12.796875" customWidth="1"/>
    <col min="9" max="9" width="12.796875" hidden="1" customWidth="1"/>
    <col min="10" max="10" width="12.796875" customWidth="1"/>
    <col min="11" max="11" width="12.796875" hidden="1" customWidth="1"/>
    <col min="12" max="13" width="12.796875" customWidth="1"/>
    <col min="14" max="14" width="9.19921875" customWidth="1"/>
  </cols>
  <sheetData>
    <row r="1" spans="1:14" ht="27.7" customHeight="1" thickBot="1" x14ac:dyDescent="0.35">
      <c r="A1" s="1500" t="s">
        <v>0</v>
      </c>
      <c r="B1" s="1493"/>
      <c r="C1" s="1494"/>
      <c r="D1" s="1494"/>
      <c r="E1" s="1503" t="s">
        <v>314</v>
      </c>
      <c r="F1" s="1504"/>
      <c r="G1" s="1504"/>
      <c r="H1" s="1504"/>
      <c r="I1" s="1504"/>
      <c r="J1" s="1504"/>
      <c r="K1" s="1504"/>
      <c r="L1" s="1504"/>
      <c r="M1" s="1505"/>
      <c r="N1" s="97"/>
    </row>
    <row r="2" spans="1:14" ht="21.75" customHeight="1" thickTop="1" x14ac:dyDescent="0.4">
      <c r="A2" s="1501"/>
      <c r="B2" s="1506" t="s">
        <v>322</v>
      </c>
      <c r="C2" s="1507"/>
      <c r="D2" s="1507"/>
      <c r="E2" s="1498" t="s">
        <v>18</v>
      </c>
      <c r="F2" s="1499"/>
      <c r="G2" s="1484" t="s">
        <v>8</v>
      </c>
      <c r="H2" s="1485"/>
      <c r="I2" s="1485"/>
      <c r="J2" s="1485"/>
      <c r="K2" s="1486"/>
      <c r="L2" s="1487"/>
      <c r="M2" s="1488" t="s">
        <v>1</v>
      </c>
      <c r="N2" s="97"/>
    </row>
    <row r="3" spans="1:14" ht="53.75" thickBot="1" x14ac:dyDescent="0.35">
      <c r="A3" s="1502"/>
      <c r="B3" s="1495" t="s">
        <v>494</v>
      </c>
      <c r="C3" s="1496"/>
      <c r="D3" s="1496"/>
      <c r="E3" s="490" t="s">
        <v>29</v>
      </c>
      <c r="F3" s="137" t="s">
        <v>34</v>
      </c>
      <c r="G3" s="611" t="s">
        <v>343</v>
      </c>
      <c r="H3" s="95" t="s">
        <v>348</v>
      </c>
      <c r="I3" s="96" t="s">
        <v>10</v>
      </c>
      <c r="J3" s="618" t="s">
        <v>364</v>
      </c>
      <c r="K3" s="124" t="s">
        <v>27</v>
      </c>
      <c r="L3" s="99" t="s">
        <v>17</v>
      </c>
      <c r="M3" s="1497"/>
      <c r="N3" s="97"/>
    </row>
    <row r="4" spans="1:14" ht="16.2" thickTop="1" x14ac:dyDescent="0.3">
      <c r="A4" s="485" t="s">
        <v>128</v>
      </c>
      <c r="B4" s="1109" t="s">
        <v>128</v>
      </c>
      <c r="C4" s="1112">
        <v>2</v>
      </c>
      <c r="D4" s="1111" t="s">
        <v>495</v>
      </c>
      <c r="E4" s="491">
        <f>C4</f>
        <v>2</v>
      </c>
      <c r="F4" s="260">
        <f t="shared" ref="F4:F35" si="0">IF(E4&gt;9,9,E4)</f>
        <v>2</v>
      </c>
      <c r="G4" s="612">
        <f t="shared" ref="G4:G67" si="1">IF(F4=0,"use median",F4/$F$181)</f>
        <v>0.8</v>
      </c>
      <c r="H4" s="60">
        <f t="shared" ref="H4:H35" si="2">IF(F4=0,0,G4-1)</f>
        <v>-0.19999999999999996</v>
      </c>
      <c r="I4" s="60">
        <f t="shared" ref="I4:I35" si="3">(H4*-1)</f>
        <v>0.19999999999999996</v>
      </c>
      <c r="J4" s="605">
        <f t="shared" ref="J4:J67" si="4">(IF(H4&lt;0,H4/$H$183*-100,H4/$H$182*100))</f>
        <v>-3.9999999999999996</v>
      </c>
      <c r="K4" s="119">
        <f t="shared" ref="K4:K35" si="5">IF(H4&lt;0,H4/$K$183*-100,H4/$H$182*100)</f>
        <v>-3.9999999999999996</v>
      </c>
      <c r="L4" s="93">
        <f>'MASTER CHART'!E7</f>
        <v>0.3</v>
      </c>
      <c r="M4" s="38">
        <f t="shared" ref="M4:M35" si="6">(J4*L4)</f>
        <v>-1.1999999999999997</v>
      </c>
      <c r="N4" s="97"/>
    </row>
    <row r="5" spans="1:14" ht="15.65" x14ac:dyDescent="0.3">
      <c r="A5" s="486" t="s">
        <v>129</v>
      </c>
      <c r="B5" s="1109" t="s">
        <v>129</v>
      </c>
      <c r="C5" s="1112">
        <v>3.4</v>
      </c>
      <c r="D5" s="1111" t="s">
        <v>495</v>
      </c>
      <c r="E5" s="492">
        <f>C5</f>
        <v>3.4</v>
      </c>
      <c r="F5" s="260">
        <f t="shared" si="0"/>
        <v>3.4</v>
      </c>
      <c r="G5" s="612">
        <f t="shared" si="1"/>
        <v>1.3599999999999999</v>
      </c>
      <c r="H5" s="62">
        <f t="shared" si="2"/>
        <v>0.35999999999999988</v>
      </c>
      <c r="I5" s="62">
        <f t="shared" si="3"/>
        <v>-0.35999999999999988</v>
      </c>
      <c r="J5" s="605">
        <f t="shared" si="4"/>
        <v>13.846153846153841</v>
      </c>
      <c r="K5" s="119">
        <f t="shared" si="5"/>
        <v>13.846153846153841</v>
      </c>
      <c r="L5" s="93">
        <f>'MASTER CHART'!$E$7</f>
        <v>0.3</v>
      </c>
      <c r="M5" s="38">
        <f t="shared" si="6"/>
        <v>4.1538461538461524</v>
      </c>
      <c r="N5" s="97"/>
    </row>
    <row r="6" spans="1:14" ht="15.65" x14ac:dyDescent="0.3">
      <c r="A6" s="487" t="s">
        <v>31</v>
      </c>
      <c r="B6" s="1109" t="s">
        <v>31</v>
      </c>
      <c r="C6" s="1113">
        <v>3.6</v>
      </c>
      <c r="D6" s="1110" t="s">
        <v>495</v>
      </c>
      <c r="E6" s="492">
        <f t="shared" ref="E6:E69" si="7">C6</f>
        <v>3.6</v>
      </c>
      <c r="F6" s="260">
        <f t="shared" si="0"/>
        <v>3.6</v>
      </c>
      <c r="G6" s="612">
        <f t="shared" si="1"/>
        <v>1.44</v>
      </c>
      <c r="H6" s="62">
        <f t="shared" si="2"/>
        <v>0.43999999999999995</v>
      </c>
      <c r="I6" s="62">
        <f t="shared" si="3"/>
        <v>-0.43999999999999995</v>
      </c>
      <c r="J6" s="605">
        <f t="shared" si="4"/>
        <v>16.92307692307692</v>
      </c>
      <c r="K6" s="119">
        <f t="shared" si="5"/>
        <v>16.92307692307692</v>
      </c>
      <c r="L6" s="93">
        <f>'MASTER CHART'!$E$7</f>
        <v>0.3</v>
      </c>
      <c r="M6" s="38">
        <f t="shared" si="6"/>
        <v>5.0769230769230758</v>
      </c>
      <c r="N6" s="97"/>
    </row>
    <row r="7" spans="1:14" ht="15.65" x14ac:dyDescent="0.3">
      <c r="A7" s="487" t="s">
        <v>130</v>
      </c>
      <c r="B7" s="1109" t="s">
        <v>130</v>
      </c>
      <c r="C7" s="1112">
        <v>-1.6</v>
      </c>
      <c r="D7" s="1111" t="s">
        <v>317</v>
      </c>
      <c r="E7" s="492">
        <f t="shared" si="7"/>
        <v>-1.6</v>
      </c>
      <c r="F7" s="260">
        <f t="shared" si="0"/>
        <v>-1.6</v>
      </c>
      <c r="G7" s="612">
        <f t="shared" si="1"/>
        <v>-0.64</v>
      </c>
      <c r="H7" s="62">
        <f t="shared" si="2"/>
        <v>-1.6400000000000001</v>
      </c>
      <c r="I7" s="62">
        <f t="shared" si="3"/>
        <v>1.6400000000000001</v>
      </c>
      <c r="J7" s="605">
        <f t="shared" si="4"/>
        <v>-32.800000000000004</v>
      </c>
      <c r="K7" s="119">
        <f t="shared" si="5"/>
        <v>-32.800000000000004</v>
      </c>
      <c r="L7" s="93">
        <f>'MASTER CHART'!$E$7</f>
        <v>0.3</v>
      </c>
      <c r="M7" s="38">
        <f t="shared" si="6"/>
        <v>-9.8400000000000016</v>
      </c>
      <c r="N7" s="97"/>
    </row>
    <row r="8" spans="1:14" ht="15.65" x14ac:dyDescent="0.3">
      <c r="A8" s="486" t="s">
        <v>131</v>
      </c>
      <c r="B8" s="1109" t="s">
        <v>131</v>
      </c>
      <c r="C8" s="1112">
        <v>0</v>
      </c>
      <c r="D8" s="1111" t="s">
        <v>495</v>
      </c>
      <c r="E8" s="492">
        <f t="shared" si="7"/>
        <v>0</v>
      </c>
      <c r="F8" s="260">
        <f t="shared" si="0"/>
        <v>0</v>
      </c>
      <c r="G8" s="612" t="str">
        <f t="shared" si="1"/>
        <v>use median</v>
      </c>
      <c r="H8" s="62">
        <f t="shared" si="2"/>
        <v>0</v>
      </c>
      <c r="I8" s="62">
        <f t="shared" si="3"/>
        <v>0</v>
      </c>
      <c r="J8" s="605">
        <f t="shared" si="4"/>
        <v>0</v>
      </c>
      <c r="K8" s="119">
        <f t="shared" si="5"/>
        <v>0</v>
      </c>
      <c r="L8" s="93">
        <f>'MASTER CHART'!$E$7</f>
        <v>0.3</v>
      </c>
      <c r="M8" s="38">
        <f t="shared" si="6"/>
        <v>0</v>
      </c>
      <c r="N8" s="97"/>
    </row>
    <row r="9" spans="1:14" ht="16.5" customHeight="1" x14ac:dyDescent="0.3">
      <c r="A9" s="486" t="s">
        <v>112</v>
      </c>
      <c r="B9" s="1109" t="s">
        <v>112</v>
      </c>
      <c r="C9" s="1113">
        <v>2</v>
      </c>
      <c r="D9" s="1110" t="s">
        <v>495</v>
      </c>
      <c r="E9" s="492">
        <f t="shared" si="7"/>
        <v>2</v>
      </c>
      <c r="F9" s="260">
        <f t="shared" si="0"/>
        <v>2</v>
      </c>
      <c r="G9" s="612">
        <f t="shared" si="1"/>
        <v>0.8</v>
      </c>
      <c r="H9" s="62">
        <f t="shared" si="2"/>
        <v>-0.19999999999999996</v>
      </c>
      <c r="I9" s="62">
        <f t="shared" si="3"/>
        <v>0.19999999999999996</v>
      </c>
      <c r="J9" s="605">
        <f t="shared" si="4"/>
        <v>-3.9999999999999996</v>
      </c>
      <c r="K9" s="119">
        <f t="shared" si="5"/>
        <v>-3.9999999999999996</v>
      </c>
      <c r="L9" s="93">
        <f>'MASTER CHART'!$E$7</f>
        <v>0.3</v>
      </c>
      <c r="M9" s="38">
        <f t="shared" si="6"/>
        <v>-1.1999999999999997</v>
      </c>
      <c r="N9" s="97"/>
    </row>
    <row r="10" spans="1:14" ht="15.65" x14ac:dyDescent="0.3">
      <c r="A10" s="487" t="s">
        <v>40</v>
      </c>
      <c r="B10" s="1109" t="s">
        <v>40</v>
      </c>
      <c r="C10" s="1113">
        <v>-1.8</v>
      </c>
      <c r="D10" s="1110" t="s">
        <v>495</v>
      </c>
      <c r="E10" s="492">
        <f t="shared" si="7"/>
        <v>-1.8</v>
      </c>
      <c r="F10" s="260">
        <f t="shared" si="0"/>
        <v>-1.8</v>
      </c>
      <c r="G10" s="612">
        <f t="shared" si="1"/>
        <v>-0.72</v>
      </c>
      <c r="H10" s="62">
        <f t="shared" si="2"/>
        <v>-1.72</v>
      </c>
      <c r="I10" s="62">
        <f t="shared" si="3"/>
        <v>1.72</v>
      </c>
      <c r="J10" s="605">
        <f t="shared" si="4"/>
        <v>-34.4</v>
      </c>
      <c r="K10" s="119">
        <f t="shared" si="5"/>
        <v>-34.4</v>
      </c>
      <c r="L10" s="93">
        <f>'MASTER CHART'!$E$7</f>
        <v>0.3</v>
      </c>
      <c r="M10" s="38">
        <f t="shared" si="6"/>
        <v>-10.319999999999999</v>
      </c>
      <c r="N10" s="97"/>
    </row>
    <row r="11" spans="1:14" ht="15.65" x14ac:dyDescent="0.3">
      <c r="A11" s="486" t="s">
        <v>132</v>
      </c>
      <c r="B11" s="1109" t="s">
        <v>132</v>
      </c>
      <c r="C11" s="1112">
        <v>3.2</v>
      </c>
      <c r="D11" s="1111" t="s">
        <v>495</v>
      </c>
      <c r="E11" s="492">
        <f t="shared" si="7"/>
        <v>3.2</v>
      </c>
      <c r="F11" s="260">
        <f t="shared" si="0"/>
        <v>3.2</v>
      </c>
      <c r="G11" s="612">
        <f t="shared" si="1"/>
        <v>1.28</v>
      </c>
      <c r="H11" s="62">
        <f t="shared" si="2"/>
        <v>0.28000000000000003</v>
      </c>
      <c r="I11" s="62">
        <f t="shared" si="3"/>
        <v>-0.28000000000000003</v>
      </c>
      <c r="J11" s="605">
        <f t="shared" si="4"/>
        <v>10.76923076923077</v>
      </c>
      <c r="K11" s="119">
        <f t="shared" si="5"/>
        <v>10.76923076923077</v>
      </c>
      <c r="L11" s="93">
        <f>'MASTER CHART'!$E$7</f>
        <v>0.3</v>
      </c>
      <c r="M11" s="38">
        <f t="shared" si="6"/>
        <v>3.2307692307692308</v>
      </c>
      <c r="N11" s="97"/>
    </row>
    <row r="12" spans="1:14" s="147" customFormat="1" ht="15.65" x14ac:dyDescent="0.3">
      <c r="A12" s="487" t="s">
        <v>133</v>
      </c>
      <c r="B12" s="1109" t="s">
        <v>133</v>
      </c>
      <c r="C12" s="1113">
        <v>2.4</v>
      </c>
      <c r="D12" s="1110" t="s">
        <v>326</v>
      </c>
      <c r="E12" s="492">
        <f t="shared" si="7"/>
        <v>2.4</v>
      </c>
      <c r="F12" s="303">
        <f t="shared" si="0"/>
        <v>2.4</v>
      </c>
      <c r="G12" s="612">
        <f t="shared" si="1"/>
        <v>0.96</v>
      </c>
      <c r="H12" s="149">
        <f t="shared" si="2"/>
        <v>-4.0000000000000036E-2</v>
      </c>
      <c r="I12" s="150">
        <f t="shared" si="3"/>
        <v>4.0000000000000036E-2</v>
      </c>
      <c r="J12" s="605">
        <f t="shared" si="4"/>
        <v>-0.80000000000000071</v>
      </c>
      <c r="K12" s="163">
        <f t="shared" si="5"/>
        <v>-0.80000000000000071</v>
      </c>
      <c r="L12" s="93">
        <f>'MASTER CHART'!$E$7</f>
        <v>0.3</v>
      </c>
      <c r="M12" s="38">
        <f t="shared" si="6"/>
        <v>-0.24000000000000021</v>
      </c>
    </row>
    <row r="13" spans="1:14" ht="15.65" x14ac:dyDescent="0.3">
      <c r="A13" s="486" t="s">
        <v>41</v>
      </c>
      <c r="B13" s="1109" t="s">
        <v>41</v>
      </c>
      <c r="C13" s="1112">
        <v>2.9</v>
      </c>
      <c r="D13" s="1111" t="s">
        <v>495</v>
      </c>
      <c r="E13" s="492">
        <f t="shared" si="7"/>
        <v>2.9</v>
      </c>
      <c r="F13" s="260">
        <f t="shared" si="0"/>
        <v>2.9</v>
      </c>
      <c r="G13" s="612">
        <f t="shared" si="1"/>
        <v>1.1599999999999999</v>
      </c>
      <c r="H13" s="62">
        <f t="shared" si="2"/>
        <v>0.15999999999999992</v>
      </c>
      <c r="I13" s="62">
        <f t="shared" si="3"/>
        <v>-0.15999999999999992</v>
      </c>
      <c r="J13" s="605">
        <f t="shared" si="4"/>
        <v>6.1538461538461506</v>
      </c>
      <c r="K13" s="119">
        <f t="shared" si="5"/>
        <v>6.1538461538461506</v>
      </c>
      <c r="L13" s="93">
        <f>'MASTER CHART'!$E$7</f>
        <v>0.3</v>
      </c>
      <c r="M13" s="38">
        <f t="shared" si="6"/>
        <v>1.8461538461538451</v>
      </c>
      <c r="N13" s="97"/>
    </row>
    <row r="14" spans="1:14" ht="15.65" x14ac:dyDescent="0.3">
      <c r="A14" s="487" t="s">
        <v>42</v>
      </c>
      <c r="B14" s="1109" t="s">
        <v>42</v>
      </c>
      <c r="C14" s="1113">
        <v>1.4</v>
      </c>
      <c r="D14" s="1110" t="s">
        <v>495</v>
      </c>
      <c r="E14" s="492">
        <f t="shared" si="7"/>
        <v>1.4</v>
      </c>
      <c r="F14" s="260">
        <f t="shared" si="0"/>
        <v>1.4</v>
      </c>
      <c r="G14" s="612">
        <f t="shared" si="1"/>
        <v>0.55999999999999994</v>
      </c>
      <c r="H14" s="62">
        <f t="shared" si="2"/>
        <v>-0.44000000000000006</v>
      </c>
      <c r="I14" s="62">
        <f t="shared" si="3"/>
        <v>0.44000000000000006</v>
      </c>
      <c r="J14" s="605">
        <f t="shared" si="4"/>
        <v>-8.8000000000000007</v>
      </c>
      <c r="K14" s="119">
        <f t="shared" si="5"/>
        <v>-8.8000000000000007</v>
      </c>
      <c r="L14" s="93">
        <f>'MASTER CHART'!$E$7</f>
        <v>0.3</v>
      </c>
      <c r="M14" s="38">
        <f t="shared" si="6"/>
        <v>-2.64</v>
      </c>
      <c r="N14" s="97"/>
    </row>
    <row r="15" spans="1:14" ht="15.65" x14ac:dyDescent="0.3">
      <c r="A15" s="486" t="s">
        <v>43</v>
      </c>
      <c r="B15" s="1109" t="s">
        <v>43</v>
      </c>
      <c r="C15" s="1112">
        <v>-2.4</v>
      </c>
      <c r="D15" s="1111" t="s">
        <v>495</v>
      </c>
      <c r="E15" s="492">
        <f t="shared" si="7"/>
        <v>-2.4</v>
      </c>
      <c r="F15" s="260">
        <f t="shared" si="0"/>
        <v>-2.4</v>
      </c>
      <c r="G15" s="612">
        <f t="shared" si="1"/>
        <v>-0.96</v>
      </c>
      <c r="H15" s="62">
        <f t="shared" si="2"/>
        <v>-1.96</v>
      </c>
      <c r="I15" s="62">
        <f t="shared" si="3"/>
        <v>1.96</v>
      </c>
      <c r="J15" s="605">
        <f t="shared" si="4"/>
        <v>-39.200000000000003</v>
      </c>
      <c r="K15" s="119">
        <f t="shared" si="5"/>
        <v>-39.200000000000003</v>
      </c>
      <c r="L15" s="93">
        <f>'MASTER CHART'!$E$7</f>
        <v>0.3</v>
      </c>
      <c r="M15" s="38">
        <f t="shared" si="6"/>
        <v>-11.76</v>
      </c>
      <c r="N15" s="97"/>
    </row>
    <row r="16" spans="1:14" ht="15.65" x14ac:dyDescent="0.3">
      <c r="A16" s="487" t="s">
        <v>134</v>
      </c>
      <c r="B16" s="1109" t="s">
        <v>216</v>
      </c>
      <c r="C16" s="1113">
        <v>0.3</v>
      </c>
      <c r="D16" s="1110" t="s">
        <v>495</v>
      </c>
      <c r="E16" s="492">
        <f t="shared" si="7"/>
        <v>0.3</v>
      </c>
      <c r="F16" s="260">
        <f t="shared" si="0"/>
        <v>0.3</v>
      </c>
      <c r="G16" s="612">
        <f t="shared" si="1"/>
        <v>0.12</v>
      </c>
      <c r="H16" s="62">
        <f t="shared" si="2"/>
        <v>-0.88</v>
      </c>
      <c r="I16" s="62">
        <f t="shared" si="3"/>
        <v>0.88</v>
      </c>
      <c r="J16" s="605">
        <f t="shared" si="4"/>
        <v>-17.599999999999998</v>
      </c>
      <c r="K16" s="119">
        <f t="shared" si="5"/>
        <v>-17.599999999999998</v>
      </c>
      <c r="L16" s="93">
        <f>'MASTER CHART'!$E$7</f>
        <v>0.3</v>
      </c>
      <c r="M16" s="38">
        <f t="shared" si="6"/>
        <v>-5.2799999999999994</v>
      </c>
      <c r="N16" s="97"/>
    </row>
    <row r="17" spans="1:14" ht="15.65" x14ac:dyDescent="0.3">
      <c r="A17" s="486" t="s">
        <v>44</v>
      </c>
      <c r="B17" s="1109" t="s">
        <v>44</v>
      </c>
      <c r="C17" s="1113">
        <v>2.1</v>
      </c>
      <c r="D17" s="1110" t="s">
        <v>495</v>
      </c>
      <c r="E17" s="492">
        <f t="shared" si="7"/>
        <v>2.1</v>
      </c>
      <c r="F17" s="260">
        <f t="shared" si="0"/>
        <v>2.1</v>
      </c>
      <c r="G17" s="612">
        <f t="shared" si="1"/>
        <v>0.84000000000000008</v>
      </c>
      <c r="H17" s="62">
        <f t="shared" si="2"/>
        <v>-0.15999999999999992</v>
      </c>
      <c r="I17" s="62">
        <f t="shared" si="3"/>
        <v>0.15999999999999992</v>
      </c>
      <c r="J17" s="605">
        <f t="shared" si="4"/>
        <v>-3.1999999999999988</v>
      </c>
      <c r="K17" s="119">
        <f t="shared" si="5"/>
        <v>-3.1999999999999988</v>
      </c>
      <c r="L17" s="93">
        <f>'MASTER CHART'!$E$7</f>
        <v>0.3</v>
      </c>
      <c r="M17" s="38">
        <f t="shared" si="6"/>
        <v>-0.95999999999999963</v>
      </c>
      <c r="N17" s="97"/>
    </row>
    <row r="18" spans="1:14" ht="15.65" x14ac:dyDescent="0.3">
      <c r="A18" s="487" t="s">
        <v>45</v>
      </c>
      <c r="B18" s="1109" t="s">
        <v>45</v>
      </c>
      <c r="C18" s="1113">
        <v>6.9</v>
      </c>
      <c r="D18" s="1110" t="s">
        <v>495</v>
      </c>
      <c r="E18" s="492">
        <f t="shared" si="7"/>
        <v>6.9</v>
      </c>
      <c r="F18" s="260">
        <f t="shared" si="0"/>
        <v>6.9</v>
      </c>
      <c r="G18" s="612">
        <f t="shared" si="1"/>
        <v>2.7600000000000002</v>
      </c>
      <c r="H18" s="62">
        <f t="shared" si="2"/>
        <v>1.7600000000000002</v>
      </c>
      <c r="I18" s="62">
        <f t="shared" si="3"/>
        <v>-1.7600000000000002</v>
      </c>
      <c r="J18" s="605">
        <f t="shared" si="4"/>
        <v>67.692307692307693</v>
      </c>
      <c r="K18" s="119">
        <f t="shared" si="5"/>
        <v>67.692307692307693</v>
      </c>
      <c r="L18" s="93">
        <f>'MASTER CHART'!$E$7</f>
        <v>0.3</v>
      </c>
      <c r="M18" s="38">
        <f t="shared" si="6"/>
        <v>20.307692307692307</v>
      </c>
      <c r="N18" s="97"/>
    </row>
    <row r="19" spans="1:14" ht="15.65" x14ac:dyDescent="0.3">
      <c r="A19" s="486" t="s">
        <v>114</v>
      </c>
      <c r="B19" s="1109" t="s">
        <v>114</v>
      </c>
      <c r="C19" s="1112">
        <v>1.7</v>
      </c>
      <c r="D19" s="1111" t="s">
        <v>495</v>
      </c>
      <c r="E19" s="492">
        <f t="shared" si="7"/>
        <v>1.7</v>
      </c>
      <c r="F19" s="260">
        <f t="shared" si="0"/>
        <v>1.7</v>
      </c>
      <c r="G19" s="612">
        <f t="shared" si="1"/>
        <v>0.67999999999999994</v>
      </c>
      <c r="H19" s="62">
        <f t="shared" si="2"/>
        <v>-0.32000000000000006</v>
      </c>
      <c r="I19" s="62">
        <f t="shared" si="3"/>
        <v>0.32000000000000006</v>
      </c>
      <c r="J19" s="605">
        <f t="shared" si="4"/>
        <v>-6.4000000000000012</v>
      </c>
      <c r="K19" s="119">
        <f t="shared" si="5"/>
        <v>-6.4000000000000012</v>
      </c>
      <c r="L19" s="93">
        <f>'MASTER CHART'!$E$7</f>
        <v>0.3</v>
      </c>
      <c r="M19" s="38">
        <f t="shared" si="6"/>
        <v>-1.9200000000000004</v>
      </c>
      <c r="N19" s="97"/>
    </row>
    <row r="20" spans="1:14" ht="15.65" x14ac:dyDescent="0.3">
      <c r="A20" s="487" t="s">
        <v>135</v>
      </c>
      <c r="B20" s="1109" t="s">
        <v>135</v>
      </c>
      <c r="C20" s="1113">
        <v>-3</v>
      </c>
      <c r="D20" s="1110" t="s">
        <v>495</v>
      </c>
      <c r="E20" s="492">
        <f t="shared" si="7"/>
        <v>-3</v>
      </c>
      <c r="F20" s="260">
        <f t="shared" si="0"/>
        <v>-3</v>
      </c>
      <c r="G20" s="612">
        <f t="shared" si="1"/>
        <v>-1.2</v>
      </c>
      <c r="H20" s="62">
        <f t="shared" si="2"/>
        <v>-2.2000000000000002</v>
      </c>
      <c r="I20" s="62">
        <f t="shared" si="3"/>
        <v>2.2000000000000002</v>
      </c>
      <c r="J20" s="605">
        <f t="shared" si="4"/>
        <v>-44.000000000000007</v>
      </c>
      <c r="K20" s="119">
        <f t="shared" si="5"/>
        <v>-44.000000000000007</v>
      </c>
      <c r="L20" s="93">
        <f>'MASTER CHART'!$E$7</f>
        <v>0.3</v>
      </c>
      <c r="M20" s="38">
        <f t="shared" si="6"/>
        <v>-13.200000000000001</v>
      </c>
      <c r="N20" s="97"/>
    </row>
    <row r="21" spans="1:14" ht="15.65" x14ac:dyDescent="0.3">
      <c r="A21" s="486" t="s">
        <v>136</v>
      </c>
      <c r="B21" s="1109" t="s">
        <v>136</v>
      </c>
      <c r="C21" s="1112">
        <v>1.4</v>
      </c>
      <c r="D21" s="1111" t="s">
        <v>495</v>
      </c>
      <c r="E21" s="492">
        <f t="shared" si="7"/>
        <v>1.4</v>
      </c>
      <c r="F21" s="260">
        <f t="shared" si="0"/>
        <v>1.4</v>
      </c>
      <c r="G21" s="612">
        <f t="shared" si="1"/>
        <v>0.55999999999999994</v>
      </c>
      <c r="H21" s="62">
        <f t="shared" si="2"/>
        <v>-0.44000000000000006</v>
      </c>
      <c r="I21" s="62">
        <f t="shared" si="3"/>
        <v>0.44000000000000006</v>
      </c>
      <c r="J21" s="605">
        <f t="shared" si="4"/>
        <v>-8.8000000000000007</v>
      </c>
      <c r="K21" s="119">
        <f t="shared" si="5"/>
        <v>-8.8000000000000007</v>
      </c>
      <c r="L21" s="93">
        <f>'MASTER CHART'!$E$7</f>
        <v>0.3</v>
      </c>
      <c r="M21" s="38">
        <f t="shared" si="6"/>
        <v>-2.64</v>
      </c>
      <c r="N21" s="97"/>
    </row>
    <row r="22" spans="1:14" ht="15.65" x14ac:dyDescent="0.3">
      <c r="A22" s="487" t="s">
        <v>137</v>
      </c>
      <c r="B22" s="1109" t="s">
        <v>137</v>
      </c>
      <c r="C22" s="1113">
        <v>0</v>
      </c>
      <c r="D22" s="1110" t="s">
        <v>495</v>
      </c>
      <c r="E22" s="492">
        <f t="shared" si="7"/>
        <v>0</v>
      </c>
      <c r="F22" s="260">
        <f t="shared" si="0"/>
        <v>0</v>
      </c>
      <c r="G22" s="612" t="str">
        <f t="shared" si="1"/>
        <v>use median</v>
      </c>
      <c r="H22" s="62">
        <f t="shared" si="2"/>
        <v>0</v>
      </c>
      <c r="I22" s="62">
        <f t="shared" si="3"/>
        <v>0</v>
      </c>
      <c r="J22" s="605">
        <f t="shared" si="4"/>
        <v>0</v>
      </c>
      <c r="K22" s="119">
        <f t="shared" si="5"/>
        <v>0</v>
      </c>
      <c r="L22" s="93">
        <f>'MASTER CHART'!$E$7</f>
        <v>0.3</v>
      </c>
      <c r="M22" s="38">
        <f t="shared" si="6"/>
        <v>0</v>
      </c>
      <c r="N22" s="97"/>
    </row>
    <row r="23" spans="1:14" ht="15.65" x14ac:dyDescent="0.3">
      <c r="A23" s="486" t="s">
        <v>138</v>
      </c>
      <c r="B23" s="1109" t="s">
        <v>138</v>
      </c>
      <c r="C23" s="1113">
        <v>4.5999999999999996</v>
      </c>
      <c r="D23" s="1110" t="s">
        <v>495</v>
      </c>
      <c r="E23" s="492">
        <f t="shared" si="7"/>
        <v>4.5999999999999996</v>
      </c>
      <c r="F23" s="260">
        <f t="shared" si="0"/>
        <v>4.5999999999999996</v>
      </c>
      <c r="G23" s="612">
        <f t="shared" si="1"/>
        <v>1.8399999999999999</v>
      </c>
      <c r="H23" s="62">
        <f t="shared" si="2"/>
        <v>0.83999999999999986</v>
      </c>
      <c r="I23" s="62">
        <f t="shared" si="3"/>
        <v>-0.83999999999999986</v>
      </c>
      <c r="J23" s="605">
        <f t="shared" si="4"/>
        <v>32.307692307692299</v>
      </c>
      <c r="K23" s="119">
        <f t="shared" si="5"/>
        <v>32.307692307692299</v>
      </c>
      <c r="L23" s="93">
        <f>'MASTER CHART'!$E$7</f>
        <v>0.3</v>
      </c>
      <c r="M23" s="38">
        <f t="shared" si="6"/>
        <v>9.6923076923076898</v>
      </c>
      <c r="N23" s="97"/>
    </row>
    <row r="24" spans="1:14" ht="15.65" x14ac:dyDescent="0.3">
      <c r="A24" s="487" t="s">
        <v>139</v>
      </c>
      <c r="B24" s="1109" t="s">
        <v>139</v>
      </c>
      <c r="C24" s="1113">
        <v>-2.5</v>
      </c>
      <c r="D24" s="1110" t="s">
        <v>373</v>
      </c>
      <c r="E24" s="492">
        <f t="shared" si="7"/>
        <v>-2.5</v>
      </c>
      <c r="F24" s="260">
        <f t="shared" si="0"/>
        <v>-2.5</v>
      </c>
      <c r="G24" s="612">
        <f t="shared" si="1"/>
        <v>-1</v>
      </c>
      <c r="H24" s="62">
        <f t="shared" si="2"/>
        <v>-2</v>
      </c>
      <c r="I24" s="62">
        <f t="shared" si="3"/>
        <v>2</v>
      </c>
      <c r="J24" s="605">
        <f t="shared" si="4"/>
        <v>-40</v>
      </c>
      <c r="K24" s="119">
        <f t="shared" si="5"/>
        <v>-40</v>
      </c>
      <c r="L24" s="93">
        <f>'MASTER CHART'!$E$7</f>
        <v>0.3</v>
      </c>
      <c r="M24" s="38">
        <f t="shared" si="6"/>
        <v>-12</v>
      </c>
      <c r="N24" s="97"/>
    </row>
    <row r="25" spans="1:14" ht="15.65" x14ac:dyDescent="0.3">
      <c r="A25" s="487" t="s">
        <v>35</v>
      </c>
      <c r="B25" s="1109" t="s">
        <v>35</v>
      </c>
      <c r="C25" s="1112">
        <v>3.7</v>
      </c>
      <c r="D25" s="1111" t="s">
        <v>495</v>
      </c>
      <c r="E25" s="492">
        <f t="shared" si="7"/>
        <v>3.7</v>
      </c>
      <c r="F25" s="260">
        <f t="shared" si="0"/>
        <v>3.7</v>
      </c>
      <c r="G25" s="612">
        <f t="shared" si="1"/>
        <v>1.48</v>
      </c>
      <c r="H25" s="62">
        <f t="shared" si="2"/>
        <v>0.48</v>
      </c>
      <c r="I25" s="62">
        <f t="shared" si="3"/>
        <v>-0.48</v>
      </c>
      <c r="J25" s="605">
        <f t="shared" si="4"/>
        <v>18.46153846153846</v>
      </c>
      <c r="K25" s="119">
        <f t="shared" si="5"/>
        <v>18.46153846153846</v>
      </c>
      <c r="L25" s="93">
        <f>'MASTER CHART'!$E$7</f>
        <v>0.3</v>
      </c>
      <c r="M25" s="38">
        <f t="shared" si="6"/>
        <v>5.5384615384615374</v>
      </c>
      <c r="N25" s="97"/>
    </row>
    <row r="26" spans="1:14" ht="20.25" customHeight="1" x14ac:dyDescent="0.3">
      <c r="A26" s="486" t="s">
        <v>231</v>
      </c>
      <c r="B26" s="1109" t="s">
        <v>140</v>
      </c>
      <c r="C26" s="1112">
        <v>3</v>
      </c>
      <c r="D26" s="1111" t="s">
        <v>495</v>
      </c>
      <c r="E26" s="492">
        <f t="shared" si="7"/>
        <v>3</v>
      </c>
      <c r="F26" s="260">
        <f t="shared" si="0"/>
        <v>3</v>
      </c>
      <c r="G26" s="612">
        <f t="shared" si="1"/>
        <v>1.2</v>
      </c>
      <c r="H26" s="62">
        <f t="shared" si="2"/>
        <v>0.19999999999999996</v>
      </c>
      <c r="I26" s="62">
        <f t="shared" si="3"/>
        <v>-0.19999999999999996</v>
      </c>
      <c r="J26" s="605">
        <f t="shared" si="4"/>
        <v>7.6923076923076898</v>
      </c>
      <c r="K26" s="119">
        <f t="shared" si="5"/>
        <v>7.6923076923076898</v>
      </c>
      <c r="L26" s="93">
        <f>'MASTER CHART'!$E$7</f>
        <v>0.3</v>
      </c>
      <c r="M26" s="38">
        <f t="shared" si="6"/>
        <v>2.307692307692307</v>
      </c>
      <c r="N26" s="97"/>
    </row>
    <row r="27" spans="1:14" ht="15.65" x14ac:dyDescent="0.3">
      <c r="A27" s="487" t="s">
        <v>141</v>
      </c>
      <c r="B27" s="1109" t="s">
        <v>141</v>
      </c>
      <c r="C27" s="1112">
        <v>3.1</v>
      </c>
      <c r="D27" s="1111" t="s">
        <v>495</v>
      </c>
      <c r="E27" s="492">
        <f t="shared" si="7"/>
        <v>3.1</v>
      </c>
      <c r="F27" s="260">
        <f t="shared" si="0"/>
        <v>3.1</v>
      </c>
      <c r="G27" s="612">
        <f t="shared" si="1"/>
        <v>1.24</v>
      </c>
      <c r="H27" s="62">
        <f t="shared" si="2"/>
        <v>0.24</v>
      </c>
      <c r="I27" s="62">
        <f t="shared" si="3"/>
        <v>-0.24</v>
      </c>
      <c r="J27" s="605">
        <f t="shared" si="4"/>
        <v>9.2307692307692299</v>
      </c>
      <c r="K27" s="119">
        <f t="shared" si="5"/>
        <v>9.2307692307692299</v>
      </c>
      <c r="L27" s="93">
        <f>'MASTER CHART'!$E$7</f>
        <v>0.3</v>
      </c>
      <c r="M27" s="38">
        <f t="shared" si="6"/>
        <v>2.7692307692307687</v>
      </c>
      <c r="N27" s="97"/>
    </row>
    <row r="28" spans="1:14" ht="15.65" x14ac:dyDescent="0.3">
      <c r="A28" s="486" t="s">
        <v>46</v>
      </c>
      <c r="B28" s="1109" t="s">
        <v>46</v>
      </c>
      <c r="C28" s="1112">
        <v>-3.3</v>
      </c>
      <c r="D28" s="1111" t="s">
        <v>495</v>
      </c>
      <c r="E28" s="492">
        <f t="shared" si="7"/>
        <v>-3.3</v>
      </c>
      <c r="F28" s="260">
        <f t="shared" si="0"/>
        <v>-3.3</v>
      </c>
      <c r="G28" s="612">
        <f t="shared" si="1"/>
        <v>-1.3199999999999998</v>
      </c>
      <c r="H28" s="62">
        <f t="shared" si="2"/>
        <v>-2.3199999999999998</v>
      </c>
      <c r="I28" s="62">
        <f t="shared" si="3"/>
        <v>2.3199999999999998</v>
      </c>
      <c r="J28" s="605">
        <f t="shared" si="4"/>
        <v>-46.4</v>
      </c>
      <c r="K28" s="119">
        <f t="shared" si="5"/>
        <v>-46.4</v>
      </c>
      <c r="L28" s="93">
        <f>'MASTER CHART'!$E$7</f>
        <v>0.3</v>
      </c>
      <c r="M28" s="38">
        <f t="shared" si="6"/>
        <v>-13.92</v>
      </c>
      <c r="N28" s="97"/>
    </row>
    <row r="29" spans="1:14" ht="17.350000000000001" customHeight="1" x14ac:dyDescent="0.3">
      <c r="A29" s="486" t="s">
        <v>142</v>
      </c>
      <c r="B29" s="1109" t="s">
        <v>142</v>
      </c>
      <c r="C29" s="1113">
        <v>1.3</v>
      </c>
      <c r="D29" s="1110" t="s">
        <v>319</v>
      </c>
      <c r="E29" s="492">
        <f t="shared" si="7"/>
        <v>1.3</v>
      </c>
      <c r="F29" s="260">
        <f t="shared" si="0"/>
        <v>1.3</v>
      </c>
      <c r="G29" s="612">
        <f t="shared" si="1"/>
        <v>0.52</v>
      </c>
      <c r="H29" s="62">
        <f t="shared" si="2"/>
        <v>-0.48</v>
      </c>
      <c r="I29" s="62">
        <f t="shared" si="3"/>
        <v>0.48</v>
      </c>
      <c r="J29" s="605">
        <f t="shared" si="4"/>
        <v>-9.6</v>
      </c>
      <c r="K29" s="119">
        <f t="shared" si="5"/>
        <v>-9.6</v>
      </c>
      <c r="L29" s="93">
        <f>'MASTER CHART'!$E$7</f>
        <v>0.3</v>
      </c>
      <c r="M29" s="38">
        <f t="shared" si="6"/>
        <v>-2.88</v>
      </c>
      <c r="N29" s="97"/>
    </row>
    <row r="30" spans="1:14" ht="15.65" x14ac:dyDescent="0.3">
      <c r="A30" s="487" t="s">
        <v>143</v>
      </c>
      <c r="B30" s="1109" t="s">
        <v>217</v>
      </c>
      <c r="C30" s="1112">
        <v>0.4</v>
      </c>
      <c r="D30" s="1111" t="s">
        <v>495</v>
      </c>
      <c r="E30" s="492">
        <f t="shared" si="7"/>
        <v>0.4</v>
      </c>
      <c r="F30" s="260">
        <f t="shared" si="0"/>
        <v>0.4</v>
      </c>
      <c r="G30" s="612">
        <f t="shared" si="1"/>
        <v>0.16</v>
      </c>
      <c r="H30" s="62">
        <f t="shared" si="2"/>
        <v>-0.84</v>
      </c>
      <c r="I30" s="62">
        <f t="shared" si="3"/>
        <v>0.84</v>
      </c>
      <c r="J30" s="605">
        <f t="shared" si="4"/>
        <v>-16.799999999999997</v>
      </c>
      <c r="K30" s="119">
        <f t="shared" si="5"/>
        <v>-16.799999999999997</v>
      </c>
      <c r="L30" s="93">
        <f>'MASTER CHART'!$E$7</f>
        <v>0.3</v>
      </c>
      <c r="M30" s="38">
        <f t="shared" si="6"/>
        <v>-5.0399999999999991</v>
      </c>
      <c r="N30" s="97"/>
    </row>
    <row r="31" spans="1:14" ht="15.65" x14ac:dyDescent="0.3">
      <c r="A31" s="486" t="s">
        <v>47</v>
      </c>
      <c r="B31" s="1109" t="s">
        <v>47</v>
      </c>
      <c r="C31" s="1113">
        <v>3</v>
      </c>
      <c r="D31" s="1110" t="s">
        <v>495</v>
      </c>
      <c r="E31" s="492">
        <f t="shared" si="7"/>
        <v>3</v>
      </c>
      <c r="F31" s="260">
        <f t="shared" si="0"/>
        <v>3</v>
      </c>
      <c r="G31" s="612">
        <f t="shared" si="1"/>
        <v>1.2</v>
      </c>
      <c r="H31" s="62">
        <f t="shared" si="2"/>
        <v>0.19999999999999996</v>
      </c>
      <c r="I31" s="62">
        <f t="shared" si="3"/>
        <v>-0.19999999999999996</v>
      </c>
      <c r="J31" s="605">
        <f t="shared" si="4"/>
        <v>7.6923076923076898</v>
      </c>
      <c r="K31" s="119">
        <f t="shared" si="5"/>
        <v>7.6923076923076898</v>
      </c>
      <c r="L31" s="93">
        <f>'MASTER CHART'!$E$7</f>
        <v>0.3</v>
      </c>
      <c r="M31" s="38">
        <f t="shared" si="6"/>
        <v>2.307692307692307</v>
      </c>
      <c r="N31" s="97"/>
    </row>
    <row r="32" spans="1:14" ht="15.65" x14ac:dyDescent="0.3">
      <c r="A32" s="487" t="s">
        <v>144</v>
      </c>
      <c r="B32" s="1109" t="s">
        <v>144</v>
      </c>
      <c r="C32" s="1113">
        <v>5.2</v>
      </c>
      <c r="D32" s="1110" t="s">
        <v>495</v>
      </c>
      <c r="E32" s="492">
        <f t="shared" si="7"/>
        <v>5.2</v>
      </c>
      <c r="F32" s="260">
        <f t="shared" si="0"/>
        <v>5.2</v>
      </c>
      <c r="G32" s="612">
        <f t="shared" si="1"/>
        <v>2.08</v>
      </c>
      <c r="H32" s="62">
        <f t="shared" si="2"/>
        <v>1.08</v>
      </c>
      <c r="I32" s="62">
        <f t="shared" si="3"/>
        <v>-1.08</v>
      </c>
      <c r="J32" s="605">
        <f t="shared" si="4"/>
        <v>41.53846153846154</v>
      </c>
      <c r="K32" s="119">
        <f t="shared" si="5"/>
        <v>41.53846153846154</v>
      </c>
      <c r="L32" s="93">
        <f>'MASTER CHART'!$E$7</f>
        <v>0.3</v>
      </c>
      <c r="M32" s="38">
        <f t="shared" si="6"/>
        <v>12.461538461538462</v>
      </c>
      <c r="N32" s="97"/>
    </row>
    <row r="33" spans="1:14" ht="15.65" x14ac:dyDescent="0.3">
      <c r="A33" s="487" t="s">
        <v>145</v>
      </c>
      <c r="B33" s="1109" t="s">
        <v>145</v>
      </c>
      <c r="C33" s="1112">
        <v>7</v>
      </c>
      <c r="D33" s="1111" t="s">
        <v>495</v>
      </c>
      <c r="E33" s="492">
        <f t="shared" si="7"/>
        <v>7</v>
      </c>
      <c r="F33" s="260">
        <f t="shared" si="0"/>
        <v>7</v>
      </c>
      <c r="G33" s="612">
        <f t="shared" si="1"/>
        <v>2.8</v>
      </c>
      <c r="H33" s="62">
        <f t="shared" si="2"/>
        <v>1.7999999999999998</v>
      </c>
      <c r="I33" s="62">
        <f t="shared" si="3"/>
        <v>-1.7999999999999998</v>
      </c>
      <c r="J33" s="605">
        <f t="shared" si="4"/>
        <v>69.230769230769212</v>
      </c>
      <c r="K33" s="119">
        <f t="shared" si="5"/>
        <v>69.230769230769212</v>
      </c>
      <c r="L33" s="93">
        <f>'MASTER CHART'!$E$7</f>
        <v>0.3</v>
      </c>
      <c r="M33" s="38">
        <f t="shared" si="6"/>
        <v>20.769230769230763</v>
      </c>
      <c r="N33" s="97"/>
    </row>
    <row r="34" spans="1:14" ht="15.65" x14ac:dyDescent="0.3">
      <c r="A34" s="486" t="s">
        <v>146</v>
      </c>
      <c r="B34" s="1109" t="s">
        <v>146</v>
      </c>
      <c r="C34" s="1113">
        <v>4.8</v>
      </c>
      <c r="D34" s="1110" t="s">
        <v>495</v>
      </c>
      <c r="E34" s="492">
        <f t="shared" si="7"/>
        <v>4.8</v>
      </c>
      <c r="F34" s="260">
        <f t="shared" si="0"/>
        <v>4.8</v>
      </c>
      <c r="G34" s="612">
        <f t="shared" si="1"/>
        <v>1.92</v>
      </c>
      <c r="H34" s="62">
        <f t="shared" si="2"/>
        <v>0.91999999999999993</v>
      </c>
      <c r="I34" s="62">
        <f t="shared" si="3"/>
        <v>-0.91999999999999993</v>
      </c>
      <c r="J34" s="605">
        <f t="shared" si="4"/>
        <v>35.38461538461538</v>
      </c>
      <c r="K34" s="119">
        <f t="shared" si="5"/>
        <v>35.38461538461538</v>
      </c>
      <c r="L34" s="93">
        <f>'MASTER CHART'!$E$7</f>
        <v>0.3</v>
      </c>
      <c r="M34" s="38">
        <f t="shared" si="6"/>
        <v>10.615384615384613</v>
      </c>
      <c r="N34" s="97"/>
    </row>
    <row r="35" spans="1:14" ht="15.65" x14ac:dyDescent="0.3">
      <c r="A35" s="487" t="s">
        <v>48</v>
      </c>
      <c r="B35" s="1109" t="s">
        <v>48</v>
      </c>
      <c r="C35" s="1113">
        <v>1.2</v>
      </c>
      <c r="D35" s="1110" t="s">
        <v>495</v>
      </c>
      <c r="E35" s="492">
        <f t="shared" si="7"/>
        <v>1.2</v>
      </c>
      <c r="F35" s="260">
        <f t="shared" si="0"/>
        <v>1.2</v>
      </c>
      <c r="G35" s="612">
        <f t="shared" si="1"/>
        <v>0.48</v>
      </c>
      <c r="H35" s="62">
        <f t="shared" si="2"/>
        <v>-0.52</v>
      </c>
      <c r="I35" s="62">
        <f t="shared" si="3"/>
        <v>0.52</v>
      </c>
      <c r="J35" s="605">
        <f t="shared" si="4"/>
        <v>-10.4</v>
      </c>
      <c r="K35" s="119">
        <f t="shared" si="5"/>
        <v>-10.4</v>
      </c>
      <c r="L35" s="93">
        <f>'MASTER CHART'!$E$7</f>
        <v>0.3</v>
      </c>
      <c r="M35" s="38">
        <f t="shared" si="6"/>
        <v>-3.12</v>
      </c>
      <c r="N35" s="97"/>
    </row>
    <row r="36" spans="1:14" ht="15.65" x14ac:dyDescent="0.3">
      <c r="A36" s="487" t="s">
        <v>147</v>
      </c>
      <c r="B36" s="1109" t="s">
        <v>147</v>
      </c>
      <c r="C36" s="1113">
        <v>1.7</v>
      </c>
      <c r="D36" s="1110" t="s">
        <v>497</v>
      </c>
      <c r="E36" s="492">
        <f t="shared" si="7"/>
        <v>1.7</v>
      </c>
      <c r="F36" s="260">
        <f t="shared" ref="F36:F67" si="8">IF(E36&gt;9,9,E36)</f>
        <v>1.7</v>
      </c>
      <c r="G36" s="612">
        <f t="shared" si="1"/>
        <v>0.67999999999999994</v>
      </c>
      <c r="H36" s="62">
        <f t="shared" ref="H36:H67" si="9">IF(F36=0,0,G36-1)</f>
        <v>-0.32000000000000006</v>
      </c>
      <c r="I36" s="62">
        <f t="shared" ref="I36:I67" si="10">(H36*-1)</f>
        <v>0.32000000000000006</v>
      </c>
      <c r="J36" s="605">
        <f t="shared" si="4"/>
        <v>-6.4000000000000012</v>
      </c>
      <c r="K36" s="119">
        <f t="shared" ref="K36:K67" si="11">IF(H36&lt;0,H36/$K$183*-100,H36/$H$182*100)</f>
        <v>-6.4000000000000012</v>
      </c>
      <c r="L36" s="93">
        <f>'MASTER CHART'!$E$7</f>
        <v>0.3</v>
      </c>
      <c r="M36" s="38">
        <f t="shared" ref="M36:M67" si="12">(J36*L36)</f>
        <v>-1.9200000000000004</v>
      </c>
      <c r="N36" s="97"/>
    </row>
    <row r="37" spans="1:14" ht="15.65" x14ac:dyDescent="0.3">
      <c r="A37" s="486" t="s">
        <v>49</v>
      </c>
      <c r="B37" s="1109" t="s">
        <v>49</v>
      </c>
      <c r="C37" s="1112">
        <v>1.7</v>
      </c>
      <c r="D37" s="1111" t="s">
        <v>495</v>
      </c>
      <c r="E37" s="492">
        <f t="shared" si="7"/>
        <v>1.7</v>
      </c>
      <c r="F37" s="260">
        <f t="shared" si="8"/>
        <v>1.7</v>
      </c>
      <c r="G37" s="612">
        <f t="shared" si="1"/>
        <v>0.67999999999999994</v>
      </c>
      <c r="H37" s="62">
        <f t="shared" si="9"/>
        <v>-0.32000000000000006</v>
      </c>
      <c r="I37" s="62">
        <f t="shared" si="10"/>
        <v>0.32000000000000006</v>
      </c>
      <c r="J37" s="605">
        <f t="shared" si="4"/>
        <v>-6.4000000000000012</v>
      </c>
      <c r="K37" s="119">
        <f t="shared" si="11"/>
        <v>-6.4000000000000012</v>
      </c>
      <c r="L37" s="93">
        <f>'MASTER CHART'!$E$7</f>
        <v>0.3</v>
      </c>
      <c r="M37" s="38">
        <f t="shared" si="12"/>
        <v>-1.9200000000000004</v>
      </c>
      <c r="N37" s="97"/>
    </row>
    <row r="38" spans="1:14" ht="15.65" x14ac:dyDescent="0.3">
      <c r="A38" s="487" t="s">
        <v>50</v>
      </c>
      <c r="B38" s="1109" t="s">
        <v>50</v>
      </c>
      <c r="C38" s="1113">
        <v>6.6</v>
      </c>
      <c r="D38" s="1110" t="s">
        <v>495</v>
      </c>
      <c r="E38" s="492">
        <f t="shared" si="7"/>
        <v>6.6</v>
      </c>
      <c r="F38" s="260">
        <f t="shared" si="8"/>
        <v>6.6</v>
      </c>
      <c r="G38" s="612">
        <f t="shared" si="1"/>
        <v>2.6399999999999997</v>
      </c>
      <c r="H38" s="62">
        <f t="shared" si="9"/>
        <v>1.6399999999999997</v>
      </c>
      <c r="I38" s="62">
        <f t="shared" si="10"/>
        <v>-1.6399999999999997</v>
      </c>
      <c r="J38" s="605">
        <f t="shared" si="4"/>
        <v>63.076923076923066</v>
      </c>
      <c r="K38" s="119">
        <f t="shared" si="11"/>
        <v>63.076923076923066</v>
      </c>
      <c r="L38" s="93">
        <f>'MASTER CHART'!$E$7</f>
        <v>0.3</v>
      </c>
      <c r="M38" s="38">
        <f t="shared" si="12"/>
        <v>18.92307692307692</v>
      </c>
      <c r="N38" s="97"/>
    </row>
    <row r="39" spans="1:14" ht="15.65" x14ac:dyDescent="0.3">
      <c r="A39" s="486" t="s">
        <v>148</v>
      </c>
      <c r="B39" s="1109" t="s">
        <v>229</v>
      </c>
      <c r="C39" s="1112">
        <v>1</v>
      </c>
      <c r="D39" s="1111" t="s">
        <v>495</v>
      </c>
      <c r="E39" s="492">
        <f t="shared" si="7"/>
        <v>1</v>
      </c>
      <c r="F39" s="260">
        <f t="shared" si="8"/>
        <v>1</v>
      </c>
      <c r="G39" s="612">
        <f t="shared" si="1"/>
        <v>0.4</v>
      </c>
      <c r="H39" s="62">
        <f t="shared" si="9"/>
        <v>-0.6</v>
      </c>
      <c r="I39" s="62">
        <f t="shared" si="10"/>
        <v>0.6</v>
      </c>
      <c r="J39" s="605">
        <f t="shared" si="4"/>
        <v>-12</v>
      </c>
      <c r="K39" s="119">
        <f t="shared" si="11"/>
        <v>-12</v>
      </c>
      <c r="L39" s="93">
        <f>'MASTER CHART'!$E$7</f>
        <v>0.3</v>
      </c>
      <c r="M39" s="38">
        <f t="shared" si="12"/>
        <v>-3.5999999999999996</v>
      </c>
      <c r="N39" s="97"/>
    </row>
    <row r="40" spans="1:14" ht="15.65" x14ac:dyDescent="0.3">
      <c r="A40" s="487" t="s">
        <v>51</v>
      </c>
      <c r="B40" s="1109" t="s">
        <v>51</v>
      </c>
      <c r="C40" s="1113">
        <v>2.2000000000000002</v>
      </c>
      <c r="D40" s="1110" t="s">
        <v>495</v>
      </c>
      <c r="E40" s="492">
        <f t="shared" si="7"/>
        <v>2.2000000000000002</v>
      </c>
      <c r="F40" s="260">
        <f t="shared" si="8"/>
        <v>2.2000000000000002</v>
      </c>
      <c r="G40" s="612">
        <f t="shared" si="1"/>
        <v>0.88000000000000012</v>
      </c>
      <c r="H40" s="62">
        <f t="shared" si="9"/>
        <v>-0.11999999999999988</v>
      </c>
      <c r="I40" s="62">
        <f t="shared" si="10"/>
        <v>0.11999999999999988</v>
      </c>
      <c r="J40" s="605">
        <f t="shared" si="4"/>
        <v>-2.3999999999999977</v>
      </c>
      <c r="K40" s="119">
        <f t="shared" si="11"/>
        <v>-2.3999999999999977</v>
      </c>
      <c r="L40" s="93">
        <f>'MASTER CHART'!$E$7</f>
        <v>0.3</v>
      </c>
      <c r="M40" s="38">
        <f t="shared" si="12"/>
        <v>-0.71999999999999931</v>
      </c>
      <c r="N40" s="97"/>
    </row>
    <row r="41" spans="1:14" ht="26.35" customHeight="1" x14ac:dyDescent="0.3">
      <c r="A41" s="487" t="s">
        <v>149</v>
      </c>
      <c r="B41" s="1109" t="s">
        <v>220</v>
      </c>
      <c r="C41" s="1113">
        <v>1.7</v>
      </c>
      <c r="D41" s="1110" t="s">
        <v>495</v>
      </c>
      <c r="E41" s="492">
        <f t="shared" si="7"/>
        <v>1.7</v>
      </c>
      <c r="F41" s="260">
        <f t="shared" si="8"/>
        <v>1.7</v>
      </c>
      <c r="G41" s="612">
        <f t="shared" si="1"/>
        <v>0.67999999999999994</v>
      </c>
      <c r="H41" s="62">
        <f t="shared" si="9"/>
        <v>-0.32000000000000006</v>
      </c>
      <c r="I41" s="62">
        <f t="shared" si="10"/>
        <v>0.32000000000000006</v>
      </c>
      <c r="J41" s="605">
        <f t="shared" si="4"/>
        <v>-6.4000000000000012</v>
      </c>
      <c r="K41" s="119">
        <f t="shared" si="11"/>
        <v>-6.4000000000000012</v>
      </c>
      <c r="L41" s="93">
        <f>'MASTER CHART'!$E$7</f>
        <v>0.3</v>
      </c>
      <c r="M41" s="38">
        <f t="shared" si="12"/>
        <v>-1.9200000000000004</v>
      </c>
      <c r="N41" s="97"/>
    </row>
    <row r="42" spans="1:14" ht="15.65" x14ac:dyDescent="0.3">
      <c r="A42" s="487" t="s">
        <v>52</v>
      </c>
      <c r="B42" s="1109" t="s">
        <v>52</v>
      </c>
      <c r="C42" s="1112">
        <v>4.3</v>
      </c>
      <c r="D42" s="1111" t="s">
        <v>495</v>
      </c>
      <c r="E42" s="492">
        <f t="shared" si="7"/>
        <v>4.3</v>
      </c>
      <c r="F42" s="260">
        <f t="shared" si="8"/>
        <v>4.3</v>
      </c>
      <c r="G42" s="612">
        <f t="shared" si="1"/>
        <v>1.72</v>
      </c>
      <c r="H42" s="62">
        <f t="shared" si="9"/>
        <v>0.72</v>
      </c>
      <c r="I42" s="62">
        <f t="shared" si="10"/>
        <v>-0.72</v>
      </c>
      <c r="J42" s="605">
        <f t="shared" si="4"/>
        <v>27.69230769230769</v>
      </c>
      <c r="K42" s="119">
        <f t="shared" si="11"/>
        <v>27.69230769230769</v>
      </c>
      <c r="L42" s="93">
        <f>'MASTER CHART'!$E$7</f>
        <v>0.3</v>
      </c>
      <c r="M42" s="38">
        <f t="shared" si="12"/>
        <v>8.3076923076923066</v>
      </c>
      <c r="N42" s="97"/>
    </row>
    <row r="43" spans="1:14" ht="16.100000000000001" x14ac:dyDescent="0.35">
      <c r="A43" s="486" t="s">
        <v>150</v>
      </c>
      <c r="B43" s="1109" t="s">
        <v>221</v>
      </c>
      <c r="C43" s="1112">
        <v>8</v>
      </c>
      <c r="D43" s="1111" t="s">
        <v>495</v>
      </c>
      <c r="E43" s="492">
        <f t="shared" si="7"/>
        <v>8</v>
      </c>
      <c r="F43" s="260">
        <f t="shared" si="8"/>
        <v>8</v>
      </c>
      <c r="G43" s="612">
        <f t="shared" si="1"/>
        <v>3.2</v>
      </c>
      <c r="H43" s="62">
        <f t="shared" si="9"/>
        <v>2.2000000000000002</v>
      </c>
      <c r="I43" s="62">
        <f t="shared" si="10"/>
        <v>-2.2000000000000002</v>
      </c>
      <c r="J43" s="605">
        <f t="shared" si="4"/>
        <v>84.615384615384613</v>
      </c>
      <c r="K43" s="119">
        <f t="shared" si="11"/>
        <v>84.615384615384613</v>
      </c>
      <c r="L43" s="93">
        <f>'MASTER CHART'!$E$7</f>
        <v>0.3</v>
      </c>
      <c r="M43" s="38">
        <f t="shared" si="12"/>
        <v>25.384615384615383</v>
      </c>
      <c r="N43" s="97"/>
    </row>
    <row r="44" spans="1:14" ht="15.65" x14ac:dyDescent="0.3">
      <c r="A44" s="487" t="s">
        <v>151</v>
      </c>
      <c r="B44" s="1109" t="s">
        <v>151</v>
      </c>
      <c r="C44" s="1112">
        <v>1.9</v>
      </c>
      <c r="D44" s="1111" t="s">
        <v>495</v>
      </c>
      <c r="E44" s="492">
        <f t="shared" si="7"/>
        <v>1.9</v>
      </c>
      <c r="F44" s="260">
        <f t="shared" si="8"/>
        <v>1.9</v>
      </c>
      <c r="G44" s="612">
        <f t="shared" si="1"/>
        <v>0.76</v>
      </c>
      <c r="H44" s="62">
        <f t="shared" si="9"/>
        <v>-0.24</v>
      </c>
      <c r="I44" s="62">
        <f t="shared" si="10"/>
        <v>0.24</v>
      </c>
      <c r="J44" s="605">
        <f t="shared" si="4"/>
        <v>-4.8</v>
      </c>
      <c r="K44" s="119">
        <f t="shared" si="11"/>
        <v>-4.8</v>
      </c>
      <c r="L44" s="93">
        <f>'MASTER CHART'!$E$7</f>
        <v>0.3</v>
      </c>
      <c r="M44" s="38">
        <f t="shared" si="12"/>
        <v>-1.44</v>
      </c>
      <c r="N44" s="97"/>
    </row>
    <row r="45" spans="1:14" ht="15.65" x14ac:dyDescent="0.3">
      <c r="A45" s="486" t="s">
        <v>152</v>
      </c>
      <c r="B45" s="1109" t="s">
        <v>152</v>
      </c>
      <c r="C45" s="1112">
        <v>1.3</v>
      </c>
      <c r="D45" s="1111" t="s">
        <v>497</v>
      </c>
      <c r="E45" s="492">
        <f t="shared" si="7"/>
        <v>1.3</v>
      </c>
      <c r="F45" s="260">
        <f t="shared" si="8"/>
        <v>1.3</v>
      </c>
      <c r="G45" s="612">
        <f t="shared" si="1"/>
        <v>0.52</v>
      </c>
      <c r="H45" s="62">
        <f t="shared" si="9"/>
        <v>-0.48</v>
      </c>
      <c r="I45" s="62">
        <f t="shared" si="10"/>
        <v>0.48</v>
      </c>
      <c r="J45" s="605">
        <f t="shared" si="4"/>
        <v>-9.6</v>
      </c>
      <c r="K45" s="119">
        <f t="shared" si="11"/>
        <v>-9.6</v>
      </c>
      <c r="L45" s="93">
        <f>'MASTER CHART'!$E$7</f>
        <v>0.3</v>
      </c>
      <c r="M45" s="38">
        <f t="shared" si="12"/>
        <v>-2.88</v>
      </c>
      <c r="N45" s="97"/>
    </row>
    <row r="46" spans="1:14" ht="15.65" x14ac:dyDescent="0.3">
      <c r="A46" s="487" t="s">
        <v>53</v>
      </c>
      <c r="B46" s="1109" t="s">
        <v>53</v>
      </c>
      <c r="C46" s="1113">
        <v>2.8</v>
      </c>
      <c r="D46" s="1110" t="s">
        <v>495</v>
      </c>
      <c r="E46" s="492">
        <f t="shared" si="7"/>
        <v>2.8</v>
      </c>
      <c r="F46" s="260">
        <f t="shared" si="8"/>
        <v>2.8</v>
      </c>
      <c r="G46" s="612">
        <f t="shared" si="1"/>
        <v>1.1199999999999999</v>
      </c>
      <c r="H46" s="62">
        <f t="shared" si="9"/>
        <v>0.11999999999999988</v>
      </c>
      <c r="I46" s="62">
        <f t="shared" si="10"/>
        <v>-0.11999999999999988</v>
      </c>
      <c r="J46" s="605">
        <f t="shared" si="4"/>
        <v>4.6153846153846105</v>
      </c>
      <c r="K46" s="119">
        <f t="shared" si="11"/>
        <v>4.6153846153846105</v>
      </c>
      <c r="L46" s="93">
        <f>'MASTER CHART'!$E$7</f>
        <v>0.3</v>
      </c>
      <c r="M46" s="38">
        <f t="shared" si="12"/>
        <v>1.384615384615383</v>
      </c>
      <c r="N46" s="97"/>
    </row>
    <row r="47" spans="1:14" ht="15.65" x14ac:dyDescent="0.3">
      <c r="A47" s="486" t="s">
        <v>54</v>
      </c>
      <c r="B47" s="1109" t="s">
        <v>499</v>
      </c>
      <c r="C47" s="1112">
        <v>2.5</v>
      </c>
      <c r="D47" s="1111" t="s">
        <v>495</v>
      </c>
      <c r="E47" s="492">
        <f t="shared" si="7"/>
        <v>2.5</v>
      </c>
      <c r="F47" s="260">
        <f t="shared" si="8"/>
        <v>2.5</v>
      </c>
      <c r="G47" s="612">
        <f t="shared" si="1"/>
        <v>1</v>
      </c>
      <c r="H47" s="62">
        <f t="shared" si="9"/>
        <v>0</v>
      </c>
      <c r="I47" s="62">
        <f t="shared" si="10"/>
        <v>0</v>
      </c>
      <c r="J47" s="605">
        <f t="shared" si="4"/>
        <v>0</v>
      </c>
      <c r="K47" s="119">
        <f t="shared" si="11"/>
        <v>0</v>
      </c>
      <c r="L47" s="93">
        <f>'MASTER CHART'!$E$7</f>
        <v>0.3</v>
      </c>
      <c r="M47" s="38">
        <f t="shared" si="12"/>
        <v>0</v>
      </c>
      <c r="N47" s="97"/>
    </row>
    <row r="48" spans="1:14" ht="15.65" x14ac:dyDescent="0.3">
      <c r="A48" s="487" t="s">
        <v>329</v>
      </c>
      <c r="B48" s="1109" t="s">
        <v>223</v>
      </c>
      <c r="C48" s="1113">
        <v>1</v>
      </c>
      <c r="D48" s="1110" t="s">
        <v>497</v>
      </c>
      <c r="E48" s="492">
        <f t="shared" si="7"/>
        <v>1</v>
      </c>
      <c r="F48" s="260">
        <f t="shared" si="8"/>
        <v>1</v>
      </c>
      <c r="G48" s="612">
        <f t="shared" si="1"/>
        <v>0.4</v>
      </c>
      <c r="H48" s="62">
        <f t="shared" si="9"/>
        <v>-0.6</v>
      </c>
      <c r="I48" s="62">
        <f t="shared" si="10"/>
        <v>0.6</v>
      </c>
      <c r="J48" s="605">
        <f t="shared" si="4"/>
        <v>-12</v>
      </c>
      <c r="K48" s="119">
        <f t="shared" si="11"/>
        <v>-12</v>
      </c>
      <c r="L48" s="93">
        <f>'MASTER CHART'!$E$7</f>
        <v>0.3</v>
      </c>
      <c r="M48" s="38">
        <f t="shared" si="12"/>
        <v>-3.5999999999999996</v>
      </c>
      <c r="N48" s="97"/>
    </row>
    <row r="49" spans="1:41" ht="18" customHeight="1" x14ac:dyDescent="0.3">
      <c r="A49" s="486" t="s">
        <v>233</v>
      </c>
      <c r="B49" s="1109" t="s">
        <v>219</v>
      </c>
      <c r="C49" s="1113">
        <v>3.9</v>
      </c>
      <c r="D49" s="1110" t="s">
        <v>495</v>
      </c>
      <c r="E49" s="492">
        <f t="shared" si="7"/>
        <v>3.9</v>
      </c>
      <c r="F49" s="260">
        <f t="shared" si="8"/>
        <v>3.9</v>
      </c>
      <c r="G49" s="612">
        <f t="shared" si="1"/>
        <v>1.56</v>
      </c>
      <c r="H49" s="62">
        <f t="shared" si="9"/>
        <v>0.56000000000000005</v>
      </c>
      <c r="I49" s="62">
        <f t="shared" si="10"/>
        <v>-0.56000000000000005</v>
      </c>
      <c r="J49" s="605">
        <f t="shared" si="4"/>
        <v>21.53846153846154</v>
      </c>
      <c r="K49" s="119">
        <f t="shared" si="11"/>
        <v>21.53846153846154</v>
      </c>
      <c r="L49" s="93">
        <f>'MASTER CHART'!$E$7</f>
        <v>0.3</v>
      </c>
      <c r="M49" s="38">
        <f t="shared" si="12"/>
        <v>6.4615384615384617</v>
      </c>
      <c r="N49" s="97"/>
    </row>
    <row r="50" spans="1:41" ht="15.65" x14ac:dyDescent="0.3">
      <c r="A50" s="487" t="s">
        <v>55</v>
      </c>
      <c r="B50" s="1109" t="s">
        <v>55</v>
      </c>
      <c r="C50" s="1112">
        <v>1</v>
      </c>
      <c r="D50" s="1111" t="s">
        <v>495</v>
      </c>
      <c r="E50" s="492">
        <f t="shared" si="7"/>
        <v>1</v>
      </c>
      <c r="F50" s="260">
        <f t="shared" si="8"/>
        <v>1</v>
      </c>
      <c r="G50" s="612">
        <f t="shared" si="1"/>
        <v>0.4</v>
      </c>
      <c r="H50" s="62">
        <f t="shared" si="9"/>
        <v>-0.6</v>
      </c>
      <c r="I50" s="62">
        <f t="shared" si="10"/>
        <v>0.6</v>
      </c>
      <c r="J50" s="605">
        <f t="shared" si="4"/>
        <v>-12</v>
      </c>
      <c r="K50" s="119">
        <f t="shared" si="11"/>
        <v>-12</v>
      </c>
      <c r="L50" s="93">
        <f>'MASTER CHART'!$E$7</f>
        <v>0.3</v>
      </c>
      <c r="M50" s="38">
        <f t="shared" si="12"/>
        <v>-3.5999999999999996</v>
      </c>
      <c r="N50" s="97"/>
    </row>
    <row r="51" spans="1:41" ht="15.65" x14ac:dyDescent="0.3">
      <c r="A51" s="487" t="s">
        <v>115</v>
      </c>
      <c r="B51" s="1109" t="s">
        <v>115</v>
      </c>
      <c r="C51" s="1113">
        <v>1.5</v>
      </c>
      <c r="D51" s="1110" t="s">
        <v>495</v>
      </c>
      <c r="E51" s="492">
        <f t="shared" si="7"/>
        <v>1.5</v>
      </c>
      <c r="F51" s="260">
        <f t="shared" si="8"/>
        <v>1.5</v>
      </c>
      <c r="G51" s="612">
        <f t="shared" si="1"/>
        <v>0.6</v>
      </c>
      <c r="H51" s="62">
        <f t="shared" si="9"/>
        <v>-0.4</v>
      </c>
      <c r="I51" s="62">
        <f t="shared" si="10"/>
        <v>0.4</v>
      </c>
      <c r="J51" s="605">
        <f t="shared" si="4"/>
        <v>-8</v>
      </c>
      <c r="K51" s="119">
        <f t="shared" si="11"/>
        <v>-8</v>
      </c>
      <c r="L51" s="93">
        <f>'MASTER CHART'!$E$7</f>
        <v>0.3</v>
      </c>
      <c r="M51" s="38">
        <f t="shared" si="12"/>
        <v>-2.4</v>
      </c>
      <c r="N51" s="97"/>
    </row>
    <row r="52" spans="1:41" ht="17.350000000000001" customHeight="1" x14ac:dyDescent="0.3">
      <c r="A52" s="486" t="s">
        <v>116</v>
      </c>
      <c r="B52" s="1109" t="s">
        <v>116</v>
      </c>
      <c r="C52" s="1113">
        <v>5.9</v>
      </c>
      <c r="D52" s="1110" t="s">
        <v>495</v>
      </c>
      <c r="E52" s="492">
        <f t="shared" si="7"/>
        <v>5.9</v>
      </c>
      <c r="F52" s="260">
        <f t="shared" si="8"/>
        <v>5.9</v>
      </c>
      <c r="G52" s="612">
        <f t="shared" si="1"/>
        <v>2.3600000000000003</v>
      </c>
      <c r="H52" s="72">
        <f t="shared" si="9"/>
        <v>1.3600000000000003</v>
      </c>
      <c r="I52" s="72">
        <f t="shared" si="10"/>
        <v>-1.3600000000000003</v>
      </c>
      <c r="J52" s="605">
        <f t="shared" si="4"/>
        <v>52.307692307692321</v>
      </c>
      <c r="K52" s="119">
        <f t="shared" si="11"/>
        <v>52.307692307692321</v>
      </c>
      <c r="L52" s="93">
        <f>'MASTER CHART'!$E$7</f>
        <v>0.3</v>
      </c>
      <c r="M52" s="38">
        <f t="shared" si="12"/>
        <v>15.692307692307695</v>
      </c>
      <c r="N52" s="97"/>
    </row>
    <row r="53" spans="1:41" ht="15.65" x14ac:dyDescent="0.3">
      <c r="A53" s="487" t="s">
        <v>56</v>
      </c>
      <c r="B53" s="1109" t="s">
        <v>56</v>
      </c>
      <c r="C53" s="1112">
        <v>-2.2999999999999998</v>
      </c>
      <c r="D53" s="1111" t="s">
        <v>495</v>
      </c>
      <c r="E53" s="492">
        <f t="shared" si="7"/>
        <v>-2.2999999999999998</v>
      </c>
      <c r="F53" s="260">
        <f t="shared" si="8"/>
        <v>-2.2999999999999998</v>
      </c>
      <c r="G53" s="612">
        <f t="shared" si="1"/>
        <v>-0.91999999999999993</v>
      </c>
      <c r="H53" s="72">
        <f t="shared" si="9"/>
        <v>-1.92</v>
      </c>
      <c r="I53" s="72">
        <f t="shared" si="10"/>
        <v>1.92</v>
      </c>
      <c r="J53" s="605">
        <f t="shared" si="4"/>
        <v>-38.4</v>
      </c>
      <c r="K53" s="119">
        <f t="shared" si="11"/>
        <v>-38.4</v>
      </c>
      <c r="L53" s="93">
        <f>'MASTER CHART'!$E$7</f>
        <v>0.3</v>
      </c>
      <c r="M53" s="38">
        <f t="shared" si="12"/>
        <v>-11.52</v>
      </c>
      <c r="N53" s="97"/>
    </row>
    <row r="54" spans="1:41" ht="15.65" x14ac:dyDescent="0.3">
      <c r="A54" s="486" t="s">
        <v>57</v>
      </c>
      <c r="B54" s="1109" t="s">
        <v>57</v>
      </c>
      <c r="C54" s="1113">
        <v>3.8</v>
      </c>
      <c r="D54" s="1110" t="s">
        <v>495</v>
      </c>
      <c r="E54" s="492">
        <f t="shared" si="7"/>
        <v>3.8</v>
      </c>
      <c r="F54" s="260">
        <f t="shared" si="8"/>
        <v>3.8</v>
      </c>
      <c r="G54" s="612">
        <f t="shared" si="1"/>
        <v>1.52</v>
      </c>
      <c r="H54" s="116">
        <f t="shared" si="9"/>
        <v>0.52</v>
      </c>
      <c r="I54" s="116">
        <f t="shared" si="10"/>
        <v>-0.52</v>
      </c>
      <c r="J54" s="605">
        <f t="shared" si="4"/>
        <v>20</v>
      </c>
      <c r="K54" s="125">
        <f t="shared" si="11"/>
        <v>20</v>
      </c>
      <c r="L54" s="93">
        <f>'MASTER CHART'!$E$7</f>
        <v>0.3</v>
      </c>
      <c r="M54" s="38">
        <f t="shared" si="12"/>
        <v>6</v>
      </c>
      <c r="N54" s="45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</row>
    <row r="55" spans="1:41" s="147" customFormat="1" ht="15.65" x14ac:dyDescent="0.3">
      <c r="A55" s="487" t="s">
        <v>58</v>
      </c>
      <c r="B55" s="1109" t="s">
        <v>58</v>
      </c>
      <c r="C55" s="1112">
        <v>2.4</v>
      </c>
      <c r="D55" s="1111" t="s">
        <v>495</v>
      </c>
      <c r="E55" s="492">
        <f t="shared" si="7"/>
        <v>2.4</v>
      </c>
      <c r="F55" s="260">
        <f t="shared" si="8"/>
        <v>2.4</v>
      </c>
      <c r="G55" s="612">
        <f t="shared" si="1"/>
        <v>0.96</v>
      </c>
      <c r="H55" s="72">
        <f t="shared" si="9"/>
        <v>-4.0000000000000036E-2</v>
      </c>
      <c r="I55" s="72">
        <f t="shared" si="10"/>
        <v>4.0000000000000036E-2</v>
      </c>
      <c r="J55" s="605">
        <f t="shared" si="4"/>
        <v>-0.80000000000000071</v>
      </c>
      <c r="K55" s="119">
        <f t="shared" si="11"/>
        <v>-0.80000000000000071</v>
      </c>
      <c r="L55" s="93">
        <f>'MASTER CHART'!$E$7</f>
        <v>0.3</v>
      </c>
      <c r="M55" s="38">
        <f t="shared" si="12"/>
        <v>-0.24000000000000021</v>
      </c>
      <c r="N55" s="164"/>
      <c r="O55" s="169"/>
      <c r="P55" s="165"/>
      <c r="Q55" s="169"/>
      <c r="R55" s="165"/>
      <c r="S55" s="170"/>
      <c r="T55" s="171"/>
      <c r="U55" s="172"/>
      <c r="V55" s="171"/>
      <c r="W55" s="165"/>
      <c r="X55" s="165"/>
      <c r="Y55" s="165"/>
      <c r="Z55" s="165"/>
      <c r="AA55" s="165"/>
      <c r="AB55" s="165"/>
      <c r="AC55" s="165"/>
      <c r="AD55" s="165"/>
      <c r="AE55" s="173"/>
      <c r="AF55" s="165"/>
      <c r="AG55" s="165"/>
      <c r="AH55" s="165"/>
      <c r="AI55" s="165"/>
      <c r="AJ55" s="165"/>
      <c r="AK55" s="165"/>
      <c r="AL55" s="165"/>
      <c r="AM55" s="166"/>
      <c r="AN55" s="174"/>
      <c r="AO55" s="174"/>
    </row>
    <row r="56" spans="1:41" ht="15.65" x14ac:dyDescent="0.3">
      <c r="A56" s="486" t="s">
        <v>153</v>
      </c>
      <c r="B56" s="1109" t="s">
        <v>153</v>
      </c>
      <c r="C56" s="1112">
        <v>-9.9</v>
      </c>
      <c r="D56" s="1111" t="s">
        <v>495</v>
      </c>
      <c r="E56" s="492">
        <f t="shared" si="7"/>
        <v>-9.9</v>
      </c>
      <c r="F56" s="260">
        <f t="shared" si="8"/>
        <v>-9.9</v>
      </c>
      <c r="G56" s="612">
        <f t="shared" si="1"/>
        <v>-3.96</v>
      </c>
      <c r="H56" s="72">
        <f t="shared" si="9"/>
        <v>-4.96</v>
      </c>
      <c r="I56" s="72">
        <f t="shared" si="10"/>
        <v>4.96</v>
      </c>
      <c r="J56" s="605">
        <f t="shared" si="4"/>
        <v>-99.2</v>
      </c>
      <c r="K56" s="119">
        <f t="shared" si="11"/>
        <v>-99.2</v>
      </c>
      <c r="L56" s="93">
        <f>'MASTER CHART'!$E$7</f>
        <v>0.3</v>
      </c>
      <c r="M56" s="38">
        <f t="shared" si="12"/>
        <v>-29.759999999999998</v>
      </c>
      <c r="N56" s="45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</row>
    <row r="57" spans="1:41" ht="15.65" x14ac:dyDescent="0.3">
      <c r="A57" s="486" t="s">
        <v>154</v>
      </c>
      <c r="B57" s="1109" t="s">
        <v>154</v>
      </c>
      <c r="C57" s="1112">
        <v>1.5</v>
      </c>
      <c r="D57" s="1111" t="s">
        <v>495</v>
      </c>
      <c r="E57" s="492">
        <f t="shared" si="7"/>
        <v>1.5</v>
      </c>
      <c r="F57" s="260">
        <f t="shared" si="8"/>
        <v>1.5</v>
      </c>
      <c r="G57" s="612">
        <f t="shared" si="1"/>
        <v>0.6</v>
      </c>
      <c r="H57" s="72">
        <f t="shared" si="9"/>
        <v>-0.4</v>
      </c>
      <c r="I57" s="72">
        <f t="shared" si="10"/>
        <v>0.4</v>
      </c>
      <c r="J57" s="605">
        <f t="shared" si="4"/>
        <v>-8</v>
      </c>
      <c r="K57" s="119">
        <f t="shared" si="11"/>
        <v>-8</v>
      </c>
      <c r="L57" s="93">
        <f>'MASTER CHART'!$E$7</f>
        <v>0.3</v>
      </c>
      <c r="M57" s="38">
        <f t="shared" si="12"/>
        <v>-2.4</v>
      </c>
      <c r="N57" s="45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</row>
    <row r="58" spans="1:41" ht="15.65" x14ac:dyDescent="0.3">
      <c r="A58" s="487" t="s">
        <v>155</v>
      </c>
      <c r="B58" s="1109" t="s">
        <v>155</v>
      </c>
      <c r="C58" s="1112">
        <v>6.5</v>
      </c>
      <c r="D58" s="1111" t="s">
        <v>495</v>
      </c>
      <c r="E58" s="492">
        <f t="shared" si="7"/>
        <v>6.5</v>
      </c>
      <c r="F58" s="260">
        <f t="shared" si="8"/>
        <v>6.5</v>
      </c>
      <c r="G58" s="612">
        <f t="shared" si="1"/>
        <v>2.6</v>
      </c>
      <c r="H58" s="72">
        <f t="shared" si="9"/>
        <v>1.6</v>
      </c>
      <c r="I58" s="72">
        <f t="shared" si="10"/>
        <v>-1.6</v>
      </c>
      <c r="J58" s="605">
        <f t="shared" si="4"/>
        <v>61.53846153846154</v>
      </c>
      <c r="K58" s="119">
        <f t="shared" si="11"/>
        <v>61.53846153846154</v>
      </c>
      <c r="L58" s="93">
        <f>'MASTER CHART'!$E$7</f>
        <v>0.3</v>
      </c>
      <c r="M58" s="38">
        <f t="shared" si="12"/>
        <v>18.46153846153846</v>
      </c>
      <c r="N58" s="97"/>
    </row>
    <row r="59" spans="1:41" ht="15.65" x14ac:dyDescent="0.3">
      <c r="A59" s="487" t="s">
        <v>156</v>
      </c>
      <c r="B59" s="1109" t="s">
        <v>156</v>
      </c>
      <c r="C59" s="1113">
        <v>2.5</v>
      </c>
      <c r="D59" s="1110" t="s">
        <v>495</v>
      </c>
      <c r="E59" s="492">
        <f t="shared" si="7"/>
        <v>2.5</v>
      </c>
      <c r="F59" s="260">
        <f t="shared" si="8"/>
        <v>2.5</v>
      </c>
      <c r="G59" s="612">
        <f t="shared" si="1"/>
        <v>1</v>
      </c>
      <c r="H59" s="72">
        <f t="shared" si="9"/>
        <v>0</v>
      </c>
      <c r="I59" s="72">
        <f t="shared" si="10"/>
        <v>0</v>
      </c>
      <c r="J59" s="605">
        <f t="shared" si="4"/>
        <v>0</v>
      </c>
      <c r="K59" s="119">
        <f t="shared" si="11"/>
        <v>0</v>
      </c>
      <c r="L59" s="93">
        <f>'MASTER CHART'!$E$7</f>
        <v>0.3</v>
      </c>
      <c r="M59" s="38">
        <f t="shared" si="12"/>
        <v>0</v>
      </c>
      <c r="N59" s="97"/>
    </row>
    <row r="60" spans="1:41" ht="15.65" x14ac:dyDescent="0.3">
      <c r="A60" s="486" t="s">
        <v>157</v>
      </c>
      <c r="B60" s="1109" t="s">
        <v>157</v>
      </c>
      <c r="C60" s="1113">
        <v>0.9</v>
      </c>
      <c r="D60" s="1110" t="s">
        <v>495</v>
      </c>
      <c r="E60" s="492">
        <f t="shared" si="7"/>
        <v>0.9</v>
      </c>
      <c r="F60" s="260">
        <f t="shared" si="8"/>
        <v>0.9</v>
      </c>
      <c r="G60" s="612">
        <f t="shared" si="1"/>
        <v>0.36</v>
      </c>
      <c r="H60" s="72">
        <f t="shared" si="9"/>
        <v>-0.64</v>
      </c>
      <c r="I60" s="72">
        <f t="shared" si="10"/>
        <v>0.64</v>
      </c>
      <c r="J60" s="605">
        <f t="shared" si="4"/>
        <v>-12.8</v>
      </c>
      <c r="K60" s="119">
        <f t="shared" si="11"/>
        <v>-12.8</v>
      </c>
      <c r="L60" s="93">
        <f>'MASTER CHART'!$E$7</f>
        <v>0.3</v>
      </c>
      <c r="M60" s="38">
        <f t="shared" si="12"/>
        <v>-3.84</v>
      </c>
      <c r="N60" s="97"/>
    </row>
    <row r="61" spans="1:41" ht="15.65" x14ac:dyDescent="0.3">
      <c r="A61" s="487" t="s">
        <v>59</v>
      </c>
      <c r="B61" s="1109" t="s">
        <v>59</v>
      </c>
      <c r="C61" s="1113">
        <v>1.3</v>
      </c>
      <c r="D61" s="1110" t="s">
        <v>495</v>
      </c>
      <c r="E61" s="492">
        <f t="shared" si="7"/>
        <v>1.3</v>
      </c>
      <c r="F61" s="260">
        <f t="shared" si="8"/>
        <v>1.3</v>
      </c>
      <c r="G61" s="612">
        <f t="shared" si="1"/>
        <v>0.52</v>
      </c>
      <c r="H61" s="72">
        <f t="shared" si="9"/>
        <v>-0.48</v>
      </c>
      <c r="I61" s="72">
        <f t="shared" si="10"/>
        <v>0.48</v>
      </c>
      <c r="J61" s="605">
        <f t="shared" si="4"/>
        <v>-9.6</v>
      </c>
      <c r="K61" s="119">
        <f t="shared" si="11"/>
        <v>-9.6</v>
      </c>
      <c r="L61" s="93">
        <f>'MASTER CHART'!$E$7</f>
        <v>0.3</v>
      </c>
      <c r="M61" s="38">
        <f t="shared" si="12"/>
        <v>-2.88</v>
      </c>
      <c r="N61" s="97"/>
    </row>
    <row r="62" spans="1:41" ht="15.65" x14ac:dyDescent="0.3">
      <c r="A62" s="487" t="s">
        <v>158</v>
      </c>
      <c r="B62" s="1109" t="s">
        <v>158</v>
      </c>
      <c r="C62" s="1113">
        <v>2.4</v>
      </c>
      <c r="D62" s="1110" t="s">
        <v>317</v>
      </c>
      <c r="E62" s="492">
        <f t="shared" si="7"/>
        <v>2.4</v>
      </c>
      <c r="F62" s="260">
        <f t="shared" si="8"/>
        <v>2.4</v>
      </c>
      <c r="G62" s="612">
        <f t="shared" si="1"/>
        <v>0.96</v>
      </c>
      <c r="H62" s="72">
        <f t="shared" si="9"/>
        <v>-4.0000000000000036E-2</v>
      </c>
      <c r="I62" s="72">
        <f t="shared" si="10"/>
        <v>4.0000000000000036E-2</v>
      </c>
      <c r="J62" s="605">
        <f t="shared" si="4"/>
        <v>-0.80000000000000071</v>
      </c>
      <c r="K62" s="119">
        <f t="shared" si="11"/>
        <v>-0.80000000000000071</v>
      </c>
      <c r="L62" s="93">
        <f>'MASTER CHART'!$E$7</f>
        <v>0.3</v>
      </c>
      <c r="M62" s="38">
        <f t="shared" si="12"/>
        <v>-0.24000000000000021</v>
      </c>
      <c r="N62" s="97"/>
    </row>
    <row r="63" spans="1:41" ht="15.65" x14ac:dyDescent="0.3">
      <c r="A63" s="487" t="s">
        <v>159</v>
      </c>
      <c r="B63" s="1109" t="s">
        <v>159</v>
      </c>
      <c r="C63" s="1113">
        <v>3.2</v>
      </c>
      <c r="D63" s="1110" t="s">
        <v>495</v>
      </c>
      <c r="E63" s="492">
        <f t="shared" si="7"/>
        <v>3.2</v>
      </c>
      <c r="F63" s="260">
        <f t="shared" si="8"/>
        <v>3.2</v>
      </c>
      <c r="G63" s="612">
        <f t="shared" si="1"/>
        <v>1.28</v>
      </c>
      <c r="H63" s="72">
        <f t="shared" si="9"/>
        <v>0.28000000000000003</v>
      </c>
      <c r="I63" s="72">
        <f t="shared" si="10"/>
        <v>-0.28000000000000003</v>
      </c>
      <c r="J63" s="605">
        <f t="shared" si="4"/>
        <v>10.76923076923077</v>
      </c>
      <c r="K63" s="119">
        <f t="shared" si="11"/>
        <v>10.76923076923077</v>
      </c>
      <c r="L63" s="93">
        <f>'MASTER CHART'!$E$7</f>
        <v>0.3</v>
      </c>
      <c r="M63" s="38">
        <f t="shared" si="12"/>
        <v>3.2307692307692308</v>
      </c>
      <c r="N63" s="97"/>
    </row>
    <row r="64" spans="1:41" ht="15.65" x14ac:dyDescent="0.3">
      <c r="A64" s="487" t="s">
        <v>160</v>
      </c>
      <c r="B64" s="1109" t="s">
        <v>160</v>
      </c>
      <c r="C64" s="1113">
        <v>3.4</v>
      </c>
      <c r="D64" s="1110" t="s">
        <v>495</v>
      </c>
      <c r="E64" s="492">
        <f t="shared" si="7"/>
        <v>3.4</v>
      </c>
      <c r="F64" s="260">
        <f t="shared" si="8"/>
        <v>3.4</v>
      </c>
      <c r="G64" s="612">
        <f t="shared" si="1"/>
        <v>1.3599999999999999</v>
      </c>
      <c r="H64" s="72">
        <f t="shared" si="9"/>
        <v>0.35999999999999988</v>
      </c>
      <c r="I64" s="72">
        <f t="shared" si="10"/>
        <v>-0.35999999999999988</v>
      </c>
      <c r="J64" s="605">
        <f t="shared" si="4"/>
        <v>13.846153846153841</v>
      </c>
      <c r="K64" s="119">
        <f t="shared" si="11"/>
        <v>13.846153846153841</v>
      </c>
      <c r="L64" s="93">
        <f>'MASTER CHART'!$E$7</f>
        <v>0.3</v>
      </c>
      <c r="M64" s="38">
        <f t="shared" si="12"/>
        <v>4.1538461538461524</v>
      </c>
      <c r="N64" s="97"/>
    </row>
    <row r="65" spans="1:14" ht="15.65" x14ac:dyDescent="0.3">
      <c r="A65" s="486" t="s">
        <v>60</v>
      </c>
      <c r="B65" s="1109" t="s">
        <v>60</v>
      </c>
      <c r="C65" s="1112">
        <v>1.7</v>
      </c>
      <c r="D65" s="1111" t="s">
        <v>495</v>
      </c>
      <c r="E65" s="492">
        <f t="shared" si="7"/>
        <v>1.7</v>
      </c>
      <c r="F65" s="260">
        <f t="shared" si="8"/>
        <v>1.7</v>
      </c>
      <c r="G65" s="612">
        <f t="shared" si="1"/>
        <v>0.67999999999999994</v>
      </c>
      <c r="H65" s="72">
        <f t="shared" si="9"/>
        <v>-0.32000000000000006</v>
      </c>
      <c r="I65" s="72">
        <f t="shared" si="10"/>
        <v>0.32000000000000006</v>
      </c>
      <c r="J65" s="605">
        <f t="shared" si="4"/>
        <v>-6.4000000000000012</v>
      </c>
      <c r="K65" s="119">
        <f t="shared" si="11"/>
        <v>-6.4000000000000012</v>
      </c>
      <c r="L65" s="93">
        <f>'MASTER CHART'!$E$7</f>
        <v>0.3</v>
      </c>
      <c r="M65" s="38">
        <f t="shared" si="12"/>
        <v>-1.9200000000000004</v>
      </c>
      <c r="N65" s="97"/>
    </row>
    <row r="66" spans="1:14" ht="15.65" x14ac:dyDescent="0.3">
      <c r="A66" s="487" t="s">
        <v>161</v>
      </c>
      <c r="B66" s="1109" t="s">
        <v>161</v>
      </c>
      <c r="C66" s="1112">
        <v>3.3</v>
      </c>
      <c r="D66" s="1111" t="s">
        <v>495</v>
      </c>
      <c r="E66" s="492">
        <f t="shared" si="7"/>
        <v>3.3</v>
      </c>
      <c r="F66" s="260">
        <f t="shared" si="8"/>
        <v>3.3</v>
      </c>
      <c r="G66" s="612">
        <f t="shared" si="1"/>
        <v>1.3199999999999998</v>
      </c>
      <c r="H66" s="72">
        <f t="shared" si="9"/>
        <v>0.31999999999999984</v>
      </c>
      <c r="I66" s="72">
        <f t="shared" si="10"/>
        <v>-0.31999999999999984</v>
      </c>
      <c r="J66" s="605">
        <f t="shared" si="4"/>
        <v>12.307692307692301</v>
      </c>
      <c r="K66" s="119">
        <f t="shared" si="11"/>
        <v>12.307692307692301</v>
      </c>
      <c r="L66" s="93">
        <f>'MASTER CHART'!$E$7</f>
        <v>0.3</v>
      </c>
      <c r="M66" s="38">
        <f t="shared" si="12"/>
        <v>3.6923076923076903</v>
      </c>
      <c r="N66" s="97"/>
    </row>
    <row r="67" spans="1:14" ht="15.65" x14ac:dyDescent="0.3">
      <c r="A67" s="486" t="s">
        <v>162</v>
      </c>
      <c r="B67" s="1109" t="s">
        <v>162</v>
      </c>
      <c r="C67" s="1112">
        <v>6</v>
      </c>
      <c r="D67" s="1111" t="s">
        <v>323</v>
      </c>
      <c r="E67" s="492">
        <f t="shared" si="7"/>
        <v>6</v>
      </c>
      <c r="F67" s="260">
        <f t="shared" si="8"/>
        <v>6</v>
      </c>
      <c r="G67" s="612">
        <f t="shared" si="1"/>
        <v>2.4</v>
      </c>
      <c r="H67" s="72">
        <f t="shared" si="9"/>
        <v>1.4</v>
      </c>
      <c r="I67" s="72">
        <f t="shared" si="10"/>
        <v>-1.4</v>
      </c>
      <c r="J67" s="605">
        <f t="shared" si="4"/>
        <v>53.846153846153847</v>
      </c>
      <c r="K67" s="119">
        <f t="shared" si="11"/>
        <v>53.846153846153847</v>
      </c>
      <c r="L67" s="93">
        <f>'MASTER CHART'!$E$7</f>
        <v>0.3</v>
      </c>
      <c r="M67" s="38">
        <f t="shared" si="12"/>
        <v>16.153846153846153</v>
      </c>
      <c r="N67" s="97"/>
    </row>
    <row r="68" spans="1:14" ht="15.65" x14ac:dyDescent="0.3">
      <c r="A68" s="487" t="s">
        <v>61</v>
      </c>
      <c r="B68" s="1109" t="s">
        <v>61</v>
      </c>
      <c r="C68" s="1113">
        <v>0.1</v>
      </c>
      <c r="D68" s="1110" t="s">
        <v>495</v>
      </c>
      <c r="E68" s="492">
        <f t="shared" si="7"/>
        <v>0.1</v>
      </c>
      <c r="F68" s="260">
        <f t="shared" ref="F68:F85" si="13">IF(E68&gt;9,9,E68)</f>
        <v>0.1</v>
      </c>
      <c r="G68" s="612">
        <f t="shared" ref="G68:G131" si="14">IF(F68=0,"use median",F68/$F$181)</f>
        <v>0.04</v>
      </c>
      <c r="H68" s="72">
        <f t="shared" ref="H68:H85" si="15">IF(F68=0,0,G68-1)</f>
        <v>-0.96</v>
      </c>
      <c r="I68" s="72">
        <f t="shared" ref="I68:I85" si="16">(H68*-1)</f>
        <v>0.96</v>
      </c>
      <c r="J68" s="605">
        <f t="shared" ref="J68:J131" si="17">(IF(H68&lt;0,H68/$H$183*-100,H68/$H$182*100))</f>
        <v>-19.2</v>
      </c>
      <c r="K68" s="119">
        <f t="shared" ref="K68:K99" si="18">IF(H68&lt;0,H68/$K$183*-100,H68/$H$182*100)</f>
        <v>-19.2</v>
      </c>
      <c r="L68" s="93">
        <f>'MASTER CHART'!$E$7</f>
        <v>0.3</v>
      </c>
      <c r="M68" s="38">
        <f t="shared" ref="M68:M85" si="19">(J68*L68)</f>
        <v>-5.76</v>
      </c>
      <c r="N68" s="97"/>
    </row>
    <row r="69" spans="1:14" ht="15.65" x14ac:dyDescent="0.3">
      <c r="A69" s="487" t="s">
        <v>117</v>
      </c>
      <c r="B69" s="1109" t="s">
        <v>117</v>
      </c>
      <c r="C69" s="1113">
        <v>3</v>
      </c>
      <c r="D69" s="1110" t="s">
        <v>495</v>
      </c>
      <c r="E69" s="492">
        <f t="shared" si="7"/>
        <v>3</v>
      </c>
      <c r="F69" s="260">
        <f t="shared" si="13"/>
        <v>3</v>
      </c>
      <c r="G69" s="612">
        <f t="shared" si="14"/>
        <v>1.2</v>
      </c>
      <c r="H69" s="72">
        <f t="shared" si="15"/>
        <v>0.19999999999999996</v>
      </c>
      <c r="I69" s="72">
        <f t="shared" si="16"/>
        <v>-0.19999999999999996</v>
      </c>
      <c r="J69" s="605">
        <f t="shared" si="17"/>
        <v>7.6923076923076898</v>
      </c>
      <c r="K69" s="119">
        <f t="shared" si="18"/>
        <v>7.6923076923076898</v>
      </c>
      <c r="L69" s="93">
        <f>'MASTER CHART'!$E$7</f>
        <v>0.3</v>
      </c>
      <c r="M69" s="38">
        <f t="shared" si="19"/>
        <v>2.307692307692307</v>
      </c>
      <c r="N69" s="97"/>
    </row>
    <row r="70" spans="1:14" ht="15.65" x14ac:dyDescent="0.3">
      <c r="A70" s="486" t="s">
        <v>62</v>
      </c>
      <c r="B70" s="1109" t="s">
        <v>62</v>
      </c>
      <c r="C70" s="1112">
        <v>3.5</v>
      </c>
      <c r="D70" s="1111" t="s">
        <v>495</v>
      </c>
      <c r="E70" s="492">
        <f t="shared" ref="E70:E133" si="20">C70</f>
        <v>3.5</v>
      </c>
      <c r="F70" s="260">
        <f t="shared" si="13"/>
        <v>3.5</v>
      </c>
      <c r="G70" s="612">
        <f t="shared" si="14"/>
        <v>1.4</v>
      </c>
      <c r="H70" s="72">
        <f t="shared" si="15"/>
        <v>0.39999999999999991</v>
      </c>
      <c r="I70" s="72">
        <f t="shared" si="16"/>
        <v>-0.39999999999999991</v>
      </c>
      <c r="J70" s="605">
        <f t="shared" si="17"/>
        <v>15.38461538461538</v>
      </c>
      <c r="K70" s="119">
        <f t="shared" si="18"/>
        <v>15.38461538461538</v>
      </c>
      <c r="L70" s="93">
        <f>'MASTER CHART'!$E$7</f>
        <v>0.3</v>
      </c>
      <c r="M70" s="38">
        <f t="shared" si="19"/>
        <v>4.6153846153846141</v>
      </c>
      <c r="N70" s="97"/>
    </row>
    <row r="71" spans="1:14" ht="15.65" x14ac:dyDescent="0.3">
      <c r="A71" s="487" t="s">
        <v>163</v>
      </c>
      <c r="B71" s="1109" t="s">
        <v>163</v>
      </c>
      <c r="C71" s="1112">
        <v>3.8</v>
      </c>
      <c r="D71" s="1111" t="s">
        <v>495</v>
      </c>
      <c r="E71" s="492">
        <f t="shared" si="20"/>
        <v>3.8</v>
      </c>
      <c r="F71" s="260">
        <f t="shared" si="13"/>
        <v>3.8</v>
      </c>
      <c r="G71" s="612">
        <f t="shared" si="14"/>
        <v>1.52</v>
      </c>
      <c r="H71" s="72">
        <f t="shared" si="15"/>
        <v>0.52</v>
      </c>
      <c r="I71" s="72">
        <f t="shared" si="16"/>
        <v>-0.52</v>
      </c>
      <c r="J71" s="605">
        <f t="shared" si="17"/>
        <v>20</v>
      </c>
      <c r="K71" s="119">
        <f t="shared" si="18"/>
        <v>20</v>
      </c>
      <c r="L71" s="93">
        <f>'MASTER CHART'!$E$7</f>
        <v>0.3</v>
      </c>
      <c r="M71" s="38">
        <f t="shared" si="19"/>
        <v>6</v>
      </c>
      <c r="N71" s="97"/>
    </row>
    <row r="72" spans="1:14" ht="15.65" x14ac:dyDescent="0.3">
      <c r="A72" s="487" t="s">
        <v>164</v>
      </c>
      <c r="B72" s="1109" t="s">
        <v>164</v>
      </c>
      <c r="C72" s="1112">
        <v>4</v>
      </c>
      <c r="D72" s="1111" t="s">
        <v>495</v>
      </c>
      <c r="E72" s="492">
        <f t="shared" si="20"/>
        <v>4</v>
      </c>
      <c r="F72" s="260">
        <f t="shared" si="13"/>
        <v>4</v>
      </c>
      <c r="G72" s="612">
        <f t="shared" si="14"/>
        <v>1.6</v>
      </c>
      <c r="H72" s="72">
        <f t="shared" si="15"/>
        <v>0.60000000000000009</v>
      </c>
      <c r="I72" s="72">
        <f t="shared" si="16"/>
        <v>-0.60000000000000009</v>
      </c>
      <c r="J72" s="605">
        <f t="shared" si="17"/>
        <v>23.076923076923077</v>
      </c>
      <c r="K72" s="119">
        <f t="shared" si="18"/>
        <v>23.076923076923077</v>
      </c>
      <c r="L72" s="93">
        <f>'MASTER CHART'!$E$7</f>
        <v>0.3</v>
      </c>
      <c r="M72" s="38">
        <f t="shared" si="19"/>
        <v>6.9230769230769225</v>
      </c>
      <c r="N72" s="97"/>
    </row>
    <row r="73" spans="1:14" ht="15.65" x14ac:dyDescent="0.3">
      <c r="A73" s="486" t="s">
        <v>118</v>
      </c>
      <c r="B73" s="1109" t="s">
        <v>118</v>
      </c>
      <c r="C73" s="1113">
        <v>1.5</v>
      </c>
      <c r="D73" s="1110" t="s">
        <v>495</v>
      </c>
      <c r="E73" s="492">
        <f t="shared" si="20"/>
        <v>1.5</v>
      </c>
      <c r="F73" s="260">
        <f t="shared" si="13"/>
        <v>1.5</v>
      </c>
      <c r="G73" s="612">
        <f t="shared" si="14"/>
        <v>0.6</v>
      </c>
      <c r="H73" s="72">
        <f t="shared" si="15"/>
        <v>-0.4</v>
      </c>
      <c r="I73" s="72">
        <f t="shared" si="16"/>
        <v>0.4</v>
      </c>
      <c r="J73" s="605">
        <f t="shared" si="17"/>
        <v>-8</v>
      </c>
      <c r="K73" s="119">
        <f t="shared" si="18"/>
        <v>-8</v>
      </c>
      <c r="L73" s="93">
        <f>'MASTER CHART'!$E$7</f>
        <v>0.3</v>
      </c>
      <c r="M73" s="38">
        <f t="shared" si="19"/>
        <v>-2.4</v>
      </c>
      <c r="N73" s="97"/>
    </row>
    <row r="74" spans="1:14" ht="15.65" x14ac:dyDescent="0.3">
      <c r="A74" s="487" t="s">
        <v>63</v>
      </c>
      <c r="B74" s="1109" t="s">
        <v>63</v>
      </c>
      <c r="C74" s="1112">
        <v>3.6</v>
      </c>
      <c r="D74" s="1111" t="s">
        <v>495</v>
      </c>
      <c r="E74" s="492">
        <f t="shared" si="20"/>
        <v>3.6</v>
      </c>
      <c r="F74" s="260">
        <f t="shared" si="13"/>
        <v>3.6</v>
      </c>
      <c r="G74" s="612">
        <f t="shared" si="14"/>
        <v>1.44</v>
      </c>
      <c r="H74" s="72">
        <f t="shared" si="15"/>
        <v>0.43999999999999995</v>
      </c>
      <c r="I74" s="72">
        <f t="shared" si="16"/>
        <v>-0.43999999999999995</v>
      </c>
      <c r="J74" s="605">
        <f t="shared" si="17"/>
        <v>16.92307692307692</v>
      </c>
      <c r="K74" s="119">
        <f t="shared" si="18"/>
        <v>16.92307692307692</v>
      </c>
      <c r="L74" s="93">
        <f>'MASTER CHART'!$E$7</f>
        <v>0.3</v>
      </c>
      <c r="M74" s="38">
        <f t="shared" si="19"/>
        <v>5.0769230769230758</v>
      </c>
      <c r="N74" s="97"/>
    </row>
    <row r="75" spans="1:14" ht="15.65" x14ac:dyDescent="0.3">
      <c r="A75" s="486" t="s">
        <v>165</v>
      </c>
      <c r="B75" s="1109" t="s">
        <v>64</v>
      </c>
      <c r="C75" s="1112">
        <v>1.4</v>
      </c>
      <c r="D75" s="1111" t="s">
        <v>495</v>
      </c>
      <c r="E75" s="492">
        <f t="shared" si="20"/>
        <v>1.4</v>
      </c>
      <c r="F75" s="260">
        <f t="shared" si="13"/>
        <v>1.4</v>
      </c>
      <c r="G75" s="612">
        <f t="shared" si="14"/>
        <v>0.55999999999999994</v>
      </c>
      <c r="H75" s="72">
        <f t="shared" si="15"/>
        <v>-0.44000000000000006</v>
      </c>
      <c r="I75" s="72">
        <f t="shared" si="16"/>
        <v>0.44000000000000006</v>
      </c>
      <c r="J75" s="605">
        <f t="shared" si="17"/>
        <v>-8.8000000000000007</v>
      </c>
      <c r="K75" s="119">
        <f t="shared" si="18"/>
        <v>-8.8000000000000007</v>
      </c>
      <c r="L75" s="93">
        <f>'MASTER CHART'!$E$7</f>
        <v>0.3</v>
      </c>
      <c r="M75" s="38">
        <f t="shared" si="19"/>
        <v>-2.64</v>
      </c>
      <c r="N75" s="97"/>
    </row>
    <row r="76" spans="1:14" ht="15.65" x14ac:dyDescent="0.3">
      <c r="A76" s="487" t="s">
        <v>65</v>
      </c>
      <c r="B76" s="1109" t="s">
        <v>65</v>
      </c>
      <c r="C76" s="1112">
        <v>2</v>
      </c>
      <c r="D76" s="1111" t="s">
        <v>495</v>
      </c>
      <c r="E76" s="492">
        <f t="shared" si="20"/>
        <v>2</v>
      </c>
      <c r="F76" s="260">
        <f t="shared" si="13"/>
        <v>2</v>
      </c>
      <c r="G76" s="612">
        <f t="shared" si="14"/>
        <v>0.8</v>
      </c>
      <c r="H76" s="72">
        <f t="shared" si="15"/>
        <v>-0.19999999999999996</v>
      </c>
      <c r="I76" s="72">
        <f t="shared" si="16"/>
        <v>0.19999999999999996</v>
      </c>
      <c r="J76" s="605">
        <f t="shared" si="17"/>
        <v>-3.9999999999999996</v>
      </c>
      <c r="K76" s="119">
        <f t="shared" si="18"/>
        <v>-3.9999999999999996</v>
      </c>
      <c r="L76" s="93">
        <f>'MASTER CHART'!$E$7</f>
        <v>0.3</v>
      </c>
      <c r="M76" s="38">
        <f t="shared" si="19"/>
        <v>-1.1999999999999997</v>
      </c>
      <c r="N76" s="97"/>
    </row>
    <row r="77" spans="1:14" ht="15.65" x14ac:dyDescent="0.3">
      <c r="A77" s="486" t="s">
        <v>166</v>
      </c>
      <c r="B77" s="1109" t="s">
        <v>166</v>
      </c>
      <c r="C77" s="1113">
        <v>4.9000000000000004</v>
      </c>
      <c r="D77" s="1110" t="s">
        <v>495</v>
      </c>
      <c r="E77" s="492">
        <f t="shared" si="20"/>
        <v>4.9000000000000004</v>
      </c>
      <c r="F77" s="260">
        <f t="shared" si="13"/>
        <v>4.9000000000000004</v>
      </c>
      <c r="G77" s="612">
        <f t="shared" si="14"/>
        <v>1.9600000000000002</v>
      </c>
      <c r="H77" s="72">
        <f t="shared" si="15"/>
        <v>0.96000000000000019</v>
      </c>
      <c r="I77" s="72">
        <f t="shared" si="16"/>
        <v>-0.96000000000000019</v>
      </c>
      <c r="J77" s="605">
        <f t="shared" si="17"/>
        <v>36.923076923076934</v>
      </c>
      <c r="K77" s="119">
        <f t="shared" si="18"/>
        <v>36.923076923076934</v>
      </c>
      <c r="L77" s="93">
        <f>'MASTER CHART'!$E$7</f>
        <v>0.3</v>
      </c>
      <c r="M77" s="38">
        <f t="shared" si="19"/>
        <v>11.07692307692308</v>
      </c>
      <c r="N77" s="97"/>
    </row>
    <row r="78" spans="1:14" ht="15.65" x14ac:dyDescent="0.3">
      <c r="A78" s="487" t="s">
        <v>66</v>
      </c>
      <c r="B78" s="1109" t="s">
        <v>66</v>
      </c>
      <c r="C78" s="1113">
        <v>7.6</v>
      </c>
      <c r="D78" s="1110" t="s">
        <v>495</v>
      </c>
      <c r="E78" s="492">
        <f t="shared" si="20"/>
        <v>7.6</v>
      </c>
      <c r="F78" s="260">
        <f t="shared" si="13"/>
        <v>7.6</v>
      </c>
      <c r="G78" s="612">
        <f t="shared" si="14"/>
        <v>3.04</v>
      </c>
      <c r="H78" s="72">
        <f t="shared" si="15"/>
        <v>2.04</v>
      </c>
      <c r="I78" s="72">
        <f t="shared" si="16"/>
        <v>-2.04</v>
      </c>
      <c r="J78" s="605">
        <f t="shared" si="17"/>
        <v>78.461538461538467</v>
      </c>
      <c r="K78" s="119">
        <f t="shared" si="18"/>
        <v>78.461538461538467</v>
      </c>
      <c r="L78" s="93">
        <f>'MASTER CHART'!$E$7</f>
        <v>0.3</v>
      </c>
      <c r="M78" s="38">
        <f t="shared" si="19"/>
        <v>23.53846153846154</v>
      </c>
      <c r="N78" s="97"/>
    </row>
    <row r="79" spans="1:14" ht="15.65" x14ac:dyDescent="0.3">
      <c r="A79" s="486" t="s">
        <v>67</v>
      </c>
      <c r="B79" s="1109" t="s">
        <v>67</v>
      </c>
      <c r="C79" s="1113">
        <v>4.9000000000000004</v>
      </c>
      <c r="D79" s="1110" t="s">
        <v>495</v>
      </c>
      <c r="E79" s="492">
        <f t="shared" si="20"/>
        <v>4.9000000000000004</v>
      </c>
      <c r="F79" s="260">
        <f t="shared" si="13"/>
        <v>4.9000000000000004</v>
      </c>
      <c r="G79" s="612">
        <f t="shared" si="14"/>
        <v>1.9600000000000002</v>
      </c>
      <c r="H79" s="72">
        <f t="shared" si="15"/>
        <v>0.96000000000000019</v>
      </c>
      <c r="I79" s="72">
        <f t="shared" si="16"/>
        <v>-0.96000000000000019</v>
      </c>
      <c r="J79" s="605">
        <f t="shared" si="17"/>
        <v>36.923076923076934</v>
      </c>
      <c r="K79" s="119">
        <f t="shared" si="18"/>
        <v>36.923076923076934</v>
      </c>
      <c r="L79" s="93">
        <f>'MASTER CHART'!$E$7</f>
        <v>0.3</v>
      </c>
      <c r="M79" s="38">
        <f t="shared" si="19"/>
        <v>11.07692307692308</v>
      </c>
      <c r="N79" s="97"/>
    </row>
    <row r="80" spans="1:14" ht="15.65" x14ac:dyDescent="0.3">
      <c r="A80" s="487" t="s">
        <v>234</v>
      </c>
      <c r="B80" s="1109" t="s">
        <v>222</v>
      </c>
      <c r="C80" s="1112">
        <v>4.5</v>
      </c>
      <c r="D80" s="1111" t="s">
        <v>495</v>
      </c>
      <c r="E80" s="492">
        <f t="shared" si="20"/>
        <v>4.5</v>
      </c>
      <c r="F80" s="260">
        <f t="shared" si="13"/>
        <v>4.5</v>
      </c>
      <c r="G80" s="612">
        <f t="shared" si="14"/>
        <v>1.8</v>
      </c>
      <c r="H80" s="72">
        <f t="shared" si="15"/>
        <v>0.8</v>
      </c>
      <c r="I80" s="72">
        <f t="shared" si="16"/>
        <v>-0.8</v>
      </c>
      <c r="J80" s="605">
        <f t="shared" si="17"/>
        <v>30.76923076923077</v>
      </c>
      <c r="K80" s="119">
        <f t="shared" si="18"/>
        <v>30.76923076923077</v>
      </c>
      <c r="L80" s="93">
        <f>'MASTER CHART'!$E$7</f>
        <v>0.3</v>
      </c>
      <c r="M80" s="38">
        <f t="shared" si="19"/>
        <v>9.2307692307692299</v>
      </c>
      <c r="N80" s="97"/>
    </row>
    <row r="81" spans="1:14" ht="15.65" x14ac:dyDescent="0.3">
      <c r="A81" s="486" t="s">
        <v>167</v>
      </c>
      <c r="B81" s="1109" t="s">
        <v>167</v>
      </c>
      <c r="C81" s="1112">
        <v>10.3</v>
      </c>
      <c r="D81" s="1111" t="s">
        <v>495</v>
      </c>
      <c r="E81" s="492">
        <f t="shared" si="20"/>
        <v>10.3</v>
      </c>
      <c r="F81" s="260">
        <f t="shared" si="13"/>
        <v>9</v>
      </c>
      <c r="G81" s="612">
        <f t="shared" si="14"/>
        <v>3.6</v>
      </c>
      <c r="H81" s="72">
        <f t="shared" si="15"/>
        <v>2.6</v>
      </c>
      <c r="I81" s="72">
        <f t="shared" si="16"/>
        <v>-2.6</v>
      </c>
      <c r="J81" s="605">
        <f t="shared" si="17"/>
        <v>100</v>
      </c>
      <c r="K81" s="119">
        <f t="shared" si="18"/>
        <v>100</v>
      </c>
      <c r="L81" s="93">
        <f>'MASTER CHART'!$E$7</f>
        <v>0.3</v>
      </c>
      <c r="M81" s="38">
        <f t="shared" si="19"/>
        <v>30</v>
      </c>
      <c r="N81" s="97"/>
    </row>
    <row r="82" spans="1:14" ht="15.65" x14ac:dyDescent="0.3">
      <c r="A82" s="487" t="s">
        <v>68</v>
      </c>
      <c r="B82" s="1109" t="s">
        <v>68</v>
      </c>
      <c r="C82" s="1113">
        <v>4.9000000000000004</v>
      </c>
      <c r="D82" s="1110" t="s">
        <v>495</v>
      </c>
      <c r="E82" s="492">
        <f t="shared" si="20"/>
        <v>4.9000000000000004</v>
      </c>
      <c r="F82" s="260">
        <f t="shared" si="13"/>
        <v>4.9000000000000004</v>
      </c>
      <c r="G82" s="612">
        <f t="shared" si="14"/>
        <v>1.9600000000000002</v>
      </c>
      <c r="H82" s="72">
        <f t="shared" si="15"/>
        <v>0.96000000000000019</v>
      </c>
      <c r="I82" s="72">
        <f t="shared" si="16"/>
        <v>-0.96000000000000019</v>
      </c>
      <c r="J82" s="605">
        <f t="shared" si="17"/>
        <v>36.923076923076934</v>
      </c>
      <c r="K82" s="119">
        <f t="shared" si="18"/>
        <v>36.923076923076934</v>
      </c>
      <c r="L82" s="93">
        <f>'MASTER CHART'!$E$7</f>
        <v>0.3</v>
      </c>
      <c r="M82" s="38">
        <f t="shared" si="19"/>
        <v>11.07692307692308</v>
      </c>
      <c r="N82" s="97"/>
    </row>
    <row r="83" spans="1:14" ht="15.65" x14ac:dyDescent="0.3">
      <c r="A83" s="486" t="s">
        <v>69</v>
      </c>
      <c r="B83" s="1109" t="s">
        <v>69</v>
      </c>
      <c r="C83" s="1112">
        <v>2.8</v>
      </c>
      <c r="D83" s="1111" t="s">
        <v>495</v>
      </c>
      <c r="E83" s="492">
        <f t="shared" si="20"/>
        <v>2.8</v>
      </c>
      <c r="F83" s="260">
        <f t="shared" si="13"/>
        <v>2.8</v>
      </c>
      <c r="G83" s="612">
        <f t="shared" si="14"/>
        <v>1.1199999999999999</v>
      </c>
      <c r="H83" s="72">
        <f t="shared" si="15"/>
        <v>0.11999999999999988</v>
      </c>
      <c r="I83" s="72">
        <f t="shared" si="16"/>
        <v>-0.11999999999999988</v>
      </c>
      <c r="J83" s="605">
        <f t="shared" si="17"/>
        <v>4.6153846153846105</v>
      </c>
      <c r="K83" s="119">
        <f t="shared" si="18"/>
        <v>4.6153846153846105</v>
      </c>
      <c r="L83" s="93">
        <f>'MASTER CHART'!$E$7</f>
        <v>0.3</v>
      </c>
      <c r="M83" s="38">
        <f t="shared" si="19"/>
        <v>1.384615384615383</v>
      </c>
      <c r="N83" s="97"/>
    </row>
    <row r="84" spans="1:14" ht="15.65" x14ac:dyDescent="0.3">
      <c r="A84" s="487" t="s">
        <v>70</v>
      </c>
      <c r="B84" s="1109" t="s">
        <v>70</v>
      </c>
      <c r="C84" s="1113">
        <v>0.8</v>
      </c>
      <c r="D84" s="1110" t="s">
        <v>495</v>
      </c>
      <c r="E84" s="492">
        <f t="shared" si="20"/>
        <v>0.8</v>
      </c>
      <c r="F84" s="260">
        <f t="shared" si="13"/>
        <v>0.8</v>
      </c>
      <c r="G84" s="612">
        <f t="shared" si="14"/>
        <v>0.32</v>
      </c>
      <c r="H84" s="72">
        <f t="shared" si="15"/>
        <v>-0.67999999999999994</v>
      </c>
      <c r="I84" s="72">
        <f t="shared" si="16"/>
        <v>0.67999999999999994</v>
      </c>
      <c r="J84" s="605">
        <f t="shared" si="17"/>
        <v>-13.599999999999998</v>
      </c>
      <c r="K84" s="119">
        <f t="shared" si="18"/>
        <v>-13.599999999999998</v>
      </c>
      <c r="L84" s="93">
        <f>'MASTER CHART'!$E$7</f>
        <v>0.3</v>
      </c>
      <c r="M84" s="38">
        <f t="shared" si="19"/>
        <v>-4.0799999999999992</v>
      </c>
      <c r="N84" s="97"/>
    </row>
    <row r="85" spans="1:14" ht="15.65" x14ac:dyDescent="0.3">
      <c r="A85" s="486" t="s">
        <v>71</v>
      </c>
      <c r="B85" s="1109" t="s">
        <v>71</v>
      </c>
      <c r="C85" s="1113">
        <v>1.5</v>
      </c>
      <c r="D85" s="1110" t="s">
        <v>495</v>
      </c>
      <c r="E85" s="492">
        <f t="shared" si="20"/>
        <v>1.5</v>
      </c>
      <c r="F85" s="304">
        <f t="shared" si="13"/>
        <v>1.5</v>
      </c>
      <c r="G85" s="612">
        <f t="shared" si="14"/>
        <v>0.6</v>
      </c>
      <c r="H85" s="182">
        <f t="shared" si="15"/>
        <v>-0.4</v>
      </c>
      <c r="I85" s="182">
        <f t="shared" si="16"/>
        <v>0.4</v>
      </c>
      <c r="J85" s="605">
        <f t="shared" si="17"/>
        <v>-8</v>
      </c>
      <c r="K85" s="183">
        <f t="shared" si="18"/>
        <v>-8</v>
      </c>
      <c r="L85" s="184">
        <f>'MASTER CHART'!$E$7</f>
        <v>0.3</v>
      </c>
      <c r="M85" s="185">
        <f t="shared" si="19"/>
        <v>-2.4</v>
      </c>
      <c r="N85" s="97"/>
    </row>
    <row r="86" spans="1:14" ht="15.65" x14ac:dyDescent="0.3">
      <c r="A86" s="487" t="s">
        <v>72</v>
      </c>
      <c r="B86" s="1109" t="s">
        <v>72</v>
      </c>
      <c r="C86" s="1113">
        <v>0.5</v>
      </c>
      <c r="D86" s="1110" t="s">
        <v>495</v>
      </c>
      <c r="E86" s="492">
        <f t="shared" si="20"/>
        <v>0.5</v>
      </c>
      <c r="F86" s="260">
        <f t="shared" ref="F86:F149" si="21">IF(E86&gt;9,9,E86)</f>
        <v>0.5</v>
      </c>
      <c r="G86" s="612">
        <f t="shared" si="14"/>
        <v>0.2</v>
      </c>
      <c r="H86" s="116">
        <f t="shared" ref="H86:H149" si="22">IF(F86=0,0,G86-1)</f>
        <v>-0.8</v>
      </c>
      <c r="I86" s="116">
        <f t="shared" ref="I86:I149" si="23">(H86*-1)</f>
        <v>0.8</v>
      </c>
      <c r="J86" s="605">
        <f t="shared" si="17"/>
        <v>-16</v>
      </c>
      <c r="K86" s="125">
        <f t="shared" si="18"/>
        <v>-16</v>
      </c>
      <c r="L86" s="93">
        <f>'MASTER CHART'!$E$7</f>
        <v>0.3</v>
      </c>
      <c r="M86" s="38">
        <f t="shared" ref="M86:M149" si="24">(J86*L86)</f>
        <v>-4.8</v>
      </c>
      <c r="N86" s="97"/>
    </row>
    <row r="87" spans="1:14" ht="15.65" x14ac:dyDescent="0.3">
      <c r="A87" s="486" t="s">
        <v>73</v>
      </c>
      <c r="B87" s="1109" t="s">
        <v>73</v>
      </c>
      <c r="C87" s="1113">
        <v>2.8</v>
      </c>
      <c r="D87" s="1110" t="s">
        <v>495</v>
      </c>
      <c r="E87" s="492">
        <f t="shared" si="20"/>
        <v>2.8</v>
      </c>
      <c r="F87" s="260">
        <f t="shared" si="21"/>
        <v>2.8</v>
      </c>
      <c r="G87" s="612">
        <f t="shared" si="14"/>
        <v>1.1199999999999999</v>
      </c>
      <c r="H87" s="116">
        <f t="shared" si="22"/>
        <v>0.11999999999999988</v>
      </c>
      <c r="I87" s="116">
        <f t="shared" si="23"/>
        <v>-0.11999999999999988</v>
      </c>
      <c r="J87" s="605">
        <f t="shared" si="17"/>
        <v>4.6153846153846105</v>
      </c>
      <c r="K87" s="125">
        <f t="shared" si="18"/>
        <v>4.6153846153846105</v>
      </c>
      <c r="L87" s="93">
        <f>'MASTER CHART'!$E$7</f>
        <v>0.3</v>
      </c>
      <c r="M87" s="38">
        <f t="shared" si="24"/>
        <v>1.384615384615383</v>
      </c>
      <c r="N87" s="97"/>
    </row>
    <row r="88" spans="1:14" ht="15.65" x14ac:dyDescent="0.3">
      <c r="A88" s="487" t="s">
        <v>168</v>
      </c>
      <c r="B88" s="1109" t="s">
        <v>168</v>
      </c>
      <c r="C88" s="1112">
        <v>-0.8</v>
      </c>
      <c r="D88" s="1111" t="s">
        <v>495</v>
      </c>
      <c r="E88" s="492">
        <f t="shared" si="20"/>
        <v>-0.8</v>
      </c>
      <c r="F88" s="260">
        <f t="shared" si="21"/>
        <v>-0.8</v>
      </c>
      <c r="G88" s="612">
        <f t="shared" si="14"/>
        <v>-0.32</v>
      </c>
      <c r="H88" s="116">
        <f t="shared" si="22"/>
        <v>-1.32</v>
      </c>
      <c r="I88" s="116">
        <f t="shared" si="23"/>
        <v>1.32</v>
      </c>
      <c r="J88" s="605">
        <f t="shared" si="17"/>
        <v>-26.400000000000002</v>
      </c>
      <c r="K88" s="125">
        <f t="shared" si="18"/>
        <v>-26.400000000000002</v>
      </c>
      <c r="L88" s="93">
        <f>'MASTER CHART'!$E$7</f>
        <v>0.3</v>
      </c>
      <c r="M88" s="38">
        <f t="shared" si="24"/>
        <v>-7.92</v>
      </c>
      <c r="N88" s="97"/>
    </row>
    <row r="89" spans="1:14" ht="15.65" x14ac:dyDescent="0.3">
      <c r="A89" s="486" t="s">
        <v>169</v>
      </c>
      <c r="B89" s="1109" t="s">
        <v>169</v>
      </c>
      <c r="C89" s="1112">
        <v>6</v>
      </c>
      <c r="D89" s="1111" t="s">
        <v>495</v>
      </c>
      <c r="E89" s="492">
        <f t="shared" si="20"/>
        <v>6</v>
      </c>
      <c r="F89" s="260">
        <f t="shared" si="21"/>
        <v>6</v>
      </c>
      <c r="G89" s="612">
        <f t="shared" si="14"/>
        <v>2.4</v>
      </c>
      <c r="H89" s="116">
        <f t="shared" si="22"/>
        <v>1.4</v>
      </c>
      <c r="I89" s="116">
        <f t="shared" si="23"/>
        <v>-1.4</v>
      </c>
      <c r="J89" s="605">
        <f t="shared" si="17"/>
        <v>53.846153846153847</v>
      </c>
      <c r="K89" s="125">
        <f t="shared" si="18"/>
        <v>53.846153846153847</v>
      </c>
      <c r="L89" s="93">
        <f>'MASTER CHART'!$E$7</f>
        <v>0.3</v>
      </c>
      <c r="M89" s="38">
        <f t="shared" si="24"/>
        <v>16.153846153846153</v>
      </c>
      <c r="N89" s="97"/>
    </row>
    <row r="90" spans="1:14" ht="15.65" x14ac:dyDescent="0.3">
      <c r="A90" s="486" t="s">
        <v>74</v>
      </c>
      <c r="B90" s="1109" t="s">
        <v>74</v>
      </c>
      <c r="C90" s="1113">
        <v>2.5</v>
      </c>
      <c r="D90" s="1110" t="s">
        <v>495</v>
      </c>
      <c r="E90" s="492">
        <f t="shared" si="20"/>
        <v>2.5</v>
      </c>
      <c r="F90" s="260">
        <f t="shared" si="21"/>
        <v>2.5</v>
      </c>
      <c r="G90" s="612">
        <f t="shared" si="14"/>
        <v>1</v>
      </c>
      <c r="H90" s="116">
        <f t="shared" si="22"/>
        <v>0</v>
      </c>
      <c r="I90" s="116">
        <f t="shared" si="23"/>
        <v>0</v>
      </c>
      <c r="J90" s="605">
        <f t="shared" si="17"/>
        <v>0</v>
      </c>
      <c r="K90" s="125">
        <f t="shared" si="18"/>
        <v>0</v>
      </c>
      <c r="L90" s="93">
        <f>'MASTER CHART'!$E$7</f>
        <v>0.3</v>
      </c>
      <c r="M90" s="38">
        <f t="shared" si="24"/>
        <v>0</v>
      </c>
      <c r="N90" s="97"/>
    </row>
    <row r="91" spans="1:14" ht="15.65" x14ac:dyDescent="0.3">
      <c r="A91" s="487" t="s">
        <v>170</v>
      </c>
      <c r="B91" s="1109" t="s">
        <v>170</v>
      </c>
      <c r="C91" s="1112">
        <v>2.2000000000000002</v>
      </c>
      <c r="D91" s="1111" t="s">
        <v>495</v>
      </c>
      <c r="E91" s="492">
        <f t="shared" si="20"/>
        <v>2.2000000000000002</v>
      </c>
      <c r="F91" s="260">
        <f t="shared" si="21"/>
        <v>2.2000000000000002</v>
      </c>
      <c r="G91" s="612">
        <f t="shared" si="14"/>
        <v>0.88000000000000012</v>
      </c>
      <c r="H91" s="116">
        <f t="shared" si="22"/>
        <v>-0.11999999999999988</v>
      </c>
      <c r="I91" s="116">
        <f t="shared" si="23"/>
        <v>0.11999999999999988</v>
      </c>
      <c r="J91" s="605">
        <f t="shared" si="17"/>
        <v>-2.3999999999999977</v>
      </c>
      <c r="K91" s="125">
        <f t="shared" si="18"/>
        <v>-2.3999999999999977</v>
      </c>
      <c r="L91" s="93">
        <f>'MASTER CHART'!$E$7</f>
        <v>0.3</v>
      </c>
      <c r="M91" s="38">
        <f t="shared" si="24"/>
        <v>-0.71999999999999931</v>
      </c>
      <c r="N91" s="97"/>
    </row>
    <row r="92" spans="1:14" ht="15.65" x14ac:dyDescent="0.3">
      <c r="A92" s="487" t="s">
        <v>225</v>
      </c>
      <c r="B92" s="1109" t="s">
        <v>225</v>
      </c>
      <c r="C92" s="1112">
        <v>7.5</v>
      </c>
      <c r="D92" s="1111" t="s">
        <v>495</v>
      </c>
      <c r="E92" s="492">
        <f t="shared" si="20"/>
        <v>7.5</v>
      </c>
      <c r="F92" s="260">
        <f t="shared" si="21"/>
        <v>7.5</v>
      </c>
      <c r="G92" s="612">
        <f t="shared" si="14"/>
        <v>3</v>
      </c>
      <c r="H92" s="116">
        <f t="shared" si="22"/>
        <v>2</v>
      </c>
      <c r="I92" s="116">
        <f t="shared" si="23"/>
        <v>-2</v>
      </c>
      <c r="J92" s="605">
        <f t="shared" si="17"/>
        <v>76.92307692307692</v>
      </c>
      <c r="K92" s="125">
        <f t="shared" si="18"/>
        <v>76.92307692307692</v>
      </c>
      <c r="L92" s="93">
        <f>'MASTER CHART'!$E$7</f>
        <v>0.3</v>
      </c>
      <c r="M92" s="38">
        <f t="shared" si="24"/>
        <v>23.076923076923077</v>
      </c>
      <c r="N92" s="97"/>
    </row>
    <row r="93" spans="1:14" ht="15.65" x14ac:dyDescent="0.3">
      <c r="A93" s="486" t="s">
        <v>171</v>
      </c>
      <c r="B93" s="1109" t="s">
        <v>171</v>
      </c>
      <c r="C93" s="1113">
        <v>2.5</v>
      </c>
      <c r="D93" s="1110" t="s">
        <v>495</v>
      </c>
      <c r="E93" s="492">
        <f t="shared" si="20"/>
        <v>2.5</v>
      </c>
      <c r="F93" s="260">
        <f t="shared" si="21"/>
        <v>2.5</v>
      </c>
      <c r="G93" s="612">
        <f t="shared" si="14"/>
        <v>1</v>
      </c>
      <c r="H93" s="116">
        <f t="shared" si="22"/>
        <v>0</v>
      </c>
      <c r="I93" s="116">
        <f t="shared" si="23"/>
        <v>0</v>
      </c>
      <c r="J93" s="605">
        <f t="shared" si="17"/>
        <v>0</v>
      </c>
      <c r="K93" s="125">
        <f t="shared" si="18"/>
        <v>0</v>
      </c>
      <c r="L93" s="93">
        <f>'MASTER CHART'!$E$7</f>
        <v>0.3</v>
      </c>
      <c r="M93" s="38">
        <f t="shared" si="24"/>
        <v>0</v>
      </c>
      <c r="N93" s="97"/>
    </row>
    <row r="94" spans="1:14" ht="15.65" x14ac:dyDescent="0.3">
      <c r="A94" s="487" t="s">
        <v>75</v>
      </c>
      <c r="B94" s="1109" t="s">
        <v>75</v>
      </c>
      <c r="C94" s="1113">
        <v>1</v>
      </c>
      <c r="D94" s="1110" t="s">
        <v>495</v>
      </c>
      <c r="E94" s="492">
        <f t="shared" si="20"/>
        <v>1</v>
      </c>
      <c r="F94" s="260">
        <f t="shared" si="21"/>
        <v>1</v>
      </c>
      <c r="G94" s="612">
        <f t="shared" si="14"/>
        <v>0.4</v>
      </c>
      <c r="H94" s="116">
        <f t="shared" si="22"/>
        <v>-0.6</v>
      </c>
      <c r="I94" s="116">
        <f t="shared" si="23"/>
        <v>0.6</v>
      </c>
      <c r="J94" s="605">
        <f t="shared" si="17"/>
        <v>-12</v>
      </c>
      <c r="K94" s="125">
        <f t="shared" si="18"/>
        <v>-12</v>
      </c>
      <c r="L94" s="93">
        <f>'MASTER CHART'!$E$7</f>
        <v>0.3</v>
      </c>
      <c r="M94" s="38">
        <f t="shared" si="24"/>
        <v>-3.5999999999999996</v>
      </c>
      <c r="N94" s="97"/>
    </row>
    <row r="95" spans="1:14" ht="15.65" x14ac:dyDescent="0.3">
      <c r="A95" s="487" t="s">
        <v>172</v>
      </c>
      <c r="B95" s="1109" t="s">
        <v>172</v>
      </c>
      <c r="C95" s="1113">
        <v>2</v>
      </c>
      <c r="D95" s="1110" t="s">
        <v>495</v>
      </c>
      <c r="E95" s="492">
        <f t="shared" si="20"/>
        <v>2</v>
      </c>
      <c r="F95" s="260">
        <f t="shared" si="21"/>
        <v>2</v>
      </c>
      <c r="G95" s="612">
        <f t="shared" si="14"/>
        <v>0.8</v>
      </c>
      <c r="H95" s="116">
        <f t="shared" si="22"/>
        <v>-0.19999999999999996</v>
      </c>
      <c r="I95" s="116">
        <f t="shared" si="23"/>
        <v>0.19999999999999996</v>
      </c>
      <c r="J95" s="605">
        <f t="shared" si="17"/>
        <v>-3.9999999999999996</v>
      </c>
      <c r="K95" s="125">
        <f t="shared" si="18"/>
        <v>-3.9999999999999996</v>
      </c>
      <c r="L95" s="93">
        <f>'MASTER CHART'!$E$7</f>
        <v>0.3</v>
      </c>
      <c r="M95" s="38">
        <f t="shared" si="24"/>
        <v>-1.1999999999999997</v>
      </c>
      <c r="N95" s="97"/>
    </row>
    <row r="96" spans="1:14" ht="15.65" x14ac:dyDescent="0.3">
      <c r="A96" s="486" t="s">
        <v>76</v>
      </c>
      <c r="B96" s="1109" t="s">
        <v>76</v>
      </c>
      <c r="C96" s="1113">
        <v>-3.3</v>
      </c>
      <c r="D96" s="1110" t="s">
        <v>495</v>
      </c>
      <c r="E96" s="492">
        <f t="shared" si="20"/>
        <v>-3.3</v>
      </c>
      <c r="F96" s="260">
        <f t="shared" si="21"/>
        <v>-3.3</v>
      </c>
      <c r="G96" s="612">
        <f t="shared" si="14"/>
        <v>-1.3199999999999998</v>
      </c>
      <c r="H96" s="116">
        <f t="shared" si="22"/>
        <v>-2.3199999999999998</v>
      </c>
      <c r="I96" s="116">
        <f t="shared" si="23"/>
        <v>2.3199999999999998</v>
      </c>
      <c r="J96" s="605">
        <f t="shared" si="17"/>
        <v>-46.4</v>
      </c>
      <c r="K96" s="125">
        <f t="shared" si="18"/>
        <v>-46.4</v>
      </c>
      <c r="L96" s="93">
        <f>'MASTER CHART'!$E$7</f>
        <v>0.3</v>
      </c>
      <c r="M96" s="38">
        <f t="shared" si="24"/>
        <v>-13.92</v>
      </c>
      <c r="N96" s="97"/>
    </row>
    <row r="97" spans="1:14" ht="15.65" x14ac:dyDescent="0.3">
      <c r="A97" s="487" t="s">
        <v>173</v>
      </c>
      <c r="B97" s="1109" t="s">
        <v>173</v>
      </c>
      <c r="C97" s="1113">
        <v>2.6</v>
      </c>
      <c r="D97" s="1110" t="s">
        <v>495</v>
      </c>
      <c r="E97" s="492">
        <f t="shared" si="20"/>
        <v>2.6</v>
      </c>
      <c r="F97" s="260">
        <f t="shared" si="21"/>
        <v>2.6</v>
      </c>
      <c r="G97" s="612">
        <f t="shared" si="14"/>
        <v>1.04</v>
      </c>
      <c r="H97" s="116">
        <f t="shared" si="22"/>
        <v>4.0000000000000036E-2</v>
      </c>
      <c r="I97" s="116">
        <f t="shared" si="23"/>
        <v>-4.0000000000000036E-2</v>
      </c>
      <c r="J97" s="605">
        <f t="shared" si="17"/>
        <v>1.5384615384615397</v>
      </c>
      <c r="K97" s="125">
        <f t="shared" si="18"/>
        <v>1.5384615384615397</v>
      </c>
      <c r="L97" s="93">
        <f>'MASTER CHART'!$E$7</f>
        <v>0.3</v>
      </c>
      <c r="M97" s="38">
        <f t="shared" si="24"/>
        <v>0.4615384615384619</v>
      </c>
      <c r="N97" s="97"/>
    </row>
    <row r="98" spans="1:14" ht="15.65" x14ac:dyDescent="0.3">
      <c r="A98" s="486" t="s">
        <v>174</v>
      </c>
      <c r="B98" s="1109" t="s">
        <v>174</v>
      </c>
      <c r="C98" s="1113">
        <v>3.5</v>
      </c>
      <c r="D98" s="1110" t="s">
        <v>495</v>
      </c>
      <c r="E98" s="492">
        <f t="shared" si="20"/>
        <v>3.5</v>
      </c>
      <c r="F98" s="260">
        <f t="shared" si="21"/>
        <v>3.5</v>
      </c>
      <c r="G98" s="612">
        <f t="shared" si="14"/>
        <v>1.4</v>
      </c>
      <c r="H98" s="116">
        <f t="shared" si="22"/>
        <v>0.39999999999999991</v>
      </c>
      <c r="I98" s="116">
        <f t="shared" si="23"/>
        <v>-0.39999999999999991</v>
      </c>
      <c r="J98" s="605">
        <f t="shared" si="17"/>
        <v>15.38461538461538</v>
      </c>
      <c r="K98" s="125">
        <f t="shared" si="18"/>
        <v>15.38461538461538</v>
      </c>
      <c r="L98" s="93">
        <f>'MASTER CHART'!$E$7</f>
        <v>0.3</v>
      </c>
      <c r="M98" s="38">
        <f t="shared" si="24"/>
        <v>4.6153846153846141</v>
      </c>
    </row>
    <row r="99" spans="1:14" ht="15.65" x14ac:dyDescent="0.3">
      <c r="A99" s="487" t="s">
        <v>175</v>
      </c>
      <c r="B99" s="1109" t="s">
        <v>226</v>
      </c>
      <c r="C99" s="1113">
        <v>-4.7</v>
      </c>
      <c r="D99" s="1110" t="s">
        <v>495</v>
      </c>
      <c r="E99" s="492">
        <f t="shared" si="20"/>
        <v>-4.7</v>
      </c>
      <c r="F99" s="260">
        <f t="shared" si="21"/>
        <v>-4.7</v>
      </c>
      <c r="G99" s="612">
        <f t="shared" si="14"/>
        <v>-1.8800000000000001</v>
      </c>
      <c r="H99" s="116">
        <f t="shared" si="22"/>
        <v>-2.88</v>
      </c>
      <c r="I99" s="116">
        <f t="shared" si="23"/>
        <v>2.88</v>
      </c>
      <c r="J99" s="605">
        <f t="shared" si="17"/>
        <v>-57.599999999999994</v>
      </c>
      <c r="K99" s="125">
        <f t="shared" si="18"/>
        <v>-57.599999999999994</v>
      </c>
      <c r="L99" s="93">
        <f>'MASTER CHART'!$E$7</f>
        <v>0.3</v>
      </c>
      <c r="M99" s="38">
        <f t="shared" si="24"/>
        <v>-17.279999999999998</v>
      </c>
    </row>
    <row r="100" spans="1:14" ht="15.65" x14ac:dyDescent="0.3">
      <c r="A100" s="486" t="s">
        <v>176</v>
      </c>
      <c r="B100" s="1109" t="s">
        <v>176</v>
      </c>
      <c r="C100" s="1112">
        <v>4.0999999999999996</v>
      </c>
      <c r="D100" s="1111" t="s">
        <v>495</v>
      </c>
      <c r="E100" s="492">
        <f t="shared" si="20"/>
        <v>4.0999999999999996</v>
      </c>
      <c r="F100" s="260">
        <f t="shared" si="21"/>
        <v>4.0999999999999996</v>
      </c>
      <c r="G100" s="612">
        <f t="shared" si="14"/>
        <v>1.64</v>
      </c>
      <c r="H100" s="116">
        <f t="shared" si="22"/>
        <v>0.6399999999999999</v>
      </c>
      <c r="I100" s="116">
        <f t="shared" si="23"/>
        <v>-0.6399999999999999</v>
      </c>
      <c r="J100" s="605">
        <f t="shared" si="17"/>
        <v>24.61538461538461</v>
      </c>
      <c r="K100" s="125">
        <f t="shared" ref="K100:K131" si="25">IF(H100&lt;0,H100/$K$183*-100,H100/$H$182*100)</f>
        <v>24.61538461538461</v>
      </c>
      <c r="L100" s="93">
        <f>'MASTER CHART'!$E$7</f>
        <v>0.3</v>
      </c>
      <c r="M100" s="38">
        <f t="shared" si="24"/>
        <v>7.3846153846153824</v>
      </c>
    </row>
    <row r="101" spans="1:14" ht="15.65" x14ac:dyDescent="0.3">
      <c r="A101" s="487" t="s">
        <v>177</v>
      </c>
      <c r="B101" s="1109" t="s">
        <v>177</v>
      </c>
      <c r="C101" s="1113">
        <v>2.7</v>
      </c>
      <c r="D101" s="1110" t="s">
        <v>495</v>
      </c>
      <c r="E101" s="492">
        <f t="shared" si="20"/>
        <v>2.7</v>
      </c>
      <c r="F101" s="260">
        <f t="shared" si="21"/>
        <v>2.7</v>
      </c>
      <c r="G101" s="612">
        <f t="shared" si="14"/>
        <v>1.08</v>
      </c>
      <c r="H101" s="116">
        <f t="shared" si="22"/>
        <v>8.0000000000000071E-2</v>
      </c>
      <c r="I101" s="116">
        <f t="shared" si="23"/>
        <v>-8.0000000000000071E-2</v>
      </c>
      <c r="J101" s="605">
        <f t="shared" si="17"/>
        <v>3.0769230769230793</v>
      </c>
      <c r="K101" s="125">
        <f t="shared" si="25"/>
        <v>3.0769230769230793</v>
      </c>
      <c r="L101" s="93">
        <f>'MASTER CHART'!$E$7</f>
        <v>0.3</v>
      </c>
      <c r="M101" s="38">
        <f t="shared" si="24"/>
        <v>0.92307692307692379</v>
      </c>
    </row>
    <row r="102" spans="1:14" ht="15.65" x14ac:dyDescent="0.3">
      <c r="A102" s="486" t="s">
        <v>77</v>
      </c>
      <c r="B102" s="1109" t="s">
        <v>77</v>
      </c>
      <c r="C102" s="1112">
        <v>4.3</v>
      </c>
      <c r="D102" s="1111" t="s">
        <v>495</v>
      </c>
      <c r="E102" s="492">
        <f t="shared" si="20"/>
        <v>4.3</v>
      </c>
      <c r="F102" s="260">
        <f t="shared" si="21"/>
        <v>4.3</v>
      </c>
      <c r="G102" s="612">
        <f t="shared" si="14"/>
        <v>1.72</v>
      </c>
      <c r="H102" s="116">
        <f t="shared" si="22"/>
        <v>0.72</v>
      </c>
      <c r="I102" s="116">
        <f t="shared" si="23"/>
        <v>-0.72</v>
      </c>
      <c r="J102" s="605">
        <f t="shared" si="17"/>
        <v>27.69230769230769</v>
      </c>
      <c r="K102" s="125">
        <f t="shared" si="25"/>
        <v>27.69230769230769</v>
      </c>
      <c r="L102" s="93">
        <f>'MASTER CHART'!$E$7</f>
        <v>0.3</v>
      </c>
      <c r="M102" s="38">
        <f t="shared" si="24"/>
        <v>8.3076923076923066</v>
      </c>
    </row>
    <row r="103" spans="1:14" ht="15.65" x14ac:dyDescent="0.3">
      <c r="A103" s="486" t="s">
        <v>178</v>
      </c>
      <c r="B103" s="1109" t="s">
        <v>178</v>
      </c>
      <c r="C103" s="1112">
        <v>5.3</v>
      </c>
      <c r="D103" s="1111" t="s">
        <v>495</v>
      </c>
      <c r="E103" s="492">
        <f t="shared" si="20"/>
        <v>5.3</v>
      </c>
      <c r="F103" s="260">
        <f t="shared" si="21"/>
        <v>5.3</v>
      </c>
      <c r="G103" s="612">
        <f t="shared" si="14"/>
        <v>2.12</v>
      </c>
      <c r="H103" s="116">
        <f t="shared" si="22"/>
        <v>1.1200000000000001</v>
      </c>
      <c r="I103" s="116">
        <f t="shared" si="23"/>
        <v>-1.1200000000000001</v>
      </c>
      <c r="J103" s="605">
        <f t="shared" si="17"/>
        <v>43.07692307692308</v>
      </c>
      <c r="K103" s="125">
        <f t="shared" si="25"/>
        <v>43.07692307692308</v>
      </c>
      <c r="L103" s="93">
        <f>'MASTER CHART'!$E$7</f>
        <v>0.3</v>
      </c>
      <c r="M103" s="38">
        <f t="shared" si="24"/>
        <v>12.923076923076923</v>
      </c>
    </row>
    <row r="104" spans="1:14" ht="15.65" x14ac:dyDescent="0.3">
      <c r="A104" s="487" t="s">
        <v>179</v>
      </c>
      <c r="B104" s="1109" t="s">
        <v>179</v>
      </c>
      <c r="C104" s="1112">
        <v>4.0999999999999996</v>
      </c>
      <c r="D104" s="1111" t="s">
        <v>495</v>
      </c>
      <c r="E104" s="492">
        <f t="shared" si="20"/>
        <v>4.0999999999999996</v>
      </c>
      <c r="F104" s="260">
        <f t="shared" si="21"/>
        <v>4.0999999999999996</v>
      </c>
      <c r="G104" s="612">
        <f t="shared" si="14"/>
        <v>1.64</v>
      </c>
      <c r="H104" s="116">
        <f t="shared" si="22"/>
        <v>0.6399999999999999</v>
      </c>
      <c r="I104" s="116">
        <f t="shared" si="23"/>
        <v>-0.6399999999999999</v>
      </c>
      <c r="J104" s="605">
        <f t="shared" si="17"/>
        <v>24.61538461538461</v>
      </c>
      <c r="K104" s="125">
        <f t="shared" si="25"/>
        <v>24.61538461538461</v>
      </c>
      <c r="L104" s="93">
        <f>'MASTER CHART'!$E$7</f>
        <v>0.3</v>
      </c>
      <c r="M104" s="38">
        <f t="shared" si="24"/>
        <v>7.3846153846153824</v>
      </c>
    </row>
    <row r="105" spans="1:14" ht="15.65" x14ac:dyDescent="0.3">
      <c r="A105" s="486" t="s">
        <v>180</v>
      </c>
      <c r="B105" s="1109" t="s">
        <v>180</v>
      </c>
      <c r="C105" s="1112">
        <v>1.7</v>
      </c>
      <c r="D105" s="1111" t="s">
        <v>495</v>
      </c>
      <c r="E105" s="492">
        <f t="shared" si="20"/>
        <v>1.7</v>
      </c>
      <c r="F105" s="260">
        <f t="shared" si="21"/>
        <v>1.7</v>
      </c>
      <c r="G105" s="612">
        <f t="shared" si="14"/>
        <v>0.67999999999999994</v>
      </c>
      <c r="H105" s="116">
        <f t="shared" si="22"/>
        <v>-0.32000000000000006</v>
      </c>
      <c r="I105" s="116">
        <f t="shared" si="23"/>
        <v>0.32000000000000006</v>
      </c>
      <c r="J105" s="605">
        <f t="shared" si="17"/>
        <v>-6.4000000000000012</v>
      </c>
      <c r="K105" s="125">
        <f t="shared" si="25"/>
        <v>-6.4000000000000012</v>
      </c>
      <c r="L105" s="93">
        <f>'MASTER CHART'!$E$7</f>
        <v>0.3</v>
      </c>
      <c r="M105" s="38">
        <f t="shared" si="24"/>
        <v>-1.9200000000000004</v>
      </c>
    </row>
    <row r="106" spans="1:14" ht="15.65" x14ac:dyDescent="0.3">
      <c r="A106" s="487" t="s">
        <v>181</v>
      </c>
      <c r="B106" s="1109" t="s">
        <v>181</v>
      </c>
      <c r="C106" s="1113">
        <v>3.2</v>
      </c>
      <c r="D106" s="1110" t="s">
        <v>495</v>
      </c>
      <c r="E106" s="492">
        <f t="shared" si="20"/>
        <v>3.2</v>
      </c>
      <c r="F106" s="260">
        <f t="shared" si="21"/>
        <v>3.2</v>
      </c>
      <c r="G106" s="612">
        <f t="shared" si="14"/>
        <v>1.28</v>
      </c>
      <c r="H106" s="116">
        <f t="shared" si="22"/>
        <v>0.28000000000000003</v>
      </c>
      <c r="I106" s="116">
        <f t="shared" si="23"/>
        <v>-0.28000000000000003</v>
      </c>
      <c r="J106" s="605">
        <f t="shared" si="17"/>
        <v>10.76923076923077</v>
      </c>
      <c r="K106" s="125">
        <f t="shared" si="25"/>
        <v>10.76923076923077</v>
      </c>
      <c r="L106" s="93">
        <f>'MASTER CHART'!$E$7</f>
        <v>0.3</v>
      </c>
      <c r="M106" s="38">
        <f t="shared" si="24"/>
        <v>3.2307692307692308</v>
      </c>
    </row>
    <row r="107" spans="1:14" ht="15.65" x14ac:dyDescent="0.3">
      <c r="A107" s="486" t="s">
        <v>121</v>
      </c>
      <c r="B107" s="1109" t="s">
        <v>121</v>
      </c>
      <c r="C107" s="1112">
        <v>3.5</v>
      </c>
      <c r="D107" s="1111" t="s">
        <v>495</v>
      </c>
      <c r="E107" s="492">
        <f t="shared" si="20"/>
        <v>3.5</v>
      </c>
      <c r="F107" s="260">
        <f t="shared" si="21"/>
        <v>3.5</v>
      </c>
      <c r="G107" s="612">
        <f t="shared" si="14"/>
        <v>1.4</v>
      </c>
      <c r="H107" s="116">
        <f t="shared" si="22"/>
        <v>0.39999999999999991</v>
      </c>
      <c r="I107" s="116">
        <f t="shared" si="23"/>
        <v>-0.39999999999999991</v>
      </c>
      <c r="J107" s="605">
        <f t="shared" si="17"/>
        <v>15.38461538461538</v>
      </c>
      <c r="K107" s="125">
        <f t="shared" si="25"/>
        <v>15.38461538461538</v>
      </c>
      <c r="L107" s="93">
        <f>'MASTER CHART'!$E$7</f>
        <v>0.3</v>
      </c>
      <c r="M107" s="38">
        <f t="shared" si="24"/>
        <v>4.6153846153846141</v>
      </c>
    </row>
    <row r="108" spans="1:14" ht="15.65" x14ac:dyDescent="0.3">
      <c r="A108" s="486" t="s">
        <v>78</v>
      </c>
      <c r="B108" s="1109" t="s">
        <v>78</v>
      </c>
      <c r="C108" s="1112">
        <v>2.1</v>
      </c>
      <c r="D108" s="1111" t="s">
        <v>495</v>
      </c>
      <c r="E108" s="492">
        <f t="shared" si="20"/>
        <v>2.1</v>
      </c>
      <c r="F108" s="260">
        <f t="shared" si="21"/>
        <v>2.1</v>
      </c>
      <c r="G108" s="612">
        <f t="shared" si="14"/>
        <v>0.84000000000000008</v>
      </c>
      <c r="H108" s="116">
        <f t="shared" si="22"/>
        <v>-0.15999999999999992</v>
      </c>
      <c r="I108" s="116">
        <f t="shared" si="23"/>
        <v>0.15999999999999992</v>
      </c>
      <c r="J108" s="605">
        <f t="shared" si="17"/>
        <v>-3.1999999999999988</v>
      </c>
      <c r="K108" s="125">
        <f t="shared" si="25"/>
        <v>-3.1999999999999988</v>
      </c>
      <c r="L108" s="93">
        <f>'MASTER CHART'!$E$7</f>
        <v>0.3</v>
      </c>
      <c r="M108" s="38">
        <f t="shared" si="24"/>
        <v>-0.95999999999999963</v>
      </c>
    </row>
    <row r="109" spans="1:14" ht="15.65" x14ac:dyDescent="0.3">
      <c r="A109" s="486" t="s">
        <v>182</v>
      </c>
      <c r="B109" s="1109" t="s">
        <v>182</v>
      </c>
      <c r="C109" s="1112">
        <v>0</v>
      </c>
      <c r="D109" s="1111" t="s">
        <v>495</v>
      </c>
      <c r="E109" s="492">
        <f t="shared" si="20"/>
        <v>0</v>
      </c>
      <c r="F109" s="260">
        <f t="shared" si="21"/>
        <v>0</v>
      </c>
      <c r="G109" s="612" t="str">
        <f t="shared" si="14"/>
        <v>use median</v>
      </c>
      <c r="H109" s="116">
        <f t="shared" si="22"/>
        <v>0</v>
      </c>
      <c r="I109" s="116">
        <f t="shared" si="23"/>
        <v>0</v>
      </c>
      <c r="J109" s="605">
        <f t="shared" si="17"/>
        <v>0</v>
      </c>
      <c r="K109" s="125">
        <f t="shared" si="25"/>
        <v>0</v>
      </c>
      <c r="L109" s="93">
        <f>'MASTER CHART'!$E$7</f>
        <v>0.3</v>
      </c>
      <c r="M109" s="38">
        <f t="shared" si="24"/>
        <v>0</v>
      </c>
    </row>
    <row r="110" spans="1:14" ht="15.65" x14ac:dyDescent="0.3">
      <c r="A110" s="487" t="s">
        <v>183</v>
      </c>
      <c r="B110" s="1109" t="s">
        <v>183</v>
      </c>
      <c r="C110" s="1113">
        <v>5.0999999999999996</v>
      </c>
      <c r="D110" s="1110" t="s">
        <v>495</v>
      </c>
      <c r="E110" s="492">
        <f t="shared" si="20"/>
        <v>5.0999999999999996</v>
      </c>
      <c r="F110" s="260">
        <f t="shared" si="21"/>
        <v>5.0999999999999996</v>
      </c>
      <c r="G110" s="612">
        <f t="shared" si="14"/>
        <v>2.04</v>
      </c>
      <c r="H110" s="116">
        <f t="shared" si="22"/>
        <v>1.04</v>
      </c>
      <c r="I110" s="116">
        <f t="shared" si="23"/>
        <v>-1.04</v>
      </c>
      <c r="J110" s="605">
        <f t="shared" si="17"/>
        <v>40</v>
      </c>
      <c r="K110" s="125">
        <f t="shared" si="25"/>
        <v>40</v>
      </c>
      <c r="L110" s="93">
        <f>'MASTER CHART'!$E$7</f>
        <v>0.3</v>
      </c>
      <c r="M110" s="38">
        <f t="shared" si="24"/>
        <v>12</v>
      </c>
    </row>
    <row r="111" spans="1:14" ht="15.65" x14ac:dyDescent="0.3">
      <c r="A111" s="487" t="s">
        <v>79</v>
      </c>
      <c r="B111" s="1109" t="s">
        <v>79</v>
      </c>
      <c r="C111" s="1112">
        <v>1.8</v>
      </c>
      <c r="D111" s="1111" t="s">
        <v>495</v>
      </c>
      <c r="E111" s="492">
        <f t="shared" si="20"/>
        <v>1.8</v>
      </c>
      <c r="F111" s="260">
        <f t="shared" si="21"/>
        <v>1.8</v>
      </c>
      <c r="G111" s="612">
        <f t="shared" si="14"/>
        <v>0.72</v>
      </c>
      <c r="H111" s="116">
        <f t="shared" si="22"/>
        <v>-0.28000000000000003</v>
      </c>
      <c r="I111" s="116">
        <f t="shared" si="23"/>
        <v>0.28000000000000003</v>
      </c>
      <c r="J111" s="605">
        <f t="shared" si="17"/>
        <v>-5.6000000000000005</v>
      </c>
      <c r="K111" s="125">
        <f t="shared" si="25"/>
        <v>-5.6000000000000005</v>
      </c>
      <c r="L111" s="93">
        <f>'MASTER CHART'!$E$7</f>
        <v>0.3</v>
      </c>
      <c r="M111" s="38">
        <f t="shared" si="24"/>
        <v>-1.6800000000000002</v>
      </c>
    </row>
    <row r="112" spans="1:14" ht="15.65" x14ac:dyDescent="0.3">
      <c r="A112" s="486" t="s">
        <v>184</v>
      </c>
      <c r="B112" s="1109" t="s">
        <v>184</v>
      </c>
      <c r="C112" s="1113">
        <v>4.5</v>
      </c>
      <c r="D112" s="1110" t="s">
        <v>495</v>
      </c>
      <c r="E112" s="492">
        <f t="shared" si="20"/>
        <v>4.5</v>
      </c>
      <c r="F112" s="260">
        <f t="shared" si="21"/>
        <v>4.5</v>
      </c>
      <c r="G112" s="612">
        <f t="shared" si="14"/>
        <v>1.8</v>
      </c>
      <c r="H112" s="116">
        <f t="shared" si="22"/>
        <v>0.8</v>
      </c>
      <c r="I112" s="116">
        <f t="shared" si="23"/>
        <v>-0.8</v>
      </c>
      <c r="J112" s="605">
        <f t="shared" si="17"/>
        <v>30.76923076923077</v>
      </c>
      <c r="K112" s="125">
        <f t="shared" si="25"/>
        <v>30.76923076923077</v>
      </c>
      <c r="L112" s="93">
        <f>'MASTER CHART'!$E$7</f>
        <v>0.3</v>
      </c>
      <c r="M112" s="38">
        <f t="shared" si="24"/>
        <v>9.2307692307692299</v>
      </c>
    </row>
    <row r="113" spans="1:13" ht="15.65" x14ac:dyDescent="0.3">
      <c r="A113" s="487" t="s">
        <v>185</v>
      </c>
      <c r="B113" s="1109" t="s">
        <v>218</v>
      </c>
      <c r="C113" s="1112">
        <v>8.1</v>
      </c>
      <c r="D113" s="1111" t="s">
        <v>495</v>
      </c>
      <c r="E113" s="492">
        <f t="shared" si="20"/>
        <v>8.1</v>
      </c>
      <c r="F113" s="260">
        <f t="shared" si="21"/>
        <v>8.1</v>
      </c>
      <c r="G113" s="612">
        <f t="shared" si="14"/>
        <v>3.2399999999999998</v>
      </c>
      <c r="H113" s="116">
        <f t="shared" si="22"/>
        <v>2.2399999999999998</v>
      </c>
      <c r="I113" s="116">
        <f t="shared" si="23"/>
        <v>-2.2399999999999998</v>
      </c>
      <c r="J113" s="605">
        <f t="shared" si="17"/>
        <v>86.153846153846146</v>
      </c>
      <c r="K113" s="125">
        <f t="shared" si="25"/>
        <v>86.153846153846146</v>
      </c>
      <c r="L113" s="93">
        <f>'MASTER CHART'!$E$7</f>
        <v>0.3</v>
      </c>
      <c r="M113" s="38">
        <f t="shared" si="24"/>
        <v>25.846153846153843</v>
      </c>
    </row>
    <row r="114" spans="1:13" ht="15.65" x14ac:dyDescent="0.3">
      <c r="A114" s="486" t="s">
        <v>186</v>
      </c>
      <c r="B114" s="1109" t="s">
        <v>186</v>
      </c>
      <c r="C114" s="1113">
        <v>4.2</v>
      </c>
      <c r="D114" s="1110" t="s">
        <v>495</v>
      </c>
      <c r="E114" s="492">
        <f t="shared" si="20"/>
        <v>4.2</v>
      </c>
      <c r="F114" s="260">
        <f t="shared" si="21"/>
        <v>4.2</v>
      </c>
      <c r="G114" s="612">
        <f t="shared" si="14"/>
        <v>1.6800000000000002</v>
      </c>
      <c r="H114" s="116">
        <f t="shared" si="22"/>
        <v>0.68000000000000016</v>
      </c>
      <c r="I114" s="116">
        <f t="shared" si="23"/>
        <v>-0.68000000000000016</v>
      </c>
      <c r="J114" s="605">
        <f t="shared" si="17"/>
        <v>26.15384615384616</v>
      </c>
      <c r="K114" s="125">
        <f t="shared" si="25"/>
        <v>26.15384615384616</v>
      </c>
      <c r="L114" s="93">
        <f>'MASTER CHART'!$E$7</f>
        <v>0.3</v>
      </c>
      <c r="M114" s="38">
        <f t="shared" si="24"/>
        <v>7.8461538461538476</v>
      </c>
    </row>
    <row r="115" spans="1:13" ht="15.65" x14ac:dyDescent="0.3">
      <c r="A115" s="486" t="s">
        <v>187</v>
      </c>
      <c r="B115" s="1109" t="s">
        <v>187</v>
      </c>
      <c r="C115" s="1112">
        <v>0.6</v>
      </c>
      <c r="D115" s="1111" t="s">
        <v>495</v>
      </c>
      <c r="E115" s="492">
        <f t="shared" si="20"/>
        <v>0.6</v>
      </c>
      <c r="F115" s="260">
        <f t="shared" si="21"/>
        <v>0.6</v>
      </c>
      <c r="G115" s="612">
        <f t="shared" si="14"/>
        <v>0.24</v>
      </c>
      <c r="H115" s="116">
        <f t="shared" si="22"/>
        <v>-0.76</v>
      </c>
      <c r="I115" s="116">
        <f t="shared" si="23"/>
        <v>0.76</v>
      </c>
      <c r="J115" s="605">
        <f t="shared" si="17"/>
        <v>-15.2</v>
      </c>
      <c r="K115" s="125">
        <f t="shared" si="25"/>
        <v>-15.2</v>
      </c>
      <c r="L115" s="93">
        <f>'MASTER CHART'!$E$7</f>
        <v>0.3</v>
      </c>
      <c r="M115" s="38">
        <f t="shared" si="24"/>
        <v>-4.5599999999999996</v>
      </c>
    </row>
    <row r="116" spans="1:13" ht="20.25" customHeight="1" x14ac:dyDescent="0.3">
      <c r="A116" s="488" t="s">
        <v>188</v>
      </c>
      <c r="B116" s="1109" t="s">
        <v>498</v>
      </c>
      <c r="C116" s="1113">
        <v>3.6</v>
      </c>
      <c r="D116" s="1110" t="s">
        <v>317</v>
      </c>
      <c r="E116" s="492">
        <f t="shared" si="20"/>
        <v>3.6</v>
      </c>
      <c r="F116" s="260">
        <f t="shared" si="21"/>
        <v>3.6</v>
      </c>
      <c r="G116" s="612">
        <f t="shared" si="14"/>
        <v>1.44</v>
      </c>
      <c r="H116" s="116">
        <f t="shared" si="22"/>
        <v>0.43999999999999995</v>
      </c>
      <c r="I116" s="116">
        <f t="shared" si="23"/>
        <v>-0.43999999999999995</v>
      </c>
      <c r="J116" s="605">
        <f t="shared" si="17"/>
        <v>16.92307692307692</v>
      </c>
      <c r="K116" s="125">
        <f t="shared" si="25"/>
        <v>16.92307692307692</v>
      </c>
      <c r="L116" s="93">
        <f>'MASTER CHART'!$E$7</f>
        <v>0.3</v>
      </c>
      <c r="M116" s="38">
        <f t="shared" si="24"/>
        <v>5.0769230769230758</v>
      </c>
    </row>
    <row r="117" spans="1:13" ht="14.3" customHeight="1" x14ac:dyDescent="0.3">
      <c r="A117" s="486" t="s">
        <v>80</v>
      </c>
      <c r="B117" s="1109" t="s">
        <v>80</v>
      </c>
      <c r="C117" s="1113">
        <v>1.7</v>
      </c>
      <c r="D117" s="1110" t="s">
        <v>495</v>
      </c>
      <c r="E117" s="492">
        <f t="shared" si="20"/>
        <v>1.7</v>
      </c>
      <c r="F117" s="260">
        <f t="shared" si="21"/>
        <v>1.7</v>
      </c>
      <c r="G117" s="612">
        <f t="shared" si="14"/>
        <v>0.67999999999999994</v>
      </c>
      <c r="H117" s="116">
        <f t="shared" si="22"/>
        <v>-0.32000000000000006</v>
      </c>
      <c r="I117" s="116">
        <f t="shared" si="23"/>
        <v>0.32000000000000006</v>
      </c>
      <c r="J117" s="605">
        <f t="shared" si="17"/>
        <v>-6.4000000000000012</v>
      </c>
      <c r="K117" s="125">
        <f t="shared" si="25"/>
        <v>-6.4000000000000012</v>
      </c>
      <c r="L117" s="93">
        <f>'MASTER CHART'!$E$7</f>
        <v>0.3</v>
      </c>
      <c r="M117" s="38">
        <f t="shared" si="24"/>
        <v>-1.9200000000000004</v>
      </c>
    </row>
    <row r="118" spans="1:13" ht="15.65" x14ac:dyDescent="0.3">
      <c r="A118" s="486" t="s">
        <v>189</v>
      </c>
      <c r="B118" s="1109" t="s">
        <v>189</v>
      </c>
      <c r="C118" s="1112">
        <v>2.8</v>
      </c>
      <c r="D118" s="1111" t="s">
        <v>497</v>
      </c>
      <c r="E118" s="492">
        <f t="shared" si="20"/>
        <v>2.8</v>
      </c>
      <c r="F118" s="260">
        <f t="shared" si="21"/>
        <v>2.8</v>
      </c>
      <c r="G118" s="612">
        <f t="shared" si="14"/>
        <v>1.1199999999999999</v>
      </c>
      <c r="H118" s="116">
        <f t="shared" si="22"/>
        <v>0.11999999999999988</v>
      </c>
      <c r="I118" s="116">
        <f t="shared" si="23"/>
        <v>-0.11999999999999988</v>
      </c>
      <c r="J118" s="605">
        <f t="shared" si="17"/>
        <v>4.6153846153846105</v>
      </c>
      <c r="K118" s="125">
        <f t="shared" si="25"/>
        <v>4.6153846153846105</v>
      </c>
      <c r="L118" s="93">
        <f>'MASTER CHART'!$E$7</f>
        <v>0.3</v>
      </c>
      <c r="M118" s="38">
        <f t="shared" si="24"/>
        <v>1.384615384615383</v>
      </c>
    </row>
    <row r="119" spans="1:13" ht="15.65" x14ac:dyDescent="0.3">
      <c r="A119" s="487" t="s">
        <v>81</v>
      </c>
      <c r="B119" s="1109" t="s">
        <v>81</v>
      </c>
      <c r="C119" s="1113">
        <v>2.8</v>
      </c>
      <c r="D119" s="1110" t="s">
        <v>495</v>
      </c>
      <c r="E119" s="492">
        <f t="shared" si="20"/>
        <v>2.8</v>
      </c>
      <c r="F119" s="260">
        <f t="shared" si="21"/>
        <v>2.8</v>
      </c>
      <c r="G119" s="612">
        <f t="shared" si="14"/>
        <v>1.1199999999999999</v>
      </c>
      <c r="H119" s="116">
        <f t="shared" si="22"/>
        <v>0.11999999999999988</v>
      </c>
      <c r="I119" s="116">
        <f t="shared" si="23"/>
        <v>-0.11999999999999988</v>
      </c>
      <c r="J119" s="605">
        <f t="shared" si="17"/>
        <v>4.6153846153846105</v>
      </c>
      <c r="K119" s="125">
        <f t="shared" si="25"/>
        <v>4.6153846153846105</v>
      </c>
      <c r="L119" s="93">
        <f>'MASTER CHART'!$E$7</f>
        <v>0.3</v>
      </c>
      <c r="M119" s="38">
        <f t="shared" si="24"/>
        <v>1.384615384615383</v>
      </c>
    </row>
    <row r="120" spans="1:13" ht="15.65" x14ac:dyDescent="0.3">
      <c r="A120" s="486" t="s">
        <v>36</v>
      </c>
      <c r="B120" s="1109" t="s">
        <v>36</v>
      </c>
      <c r="C120" s="1113">
        <v>4.5</v>
      </c>
      <c r="D120" s="1110" t="s">
        <v>495</v>
      </c>
      <c r="E120" s="492">
        <f t="shared" si="20"/>
        <v>4.5</v>
      </c>
      <c r="F120" s="260">
        <f t="shared" si="21"/>
        <v>4.5</v>
      </c>
      <c r="G120" s="612">
        <f t="shared" si="14"/>
        <v>1.8</v>
      </c>
      <c r="H120" s="116">
        <f t="shared" si="22"/>
        <v>0.8</v>
      </c>
      <c r="I120" s="116">
        <f t="shared" si="23"/>
        <v>-0.8</v>
      </c>
      <c r="J120" s="605">
        <f t="shared" si="17"/>
        <v>30.76923076923077</v>
      </c>
      <c r="K120" s="125">
        <f t="shared" si="25"/>
        <v>30.76923076923077</v>
      </c>
      <c r="L120" s="93">
        <f>'MASTER CHART'!$E$7</f>
        <v>0.3</v>
      </c>
      <c r="M120" s="38">
        <f t="shared" si="24"/>
        <v>9.2307692307692299</v>
      </c>
    </row>
    <row r="121" spans="1:13" ht="15.65" x14ac:dyDescent="0.3">
      <c r="A121" s="487" t="s">
        <v>190</v>
      </c>
      <c r="B121" s="1109" t="s">
        <v>190</v>
      </c>
      <c r="C121" s="1112">
        <v>5.2</v>
      </c>
      <c r="D121" s="1111" t="s">
        <v>495</v>
      </c>
      <c r="E121" s="492">
        <f t="shared" si="20"/>
        <v>5.2</v>
      </c>
      <c r="F121" s="260">
        <f t="shared" si="21"/>
        <v>5.2</v>
      </c>
      <c r="G121" s="612">
        <f t="shared" si="14"/>
        <v>2.08</v>
      </c>
      <c r="H121" s="116">
        <f t="shared" si="22"/>
        <v>1.08</v>
      </c>
      <c r="I121" s="116">
        <f t="shared" si="23"/>
        <v>-1.08</v>
      </c>
      <c r="J121" s="605">
        <f t="shared" si="17"/>
        <v>41.53846153846154</v>
      </c>
      <c r="K121" s="125">
        <f t="shared" si="25"/>
        <v>41.53846153846154</v>
      </c>
      <c r="L121" s="93">
        <f>'MASTER CHART'!$E$7</f>
        <v>0.3</v>
      </c>
      <c r="M121" s="38">
        <f t="shared" si="24"/>
        <v>12.461538461538462</v>
      </c>
    </row>
    <row r="122" spans="1:13" ht="15.65" x14ac:dyDescent="0.3">
      <c r="A122" s="486" t="s">
        <v>191</v>
      </c>
      <c r="B122" s="1109" t="s">
        <v>191</v>
      </c>
      <c r="C122" s="1113">
        <v>-1.7</v>
      </c>
      <c r="D122" s="1110" t="s">
        <v>495</v>
      </c>
      <c r="E122" s="492">
        <f t="shared" si="20"/>
        <v>-1.7</v>
      </c>
      <c r="F122" s="260">
        <f t="shared" si="21"/>
        <v>-1.7</v>
      </c>
      <c r="G122" s="612">
        <f t="shared" si="14"/>
        <v>-0.67999999999999994</v>
      </c>
      <c r="H122" s="116">
        <f t="shared" si="22"/>
        <v>-1.68</v>
      </c>
      <c r="I122" s="116">
        <f t="shared" si="23"/>
        <v>1.68</v>
      </c>
      <c r="J122" s="605">
        <f t="shared" si="17"/>
        <v>-33.599999999999994</v>
      </c>
      <c r="K122" s="125">
        <f t="shared" si="25"/>
        <v>-33.599999999999994</v>
      </c>
      <c r="L122" s="93">
        <f>'MASTER CHART'!$E$7</f>
        <v>0.3</v>
      </c>
      <c r="M122" s="38">
        <f t="shared" si="24"/>
        <v>-10.079999999999998</v>
      </c>
    </row>
    <row r="123" spans="1:13" ht="15.65" x14ac:dyDescent="0.3">
      <c r="A123" s="486" t="s">
        <v>192</v>
      </c>
      <c r="B123" s="1109" t="s">
        <v>192</v>
      </c>
      <c r="C123" s="1112">
        <v>0.8</v>
      </c>
      <c r="D123" s="1111" t="s">
        <v>495</v>
      </c>
      <c r="E123" s="492">
        <f t="shared" si="20"/>
        <v>0.8</v>
      </c>
      <c r="F123" s="260">
        <f t="shared" si="21"/>
        <v>0.8</v>
      </c>
      <c r="G123" s="612">
        <f t="shared" si="14"/>
        <v>0.32</v>
      </c>
      <c r="H123" s="116">
        <f t="shared" si="22"/>
        <v>-0.67999999999999994</v>
      </c>
      <c r="I123" s="116">
        <f t="shared" si="23"/>
        <v>0.67999999999999994</v>
      </c>
      <c r="J123" s="605">
        <f t="shared" si="17"/>
        <v>-13.599999999999998</v>
      </c>
      <c r="K123" s="125">
        <f t="shared" si="25"/>
        <v>-13.599999999999998</v>
      </c>
      <c r="L123" s="93">
        <f>'MASTER CHART'!$E$7</f>
        <v>0.3</v>
      </c>
      <c r="M123" s="38">
        <f t="shared" si="24"/>
        <v>-4.0799999999999992</v>
      </c>
    </row>
    <row r="124" spans="1:13" ht="15.65" x14ac:dyDescent="0.3">
      <c r="A124" s="486" t="s">
        <v>38</v>
      </c>
      <c r="B124" s="1109" t="s">
        <v>38</v>
      </c>
      <c r="C124" s="1112">
        <v>1.8</v>
      </c>
      <c r="D124" s="1111" t="s">
        <v>495</v>
      </c>
      <c r="E124" s="492">
        <f t="shared" si="20"/>
        <v>1.8</v>
      </c>
      <c r="F124" s="260">
        <f t="shared" si="21"/>
        <v>1.8</v>
      </c>
      <c r="G124" s="612">
        <f t="shared" si="14"/>
        <v>0.72</v>
      </c>
      <c r="H124" s="116">
        <f t="shared" si="22"/>
        <v>-0.28000000000000003</v>
      </c>
      <c r="I124" s="116">
        <f t="shared" si="23"/>
        <v>0.28000000000000003</v>
      </c>
      <c r="J124" s="605">
        <f t="shared" si="17"/>
        <v>-5.6000000000000005</v>
      </c>
      <c r="K124" s="125">
        <f t="shared" si="25"/>
        <v>-5.6000000000000005</v>
      </c>
      <c r="L124" s="93">
        <f>'MASTER CHART'!$E$7</f>
        <v>0.3</v>
      </c>
      <c r="M124" s="38">
        <f t="shared" si="24"/>
        <v>-1.6800000000000002</v>
      </c>
    </row>
    <row r="125" spans="1:13" ht="15.65" x14ac:dyDescent="0.3">
      <c r="A125" s="487" t="s">
        <v>82</v>
      </c>
      <c r="B125" s="1109" t="s">
        <v>82</v>
      </c>
      <c r="C125" s="1112">
        <v>4.7</v>
      </c>
      <c r="D125" s="1111" t="s">
        <v>495</v>
      </c>
      <c r="E125" s="492">
        <f t="shared" si="20"/>
        <v>4.7</v>
      </c>
      <c r="F125" s="260">
        <f t="shared" si="21"/>
        <v>4.7</v>
      </c>
      <c r="G125" s="612">
        <f t="shared" si="14"/>
        <v>1.8800000000000001</v>
      </c>
      <c r="H125" s="116">
        <f t="shared" si="22"/>
        <v>0.88000000000000012</v>
      </c>
      <c r="I125" s="116">
        <f t="shared" si="23"/>
        <v>-0.88000000000000012</v>
      </c>
      <c r="J125" s="605">
        <f t="shared" si="17"/>
        <v>33.846153846153847</v>
      </c>
      <c r="K125" s="125">
        <f t="shared" si="25"/>
        <v>33.846153846153847</v>
      </c>
      <c r="L125" s="93">
        <f>'MASTER CHART'!$E$7</f>
        <v>0.3</v>
      </c>
      <c r="M125" s="38">
        <f t="shared" si="24"/>
        <v>10.153846153846153</v>
      </c>
    </row>
    <row r="126" spans="1:13" ht="15.65" x14ac:dyDescent="0.3">
      <c r="A126" s="486" t="s">
        <v>83</v>
      </c>
      <c r="B126" s="1109" t="s">
        <v>83</v>
      </c>
      <c r="C126" s="1113">
        <v>5.2</v>
      </c>
      <c r="D126" s="1110" t="s">
        <v>495</v>
      </c>
      <c r="E126" s="492">
        <f t="shared" si="20"/>
        <v>5.2</v>
      </c>
      <c r="F126" s="260">
        <f t="shared" si="21"/>
        <v>5.2</v>
      </c>
      <c r="G126" s="612">
        <f t="shared" si="14"/>
        <v>2.08</v>
      </c>
      <c r="H126" s="116">
        <f t="shared" si="22"/>
        <v>1.08</v>
      </c>
      <c r="I126" s="116">
        <f t="shared" si="23"/>
        <v>-1.08</v>
      </c>
      <c r="J126" s="605">
        <f t="shared" si="17"/>
        <v>41.53846153846154</v>
      </c>
      <c r="K126" s="125">
        <f t="shared" si="25"/>
        <v>41.53846153846154</v>
      </c>
      <c r="L126" s="93">
        <f>'MASTER CHART'!$E$7</f>
        <v>0.3</v>
      </c>
      <c r="M126" s="38">
        <f t="shared" si="24"/>
        <v>12.461538461538462</v>
      </c>
    </row>
    <row r="127" spans="1:13" ht="15.65" x14ac:dyDescent="0.3">
      <c r="A127" s="487" t="s">
        <v>193</v>
      </c>
      <c r="B127" s="1109" t="s">
        <v>193</v>
      </c>
      <c r="C127" s="1112">
        <v>2.5</v>
      </c>
      <c r="D127" s="1111" t="s">
        <v>495</v>
      </c>
      <c r="E127" s="492">
        <f t="shared" si="20"/>
        <v>2.5</v>
      </c>
      <c r="F127" s="260">
        <f t="shared" si="21"/>
        <v>2.5</v>
      </c>
      <c r="G127" s="612">
        <f t="shared" si="14"/>
        <v>1</v>
      </c>
      <c r="H127" s="116">
        <f t="shared" si="22"/>
        <v>0</v>
      </c>
      <c r="I127" s="116">
        <f t="shared" si="23"/>
        <v>0</v>
      </c>
      <c r="J127" s="605">
        <f t="shared" si="17"/>
        <v>0</v>
      </c>
      <c r="K127" s="125">
        <f t="shared" si="25"/>
        <v>0</v>
      </c>
      <c r="L127" s="93">
        <f>'MASTER CHART'!$E$7</f>
        <v>0.3</v>
      </c>
      <c r="M127" s="38">
        <f t="shared" si="24"/>
        <v>0</v>
      </c>
    </row>
    <row r="128" spans="1:13" ht="15.65" x14ac:dyDescent="0.3">
      <c r="A128" s="486" t="s">
        <v>84</v>
      </c>
      <c r="B128" s="1109" t="s">
        <v>84</v>
      </c>
      <c r="C128" s="1113">
        <v>3.5</v>
      </c>
      <c r="D128" s="1110" t="s">
        <v>495</v>
      </c>
      <c r="E128" s="492">
        <f t="shared" si="20"/>
        <v>3.5</v>
      </c>
      <c r="F128" s="260">
        <f t="shared" si="21"/>
        <v>3.5</v>
      </c>
      <c r="G128" s="612">
        <f t="shared" si="14"/>
        <v>1.4</v>
      </c>
      <c r="H128" s="116">
        <f t="shared" si="22"/>
        <v>0.39999999999999991</v>
      </c>
      <c r="I128" s="116">
        <f t="shared" si="23"/>
        <v>-0.39999999999999991</v>
      </c>
      <c r="J128" s="605">
        <f t="shared" si="17"/>
        <v>15.38461538461538</v>
      </c>
      <c r="K128" s="125">
        <f t="shared" si="25"/>
        <v>15.38461538461538</v>
      </c>
      <c r="L128" s="93">
        <f>'MASTER CHART'!$E$7</f>
        <v>0.3</v>
      </c>
      <c r="M128" s="38">
        <f t="shared" si="24"/>
        <v>4.6153846153846141</v>
      </c>
    </row>
    <row r="129" spans="1:13" ht="15.65" x14ac:dyDescent="0.3">
      <c r="A129" s="487" t="s">
        <v>85</v>
      </c>
      <c r="B129" s="1109" t="s">
        <v>85</v>
      </c>
      <c r="C129" s="1112">
        <v>3.7</v>
      </c>
      <c r="D129" s="1111" t="s">
        <v>495</v>
      </c>
      <c r="E129" s="492">
        <f t="shared" si="20"/>
        <v>3.7</v>
      </c>
      <c r="F129" s="260">
        <f t="shared" si="21"/>
        <v>3.7</v>
      </c>
      <c r="G129" s="612">
        <f t="shared" si="14"/>
        <v>1.48</v>
      </c>
      <c r="H129" s="116">
        <f t="shared" si="22"/>
        <v>0.48</v>
      </c>
      <c r="I129" s="116">
        <f t="shared" si="23"/>
        <v>-0.48</v>
      </c>
      <c r="J129" s="605">
        <f t="shared" si="17"/>
        <v>18.46153846153846</v>
      </c>
      <c r="K129" s="125">
        <f t="shared" si="25"/>
        <v>18.46153846153846</v>
      </c>
      <c r="L129" s="93">
        <f>'MASTER CHART'!$E$7</f>
        <v>0.3</v>
      </c>
      <c r="M129" s="38">
        <f t="shared" si="24"/>
        <v>5.5384615384615374</v>
      </c>
    </row>
    <row r="130" spans="1:13" ht="15.65" x14ac:dyDescent="0.3">
      <c r="A130" s="486" t="s">
        <v>86</v>
      </c>
      <c r="B130" s="1109" t="s">
        <v>86</v>
      </c>
      <c r="C130" s="1112">
        <v>6.4</v>
      </c>
      <c r="D130" s="1111" t="s">
        <v>495</v>
      </c>
      <c r="E130" s="492">
        <f t="shared" si="20"/>
        <v>6.4</v>
      </c>
      <c r="F130" s="260">
        <f t="shared" si="21"/>
        <v>6.4</v>
      </c>
      <c r="G130" s="612">
        <f t="shared" si="14"/>
        <v>2.56</v>
      </c>
      <c r="H130" s="116">
        <f t="shared" si="22"/>
        <v>1.56</v>
      </c>
      <c r="I130" s="116">
        <f t="shared" si="23"/>
        <v>-1.56</v>
      </c>
      <c r="J130" s="605">
        <f t="shared" si="17"/>
        <v>60</v>
      </c>
      <c r="K130" s="125">
        <f t="shared" si="25"/>
        <v>60</v>
      </c>
      <c r="L130" s="93">
        <f>'MASTER CHART'!$E$7</f>
        <v>0.3</v>
      </c>
      <c r="M130" s="38">
        <f t="shared" si="24"/>
        <v>18</v>
      </c>
    </row>
    <row r="131" spans="1:13" ht="15.65" x14ac:dyDescent="0.3">
      <c r="A131" s="486" t="s">
        <v>87</v>
      </c>
      <c r="B131" s="1109" t="s">
        <v>87</v>
      </c>
      <c r="C131" s="1112">
        <v>3.1</v>
      </c>
      <c r="D131" s="1111" t="s">
        <v>495</v>
      </c>
      <c r="E131" s="492">
        <f t="shared" si="20"/>
        <v>3.1</v>
      </c>
      <c r="F131" s="260">
        <f t="shared" si="21"/>
        <v>3.1</v>
      </c>
      <c r="G131" s="612">
        <f t="shared" si="14"/>
        <v>1.24</v>
      </c>
      <c r="H131" s="116">
        <f t="shared" si="22"/>
        <v>0.24</v>
      </c>
      <c r="I131" s="116">
        <f t="shared" si="23"/>
        <v>-0.24</v>
      </c>
      <c r="J131" s="605">
        <f t="shared" si="17"/>
        <v>9.2307692307692299</v>
      </c>
      <c r="K131" s="125">
        <f t="shared" si="25"/>
        <v>9.2307692307692299</v>
      </c>
      <c r="L131" s="93">
        <f>'MASTER CHART'!$E$7</f>
        <v>0.3</v>
      </c>
      <c r="M131" s="38">
        <f t="shared" si="24"/>
        <v>2.7692307692307687</v>
      </c>
    </row>
    <row r="132" spans="1:13" ht="15.65" x14ac:dyDescent="0.3">
      <c r="A132" s="487" t="s">
        <v>88</v>
      </c>
      <c r="B132" s="1109" t="s">
        <v>88</v>
      </c>
      <c r="C132" s="1112">
        <v>1</v>
      </c>
      <c r="D132" s="1111" t="s">
        <v>495</v>
      </c>
      <c r="E132" s="492">
        <f t="shared" si="20"/>
        <v>1</v>
      </c>
      <c r="F132" s="260">
        <f t="shared" si="21"/>
        <v>1</v>
      </c>
      <c r="G132" s="612">
        <f t="shared" ref="G132:G139" si="26">IF(F132=0,"use median",F132/$F$181)</f>
        <v>0.4</v>
      </c>
      <c r="H132" s="116">
        <f t="shared" si="22"/>
        <v>-0.6</v>
      </c>
      <c r="I132" s="116">
        <f t="shared" si="23"/>
        <v>0.6</v>
      </c>
      <c r="J132" s="605">
        <f t="shared" ref="J132:J173" si="27">(IF(H132&lt;0,H132/$H$183*-100,H132/$H$182*100))</f>
        <v>-12</v>
      </c>
      <c r="K132" s="125">
        <f t="shared" ref="K132:K162" si="28">IF(H132&lt;0,H132/$K$183*-100,H132/$H$182*100)</f>
        <v>-12</v>
      </c>
      <c r="L132" s="93">
        <f>'MASTER CHART'!$E$7</f>
        <v>0.3</v>
      </c>
      <c r="M132" s="38">
        <f t="shared" si="24"/>
        <v>-3.5999999999999996</v>
      </c>
    </row>
    <row r="133" spans="1:13" ht="15.65" x14ac:dyDescent="0.3">
      <c r="A133" s="486" t="s">
        <v>228</v>
      </c>
      <c r="B133" s="1109" t="s">
        <v>228</v>
      </c>
      <c r="C133" s="1112">
        <v>-1.8</v>
      </c>
      <c r="D133" s="1111" t="s">
        <v>495</v>
      </c>
      <c r="E133" s="492">
        <f t="shared" si="20"/>
        <v>-1.8</v>
      </c>
      <c r="F133" s="260">
        <f t="shared" si="21"/>
        <v>-1.8</v>
      </c>
      <c r="G133" s="612">
        <f t="shared" si="26"/>
        <v>-0.72</v>
      </c>
      <c r="H133" s="116">
        <f t="shared" si="22"/>
        <v>-1.72</v>
      </c>
      <c r="I133" s="116">
        <f t="shared" si="23"/>
        <v>1.72</v>
      </c>
      <c r="J133" s="605">
        <f t="shared" si="27"/>
        <v>-34.4</v>
      </c>
      <c r="K133" s="125">
        <f t="shared" si="28"/>
        <v>-34.4</v>
      </c>
      <c r="L133" s="93">
        <f>'MASTER CHART'!$E$7</f>
        <v>0.3</v>
      </c>
      <c r="M133" s="38">
        <f t="shared" si="24"/>
        <v>-10.319999999999999</v>
      </c>
    </row>
    <row r="134" spans="1:13" ht="15.65" x14ac:dyDescent="0.3">
      <c r="A134" s="486" t="s">
        <v>89</v>
      </c>
      <c r="B134" s="1109" t="s">
        <v>89</v>
      </c>
      <c r="C134" s="1112">
        <v>2.6</v>
      </c>
      <c r="D134" s="1111" t="s">
        <v>495</v>
      </c>
      <c r="E134" s="492">
        <f t="shared" ref="E134:E177" si="29">C134</f>
        <v>2.6</v>
      </c>
      <c r="F134" s="260">
        <f t="shared" si="21"/>
        <v>2.6</v>
      </c>
      <c r="G134" s="612">
        <f t="shared" si="26"/>
        <v>1.04</v>
      </c>
      <c r="H134" s="116">
        <f t="shared" si="22"/>
        <v>4.0000000000000036E-2</v>
      </c>
      <c r="I134" s="116">
        <f t="shared" si="23"/>
        <v>-4.0000000000000036E-2</v>
      </c>
      <c r="J134" s="605">
        <f t="shared" si="27"/>
        <v>1.5384615384615397</v>
      </c>
      <c r="K134" s="125">
        <f t="shared" si="28"/>
        <v>1.5384615384615397</v>
      </c>
      <c r="L134" s="93">
        <f>'MASTER CHART'!$E$7</f>
        <v>0.3</v>
      </c>
      <c r="M134" s="38">
        <f t="shared" si="24"/>
        <v>0.4615384615384619</v>
      </c>
    </row>
    <row r="135" spans="1:13" ht="15.65" x14ac:dyDescent="0.3">
      <c r="A135" s="487" t="s">
        <v>194</v>
      </c>
      <c r="B135" s="1109" t="s">
        <v>224</v>
      </c>
      <c r="C135" s="1112">
        <v>2.7</v>
      </c>
      <c r="D135" s="1111" t="s">
        <v>495</v>
      </c>
      <c r="E135" s="492">
        <f t="shared" si="29"/>
        <v>2.7</v>
      </c>
      <c r="F135" s="260">
        <f t="shared" si="21"/>
        <v>2.7</v>
      </c>
      <c r="G135" s="612">
        <f t="shared" si="26"/>
        <v>1.08</v>
      </c>
      <c r="H135" s="116">
        <f t="shared" si="22"/>
        <v>8.0000000000000071E-2</v>
      </c>
      <c r="I135" s="116">
        <f t="shared" si="23"/>
        <v>-8.0000000000000071E-2</v>
      </c>
      <c r="J135" s="605">
        <f t="shared" si="27"/>
        <v>3.0769230769230793</v>
      </c>
      <c r="K135" s="125">
        <f t="shared" si="28"/>
        <v>3.0769230769230793</v>
      </c>
      <c r="L135" s="93">
        <f>'MASTER CHART'!$E$7</f>
        <v>0.3</v>
      </c>
      <c r="M135" s="38">
        <f t="shared" si="24"/>
        <v>0.92307692307692379</v>
      </c>
    </row>
    <row r="136" spans="1:13" ht="15.65" x14ac:dyDescent="0.3">
      <c r="A136" s="488" t="s">
        <v>195</v>
      </c>
      <c r="B136" s="1114" t="s">
        <v>227</v>
      </c>
      <c r="C136" s="1118">
        <v>2</v>
      </c>
      <c r="D136" s="1117" t="s">
        <v>495</v>
      </c>
      <c r="E136" s="492">
        <f t="shared" si="29"/>
        <v>2</v>
      </c>
      <c r="F136" s="260">
        <f t="shared" si="21"/>
        <v>2</v>
      </c>
      <c r="G136" s="612">
        <f t="shared" si="26"/>
        <v>0.8</v>
      </c>
      <c r="H136" s="116">
        <f t="shared" si="22"/>
        <v>-0.19999999999999996</v>
      </c>
      <c r="I136" s="116">
        <f t="shared" si="23"/>
        <v>0.19999999999999996</v>
      </c>
      <c r="J136" s="605">
        <f t="shared" si="27"/>
        <v>-3.9999999999999996</v>
      </c>
      <c r="K136" s="125">
        <f t="shared" si="28"/>
        <v>-3.9999999999999996</v>
      </c>
      <c r="L136" s="93">
        <f>'MASTER CHART'!$E$7</f>
        <v>0.3</v>
      </c>
      <c r="M136" s="38">
        <f t="shared" si="24"/>
        <v>-1.1999999999999997</v>
      </c>
    </row>
    <row r="137" spans="1:13" ht="15.65" x14ac:dyDescent="0.3">
      <c r="A137" s="487" t="s">
        <v>90</v>
      </c>
      <c r="B137" s="1109" t="s">
        <v>90</v>
      </c>
      <c r="C137" s="1113">
        <v>5</v>
      </c>
      <c r="D137" s="1110" t="s">
        <v>495</v>
      </c>
      <c r="E137" s="492">
        <f t="shared" si="29"/>
        <v>5</v>
      </c>
      <c r="F137" s="260">
        <f t="shared" si="21"/>
        <v>5</v>
      </c>
      <c r="G137" s="612">
        <f t="shared" si="26"/>
        <v>2</v>
      </c>
      <c r="H137" s="116">
        <f t="shared" si="22"/>
        <v>1</v>
      </c>
      <c r="I137" s="116">
        <f t="shared" si="23"/>
        <v>-1</v>
      </c>
      <c r="J137" s="605">
        <f t="shared" si="27"/>
        <v>38.46153846153846</v>
      </c>
      <c r="K137" s="125">
        <f t="shared" si="28"/>
        <v>38.46153846153846</v>
      </c>
      <c r="L137" s="93">
        <f>'MASTER CHART'!$E$7</f>
        <v>0.3</v>
      </c>
      <c r="M137" s="38">
        <f t="shared" si="24"/>
        <v>11.538461538461538</v>
      </c>
    </row>
    <row r="138" spans="1:13" ht="15.65" x14ac:dyDescent="0.3">
      <c r="A138" s="486" t="s">
        <v>196</v>
      </c>
      <c r="B138" s="1109" t="s">
        <v>91</v>
      </c>
      <c r="C138" s="1113">
        <v>-0.8</v>
      </c>
      <c r="D138" s="1110" t="s">
        <v>495</v>
      </c>
      <c r="E138" s="492">
        <f t="shared" si="29"/>
        <v>-0.8</v>
      </c>
      <c r="F138" s="260">
        <f t="shared" si="21"/>
        <v>-0.8</v>
      </c>
      <c r="G138" s="612">
        <f t="shared" si="26"/>
        <v>-0.32</v>
      </c>
      <c r="H138" s="116">
        <f t="shared" si="22"/>
        <v>-1.32</v>
      </c>
      <c r="I138" s="116">
        <f t="shared" si="23"/>
        <v>1.32</v>
      </c>
      <c r="J138" s="605">
        <f t="shared" si="27"/>
        <v>-26.400000000000002</v>
      </c>
      <c r="K138" s="125">
        <f t="shared" si="28"/>
        <v>-26.400000000000002</v>
      </c>
      <c r="L138" s="93">
        <f>'MASTER CHART'!$E$7</f>
        <v>0.3</v>
      </c>
      <c r="M138" s="38">
        <f t="shared" si="24"/>
        <v>-7.92</v>
      </c>
    </row>
    <row r="139" spans="1:13" ht="15.65" x14ac:dyDescent="0.3">
      <c r="A139" s="487" t="s">
        <v>197</v>
      </c>
      <c r="B139" s="1109" t="s">
        <v>197</v>
      </c>
      <c r="C139" s="1113">
        <v>6</v>
      </c>
      <c r="D139" s="1110" t="s">
        <v>495</v>
      </c>
      <c r="E139" s="492">
        <f t="shared" si="29"/>
        <v>6</v>
      </c>
      <c r="F139" s="260">
        <f t="shared" si="21"/>
        <v>6</v>
      </c>
      <c r="G139" s="612">
        <f t="shared" si="26"/>
        <v>2.4</v>
      </c>
      <c r="H139" s="116">
        <f t="shared" si="22"/>
        <v>1.4</v>
      </c>
      <c r="I139" s="116">
        <f t="shared" si="23"/>
        <v>-1.4</v>
      </c>
      <c r="J139" s="605">
        <f t="shared" si="27"/>
        <v>53.846153846153847</v>
      </c>
      <c r="K139" s="125">
        <f t="shared" si="28"/>
        <v>53.846153846153847</v>
      </c>
      <c r="L139" s="93">
        <f>'MASTER CHART'!$E$7</f>
        <v>0.3</v>
      </c>
      <c r="M139" s="38">
        <f t="shared" si="24"/>
        <v>16.153846153846153</v>
      </c>
    </row>
    <row r="140" spans="1:13" ht="16.5" customHeight="1" x14ac:dyDescent="0.3">
      <c r="A140" s="487" t="s">
        <v>198</v>
      </c>
      <c r="B140" s="1109" t="s">
        <v>198</v>
      </c>
      <c r="C140" s="1112">
        <v>3.5</v>
      </c>
      <c r="D140" s="1111" t="s">
        <v>495</v>
      </c>
      <c r="E140" s="492">
        <f t="shared" si="29"/>
        <v>3.5</v>
      </c>
      <c r="F140" s="260">
        <f t="shared" si="21"/>
        <v>3.5</v>
      </c>
      <c r="G140" s="612">
        <f>IF(F140=0,"use median",F140/$F$181)</f>
        <v>1.4</v>
      </c>
      <c r="H140" s="116">
        <f t="shared" si="22"/>
        <v>0.39999999999999991</v>
      </c>
      <c r="I140" s="116">
        <f t="shared" si="23"/>
        <v>-0.39999999999999991</v>
      </c>
      <c r="J140" s="605">
        <f t="shared" si="27"/>
        <v>15.38461538461538</v>
      </c>
      <c r="K140" s="125">
        <f t="shared" si="28"/>
        <v>15.38461538461538</v>
      </c>
      <c r="L140" s="93">
        <f>'MASTER CHART'!$E$7</f>
        <v>0.3</v>
      </c>
      <c r="M140" s="38">
        <f t="shared" si="24"/>
        <v>4.6153846153846141</v>
      </c>
    </row>
    <row r="141" spans="1:13" ht="15.65" x14ac:dyDescent="0.3">
      <c r="A141" s="486" t="s">
        <v>199</v>
      </c>
      <c r="B141" s="1109" t="s">
        <v>199</v>
      </c>
      <c r="C141" s="1113">
        <v>1.5</v>
      </c>
      <c r="D141" s="1110" t="s">
        <v>495</v>
      </c>
      <c r="E141" s="492">
        <f t="shared" si="29"/>
        <v>1.5</v>
      </c>
      <c r="F141" s="260">
        <f t="shared" si="21"/>
        <v>1.5</v>
      </c>
      <c r="G141" s="612">
        <f t="shared" ref="G141:G177" si="30">IF(F141=0,"use median",F141/$F$181)</f>
        <v>0.6</v>
      </c>
      <c r="H141" s="116">
        <f t="shared" si="22"/>
        <v>-0.4</v>
      </c>
      <c r="I141" s="116">
        <f t="shared" si="23"/>
        <v>0.4</v>
      </c>
      <c r="J141" s="605">
        <f t="shared" si="27"/>
        <v>-8</v>
      </c>
      <c r="K141" s="125">
        <f t="shared" si="28"/>
        <v>-8</v>
      </c>
      <c r="L141" s="93">
        <f>'MASTER CHART'!$E$7</f>
        <v>0.3</v>
      </c>
      <c r="M141" s="38">
        <f t="shared" si="24"/>
        <v>-2.4</v>
      </c>
    </row>
    <row r="142" spans="1:13" ht="15.8" customHeight="1" x14ac:dyDescent="0.3">
      <c r="A142" s="487" t="s">
        <v>235</v>
      </c>
      <c r="B142" s="1109" t="s">
        <v>200</v>
      </c>
      <c r="C142" s="1113">
        <v>1.8</v>
      </c>
      <c r="D142" s="1110" t="s">
        <v>495</v>
      </c>
      <c r="E142" s="492">
        <f t="shared" si="29"/>
        <v>1.8</v>
      </c>
      <c r="F142" s="260">
        <f t="shared" si="21"/>
        <v>1.8</v>
      </c>
      <c r="G142" s="612">
        <f t="shared" si="30"/>
        <v>0.72</v>
      </c>
      <c r="H142" s="116">
        <f t="shared" si="22"/>
        <v>-0.28000000000000003</v>
      </c>
      <c r="I142" s="116">
        <f t="shared" si="23"/>
        <v>0.28000000000000003</v>
      </c>
      <c r="J142" s="605">
        <f t="shared" si="27"/>
        <v>-5.6000000000000005</v>
      </c>
      <c r="K142" s="125">
        <f t="shared" si="28"/>
        <v>-5.6000000000000005</v>
      </c>
      <c r="L142" s="93">
        <f>'MASTER CHART'!$E$7</f>
        <v>0.3</v>
      </c>
      <c r="M142" s="38">
        <f t="shared" si="24"/>
        <v>-1.6800000000000002</v>
      </c>
    </row>
    <row r="143" spans="1:13" ht="15.65" x14ac:dyDescent="0.3">
      <c r="A143" s="486" t="s">
        <v>92</v>
      </c>
      <c r="B143" s="1109" t="s">
        <v>92</v>
      </c>
      <c r="C143" s="1112">
        <v>1.2</v>
      </c>
      <c r="D143" s="1111" t="s">
        <v>495</v>
      </c>
      <c r="E143" s="492">
        <f t="shared" si="29"/>
        <v>1.2</v>
      </c>
      <c r="F143" s="260">
        <f t="shared" si="21"/>
        <v>1.2</v>
      </c>
      <c r="G143" s="612">
        <f t="shared" si="30"/>
        <v>0.48</v>
      </c>
      <c r="H143" s="116">
        <f t="shared" si="22"/>
        <v>-0.52</v>
      </c>
      <c r="I143" s="116">
        <f t="shared" si="23"/>
        <v>0.52</v>
      </c>
      <c r="J143" s="605">
        <f t="shared" si="27"/>
        <v>-10.4</v>
      </c>
      <c r="K143" s="125">
        <f t="shared" si="28"/>
        <v>-10.4</v>
      </c>
      <c r="L143" s="93">
        <f>'MASTER CHART'!$E$7</f>
        <v>0.3</v>
      </c>
      <c r="M143" s="38">
        <f t="shared" si="24"/>
        <v>-3.12</v>
      </c>
    </row>
    <row r="144" spans="1:13" ht="15.65" x14ac:dyDescent="0.3">
      <c r="A144" s="487" t="s">
        <v>201</v>
      </c>
      <c r="B144" s="1109" t="s">
        <v>201</v>
      </c>
      <c r="C144" s="1112">
        <v>6.6</v>
      </c>
      <c r="D144" s="1111" t="s">
        <v>495</v>
      </c>
      <c r="E144" s="492">
        <f t="shared" si="29"/>
        <v>6.6</v>
      </c>
      <c r="F144" s="260">
        <f t="shared" si="21"/>
        <v>6.6</v>
      </c>
      <c r="G144" s="612">
        <f t="shared" si="30"/>
        <v>2.6399999999999997</v>
      </c>
      <c r="H144" s="116">
        <f t="shared" si="22"/>
        <v>1.6399999999999997</v>
      </c>
      <c r="I144" s="116">
        <f t="shared" si="23"/>
        <v>-1.6399999999999997</v>
      </c>
      <c r="J144" s="605">
        <f t="shared" si="27"/>
        <v>63.076923076923066</v>
      </c>
      <c r="K144" s="125">
        <f t="shared" si="28"/>
        <v>63.076923076923066</v>
      </c>
      <c r="L144" s="93">
        <f>'MASTER CHART'!$E$7</f>
        <v>0.3</v>
      </c>
      <c r="M144" s="38">
        <f t="shared" si="24"/>
        <v>18.92307692307692</v>
      </c>
    </row>
    <row r="145" spans="1:13" ht="15.65" x14ac:dyDescent="0.3">
      <c r="A145" s="486" t="s">
        <v>202</v>
      </c>
      <c r="B145" s="1109" t="s">
        <v>202</v>
      </c>
      <c r="C145" s="1112">
        <v>2.5</v>
      </c>
      <c r="D145" s="1111" t="s">
        <v>495</v>
      </c>
      <c r="E145" s="492">
        <f t="shared" si="29"/>
        <v>2.5</v>
      </c>
      <c r="F145" s="260">
        <f t="shared" si="21"/>
        <v>2.5</v>
      </c>
      <c r="G145" s="612">
        <f t="shared" si="30"/>
        <v>1</v>
      </c>
      <c r="H145" s="116">
        <f t="shared" si="22"/>
        <v>0</v>
      </c>
      <c r="I145" s="116">
        <f t="shared" si="23"/>
        <v>0</v>
      </c>
      <c r="J145" s="605">
        <f t="shared" si="27"/>
        <v>0</v>
      </c>
      <c r="K145" s="125">
        <f t="shared" si="28"/>
        <v>0</v>
      </c>
      <c r="L145" s="93">
        <f>'MASTER CHART'!$E$7</f>
        <v>0.3</v>
      </c>
      <c r="M145" s="38">
        <f t="shared" si="24"/>
        <v>0</v>
      </c>
    </row>
    <row r="146" spans="1:13" ht="15.65" x14ac:dyDescent="0.3">
      <c r="A146" s="487" t="s">
        <v>93</v>
      </c>
      <c r="B146" s="1109" t="s">
        <v>93</v>
      </c>
      <c r="C146" s="1113">
        <v>1.7</v>
      </c>
      <c r="D146" s="1110" t="s">
        <v>495</v>
      </c>
      <c r="E146" s="492">
        <f t="shared" si="29"/>
        <v>1.7</v>
      </c>
      <c r="F146" s="260">
        <f t="shared" si="21"/>
        <v>1.7</v>
      </c>
      <c r="G146" s="612">
        <f t="shared" si="30"/>
        <v>0.67999999999999994</v>
      </c>
      <c r="H146" s="116">
        <f t="shared" si="22"/>
        <v>-0.32000000000000006</v>
      </c>
      <c r="I146" s="116">
        <f t="shared" si="23"/>
        <v>0.32000000000000006</v>
      </c>
      <c r="J146" s="605">
        <f t="shared" si="27"/>
        <v>-6.4000000000000012</v>
      </c>
      <c r="K146" s="125">
        <f t="shared" si="28"/>
        <v>-6.4000000000000012</v>
      </c>
      <c r="L146" s="93">
        <f>'MASTER CHART'!$E$7</f>
        <v>0.3</v>
      </c>
      <c r="M146" s="38">
        <f t="shared" si="24"/>
        <v>-1.9200000000000004</v>
      </c>
    </row>
    <row r="147" spans="1:13" ht="15.65" x14ac:dyDescent="0.3">
      <c r="A147" s="486" t="s">
        <v>94</v>
      </c>
      <c r="B147" s="1109" t="s">
        <v>94</v>
      </c>
      <c r="C147" s="1113">
        <v>3.4</v>
      </c>
      <c r="D147" s="1110" t="s">
        <v>495</v>
      </c>
      <c r="E147" s="492">
        <f t="shared" si="29"/>
        <v>3.4</v>
      </c>
      <c r="F147" s="260">
        <f t="shared" si="21"/>
        <v>3.4</v>
      </c>
      <c r="G147" s="612">
        <f t="shared" si="30"/>
        <v>1.3599999999999999</v>
      </c>
      <c r="H147" s="116">
        <f t="shared" si="22"/>
        <v>0.35999999999999988</v>
      </c>
      <c r="I147" s="116">
        <f t="shared" si="23"/>
        <v>-0.35999999999999988</v>
      </c>
      <c r="J147" s="605">
        <f t="shared" si="27"/>
        <v>13.846153846153841</v>
      </c>
      <c r="K147" s="125">
        <f t="shared" si="28"/>
        <v>13.846153846153841</v>
      </c>
      <c r="L147" s="93">
        <f>'MASTER CHART'!$E$7</f>
        <v>0.3</v>
      </c>
      <c r="M147" s="38">
        <f t="shared" si="24"/>
        <v>4.1538461538461524</v>
      </c>
    </row>
    <row r="148" spans="1:13" ht="15.65" x14ac:dyDescent="0.3">
      <c r="A148" s="487" t="s">
        <v>95</v>
      </c>
      <c r="B148" s="1109" t="s">
        <v>95</v>
      </c>
      <c r="C148" s="1112">
        <v>2.2999999999999998</v>
      </c>
      <c r="D148" s="1111" t="s">
        <v>495</v>
      </c>
      <c r="E148" s="492">
        <f t="shared" si="29"/>
        <v>2.2999999999999998</v>
      </c>
      <c r="F148" s="260">
        <f t="shared" si="21"/>
        <v>2.2999999999999998</v>
      </c>
      <c r="G148" s="612">
        <f t="shared" si="30"/>
        <v>0.91999999999999993</v>
      </c>
      <c r="H148" s="116">
        <f t="shared" si="22"/>
        <v>-8.0000000000000071E-2</v>
      </c>
      <c r="I148" s="116">
        <f t="shared" si="23"/>
        <v>8.0000000000000071E-2</v>
      </c>
      <c r="J148" s="605">
        <f t="shared" si="27"/>
        <v>-1.6000000000000014</v>
      </c>
      <c r="K148" s="125">
        <f t="shared" si="28"/>
        <v>-1.6000000000000014</v>
      </c>
      <c r="L148" s="93">
        <f>'MASTER CHART'!$E$7</f>
        <v>0.3</v>
      </c>
      <c r="M148" s="38">
        <f t="shared" si="24"/>
        <v>-0.48000000000000043</v>
      </c>
    </row>
    <row r="149" spans="1:13" ht="15.65" x14ac:dyDescent="0.3">
      <c r="A149" s="486" t="s">
        <v>96</v>
      </c>
      <c r="B149" s="1109" t="s">
        <v>96</v>
      </c>
      <c r="C149" s="1113">
        <v>0.1</v>
      </c>
      <c r="D149" s="1110" t="s">
        <v>495</v>
      </c>
      <c r="E149" s="492">
        <f t="shared" si="29"/>
        <v>0.1</v>
      </c>
      <c r="F149" s="260">
        <f t="shared" si="21"/>
        <v>0.1</v>
      </c>
      <c r="G149" s="612">
        <f t="shared" si="30"/>
        <v>0.04</v>
      </c>
      <c r="H149" s="116">
        <f t="shared" si="22"/>
        <v>-0.96</v>
      </c>
      <c r="I149" s="116">
        <f t="shared" si="23"/>
        <v>0.96</v>
      </c>
      <c r="J149" s="605">
        <f t="shared" si="27"/>
        <v>-19.2</v>
      </c>
      <c r="K149" s="125">
        <f t="shared" si="28"/>
        <v>-19.2</v>
      </c>
      <c r="L149" s="93">
        <f>'MASTER CHART'!$E$7</f>
        <v>0.3</v>
      </c>
      <c r="M149" s="38">
        <f t="shared" si="24"/>
        <v>-5.76</v>
      </c>
    </row>
    <row r="150" spans="1:13" ht="15.65" x14ac:dyDescent="0.3">
      <c r="A150" s="487" t="s">
        <v>97</v>
      </c>
      <c r="B150" s="1109" t="s">
        <v>97</v>
      </c>
      <c r="C150" s="1113">
        <v>3.1</v>
      </c>
      <c r="D150" s="1110" t="s">
        <v>495</v>
      </c>
      <c r="E150" s="492">
        <f t="shared" si="29"/>
        <v>3.1</v>
      </c>
      <c r="F150" s="260">
        <f t="shared" ref="F150:F177" si="31">IF(E150&gt;9,9,E150)</f>
        <v>3.1</v>
      </c>
      <c r="G150" s="612">
        <f t="shared" si="30"/>
        <v>1.24</v>
      </c>
      <c r="H150" s="116">
        <f t="shared" ref="H150:H177" si="32">IF(F150=0,0,G150-1)</f>
        <v>0.24</v>
      </c>
      <c r="I150" s="116">
        <f t="shared" ref="I150:I177" si="33">(H150*-1)</f>
        <v>-0.24</v>
      </c>
      <c r="J150" s="605">
        <f t="shared" si="27"/>
        <v>9.2307692307692299</v>
      </c>
      <c r="K150" s="125">
        <f t="shared" si="28"/>
        <v>9.2307692307692299</v>
      </c>
      <c r="L150" s="93">
        <f>'MASTER CHART'!$E$7</f>
        <v>0.3</v>
      </c>
      <c r="M150" s="38">
        <f t="shared" ref="M150:M177" si="34">(J150*L150)</f>
        <v>2.7692307692307687</v>
      </c>
    </row>
    <row r="151" spans="1:13" ht="15.65" x14ac:dyDescent="0.3">
      <c r="A151" s="486" t="s">
        <v>203</v>
      </c>
      <c r="B151" s="1109" t="s">
        <v>203</v>
      </c>
      <c r="C151" s="1112">
        <v>5</v>
      </c>
      <c r="D151" s="1111" t="s">
        <v>495</v>
      </c>
      <c r="E151" s="492">
        <f t="shared" si="29"/>
        <v>5</v>
      </c>
      <c r="F151" s="260">
        <f t="shared" si="31"/>
        <v>5</v>
      </c>
      <c r="G151" s="612">
        <f t="shared" si="30"/>
        <v>2</v>
      </c>
      <c r="H151" s="116">
        <f t="shared" si="32"/>
        <v>1</v>
      </c>
      <c r="I151" s="116">
        <f t="shared" si="33"/>
        <v>-1</v>
      </c>
      <c r="J151" s="605">
        <f t="shared" si="27"/>
        <v>38.46153846153846</v>
      </c>
      <c r="K151" s="125">
        <f t="shared" si="28"/>
        <v>38.46153846153846</v>
      </c>
      <c r="L151" s="93">
        <f>'MASTER CHART'!$E$7</f>
        <v>0.3</v>
      </c>
      <c r="M151" s="38">
        <f t="shared" si="34"/>
        <v>11.538461538461538</v>
      </c>
    </row>
    <row r="152" spans="1:13" ht="15.65" x14ac:dyDescent="0.3">
      <c r="A152" s="486" t="s">
        <v>204</v>
      </c>
      <c r="B152" s="1109" t="s">
        <v>204</v>
      </c>
      <c r="C152" s="1112">
        <v>3.1</v>
      </c>
      <c r="D152" s="1111" t="s">
        <v>495</v>
      </c>
      <c r="E152" s="492">
        <f t="shared" si="29"/>
        <v>3.1</v>
      </c>
      <c r="F152" s="260">
        <f t="shared" si="31"/>
        <v>3.1</v>
      </c>
      <c r="G152" s="612">
        <f t="shared" si="30"/>
        <v>1.24</v>
      </c>
      <c r="H152" s="116">
        <f t="shared" si="32"/>
        <v>0.24</v>
      </c>
      <c r="I152" s="116">
        <f t="shared" si="33"/>
        <v>-0.24</v>
      </c>
      <c r="J152" s="605">
        <f t="shared" si="27"/>
        <v>9.2307692307692299</v>
      </c>
      <c r="K152" s="125">
        <f t="shared" si="28"/>
        <v>9.2307692307692299</v>
      </c>
      <c r="L152" s="93">
        <f>'MASTER CHART'!$E$7</f>
        <v>0.3</v>
      </c>
      <c r="M152" s="38">
        <f t="shared" si="34"/>
        <v>2.7692307692307687</v>
      </c>
    </row>
    <row r="153" spans="1:13" ht="15.65" x14ac:dyDescent="0.3">
      <c r="A153" s="487" t="s">
        <v>205</v>
      </c>
      <c r="B153" s="1109" t="s">
        <v>205</v>
      </c>
      <c r="C153" s="1113">
        <v>-7</v>
      </c>
      <c r="D153" s="1110" t="s">
        <v>495</v>
      </c>
      <c r="E153" s="492">
        <f t="shared" si="29"/>
        <v>-7</v>
      </c>
      <c r="F153" s="260">
        <f t="shared" si="31"/>
        <v>-7</v>
      </c>
      <c r="G153" s="612">
        <f t="shared" si="30"/>
        <v>-2.8</v>
      </c>
      <c r="H153" s="116">
        <f t="shared" si="32"/>
        <v>-3.8</v>
      </c>
      <c r="I153" s="116">
        <f t="shared" si="33"/>
        <v>3.8</v>
      </c>
      <c r="J153" s="605">
        <f t="shared" si="27"/>
        <v>-76</v>
      </c>
      <c r="K153" s="125">
        <f t="shared" si="28"/>
        <v>-76</v>
      </c>
      <c r="L153" s="93">
        <f>'MASTER CHART'!$E$7</f>
        <v>0.3</v>
      </c>
      <c r="M153" s="38">
        <f t="shared" si="34"/>
        <v>-22.8</v>
      </c>
    </row>
    <row r="154" spans="1:13" ht="15.65" x14ac:dyDescent="0.3">
      <c r="A154" s="487" t="s">
        <v>206</v>
      </c>
      <c r="B154" s="1109" t="s">
        <v>206</v>
      </c>
      <c r="C154" s="1112">
        <v>3.6</v>
      </c>
      <c r="D154" s="1111" t="s">
        <v>495</v>
      </c>
      <c r="E154" s="492">
        <f t="shared" si="29"/>
        <v>3.6</v>
      </c>
      <c r="F154" s="260">
        <f t="shared" si="31"/>
        <v>3.6</v>
      </c>
      <c r="G154" s="612">
        <f t="shared" si="30"/>
        <v>1.44</v>
      </c>
      <c r="H154" s="116">
        <f t="shared" si="32"/>
        <v>0.43999999999999995</v>
      </c>
      <c r="I154" s="116">
        <f t="shared" si="33"/>
        <v>-0.43999999999999995</v>
      </c>
      <c r="J154" s="605">
        <f t="shared" si="27"/>
        <v>16.92307692307692</v>
      </c>
      <c r="K154" s="125">
        <f t="shared" si="28"/>
        <v>16.92307692307692</v>
      </c>
      <c r="L154" s="93">
        <f>'MASTER CHART'!$E$7</f>
        <v>0.3</v>
      </c>
      <c r="M154" s="38">
        <f t="shared" si="34"/>
        <v>5.0769230769230758</v>
      </c>
    </row>
    <row r="155" spans="1:13" ht="15.65" x14ac:dyDescent="0.3">
      <c r="A155" s="486" t="s">
        <v>98</v>
      </c>
      <c r="B155" s="1109" t="s">
        <v>98</v>
      </c>
      <c r="C155" s="1112">
        <v>1</v>
      </c>
      <c r="D155" s="1111" t="s">
        <v>495</v>
      </c>
      <c r="E155" s="492">
        <f t="shared" si="29"/>
        <v>1</v>
      </c>
      <c r="F155" s="260">
        <f t="shared" si="31"/>
        <v>1</v>
      </c>
      <c r="G155" s="612">
        <f t="shared" si="30"/>
        <v>0.4</v>
      </c>
      <c r="H155" s="116">
        <f t="shared" si="32"/>
        <v>-0.6</v>
      </c>
      <c r="I155" s="116">
        <f t="shared" si="33"/>
        <v>0.6</v>
      </c>
      <c r="J155" s="605">
        <f t="shared" si="27"/>
        <v>-12</v>
      </c>
      <c r="K155" s="125">
        <f t="shared" si="28"/>
        <v>-12</v>
      </c>
      <c r="L155" s="93">
        <f>'MASTER CHART'!$E$7</f>
        <v>0.3</v>
      </c>
      <c r="M155" s="38">
        <f t="shared" si="34"/>
        <v>-3.5999999999999996</v>
      </c>
    </row>
    <row r="156" spans="1:13" ht="15.65" x14ac:dyDescent="0.3">
      <c r="A156" s="487" t="s">
        <v>123</v>
      </c>
      <c r="B156" s="1109" t="s">
        <v>99</v>
      </c>
      <c r="C156" s="1113">
        <v>-9.9</v>
      </c>
      <c r="D156" s="1110" t="s">
        <v>500</v>
      </c>
      <c r="E156" s="492">
        <f t="shared" si="29"/>
        <v>-9.9</v>
      </c>
      <c r="F156" s="260">
        <f t="shared" si="31"/>
        <v>-9.9</v>
      </c>
      <c r="G156" s="612">
        <f t="shared" si="30"/>
        <v>-3.96</v>
      </c>
      <c r="H156" s="116">
        <f t="shared" si="32"/>
        <v>-4.96</v>
      </c>
      <c r="I156" s="116">
        <f t="shared" si="33"/>
        <v>4.96</v>
      </c>
      <c r="J156" s="605">
        <f t="shared" si="27"/>
        <v>-99.2</v>
      </c>
      <c r="K156" s="125">
        <f t="shared" si="28"/>
        <v>-99.2</v>
      </c>
      <c r="L156" s="93">
        <f>'MASTER CHART'!$E$7</f>
        <v>0.3</v>
      </c>
      <c r="M156" s="38">
        <f t="shared" si="34"/>
        <v>-29.759999999999998</v>
      </c>
    </row>
    <row r="157" spans="1:13" ht="15.65" x14ac:dyDescent="0.3">
      <c r="A157" s="486" t="s">
        <v>207</v>
      </c>
      <c r="B157" s="1109"/>
      <c r="C157" s="1113"/>
      <c r="D157" s="1110"/>
      <c r="E157" s="492">
        <f t="shared" si="29"/>
        <v>0</v>
      </c>
      <c r="F157" s="260">
        <f t="shared" si="31"/>
        <v>0</v>
      </c>
      <c r="G157" s="612" t="str">
        <f t="shared" si="30"/>
        <v>use median</v>
      </c>
      <c r="H157" s="116">
        <f t="shared" si="32"/>
        <v>0</v>
      </c>
      <c r="I157" s="116">
        <f t="shared" si="33"/>
        <v>0</v>
      </c>
      <c r="J157" s="605">
        <f t="shared" si="27"/>
        <v>0</v>
      </c>
      <c r="K157" s="125">
        <f t="shared" si="28"/>
        <v>0</v>
      </c>
      <c r="L157" s="93">
        <f>'MASTER CHART'!$E$7</f>
        <v>0.3</v>
      </c>
      <c r="M157" s="38">
        <f t="shared" si="34"/>
        <v>0</v>
      </c>
    </row>
    <row r="158" spans="1:13" ht="15.65" x14ac:dyDescent="0.3">
      <c r="A158" s="487" t="s">
        <v>100</v>
      </c>
      <c r="B158" s="1109" t="s">
        <v>100</v>
      </c>
      <c r="C158" s="1112">
        <v>3.2</v>
      </c>
      <c r="D158" s="1111" t="s">
        <v>495</v>
      </c>
      <c r="E158" s="492">
        <f t="shared" si="29"/>
        <v>3.2</v>
      </c>
      <c r="F158" s="260">
        <f t="shared" si="31"/>
        <v>3.2</v>
      </c>
      <c r="G158" s="612">
        <f t="shared" si="30"/>
        <v>1.28</v>
      </c>
      <c r="H158" s="116">
        <f t="shared" si="32"/>
        <v>0.28000000000000003</v>
      </c>
      <c r="I158" s="116">
        <f t="shared" si="33"/>
        <v>-0.28000000000000003</v>
      </c>
      <c r="J158" s="605">
        <f t="shared" si="27"/>
        <v>10.76923076923077</v>
      </c>
      <c r="K158" s="125">
        <f t="shared" si="28"/>
        <v>10.76923076923077</v>
      </c>
      <c r="L158" s="93">
        <f>'MASTER CHART'!$E$7</f>
        <v>0.3</v>
      </c>
      <c r="M158" s="38">
        <f t="shared" si="34"/>
        <v>3.2307692307692308</v>
      </c>
    </row>
    <row r="159" spans="1:13" ht="15.65" x14ac:dyDescent="0.3">
      <c r="A159" s="486" t="s">
        <v>208</v>
      </c>
      <c r="B159" s="1109" t="s">
        <v>208</v>
      </c>
      <c r="C159" s="1112">
        <v>5.3</v>
      </c>
      <c r="D159" s="1111" t="s">
        <v>495</v>
      </c>
      <c r="E159" s="492">
        <f t="shared" si="29"/>
        <v>5.3</v>
      </c>
      <c r="F159" s="260">
        <f t="shared" si="31"/>
        <v>5.3</v>
      </c>
      <c r="G159" s="612">
        <f t="shared" si="30"/>
        <v>2.12</v>
      </c>
      <c r="H159" s="116">
        <f t="shared" si="32"/>
        <v>1.1200000000000001</v>
      </c>
      <c r="I159" s="116">
        <f t="shared" si="33"/>
        <v>-1.1200000000000001</v>
      </c>
      <c r="J159" s="605">
        <f t="shared" si="27"/>
        <v>43.07692307692308</v>
      </c>
      <c r="K159" s="125">
        <f t="shared" si="28"/>
        <v>43.07692307692308</v>
      </c>
      <c r="L159" s="93">
        <f>'MASTER CHART'!$E$7</f>
        <v>0.3</v>
      </c>
      <c r="M159" s="38">
        <f t="shared" si="34"/>
        <v>12.923076923076923</v>
      </c>
    </row>
    <row r="160" spans="1:13" ht="17.350000000000001" customHeight="1" x14ac:dyDescent="0.3">
      <c r="A160" s="487" t="s">
        <v>124</v>
      </c>
      <c r="B160" s="1109" t="s">
        <v>124</v>
      </c>
      <c r="C160" s="1112">
        <v>-2.8</v>
      </c>
      <c r="D160" s="1111" t="s">
        <v>495</v>
      </c>
      <c r="E160" s="492">
        <f t="shared" si="29"/>
        <v>-2.8</v>
      </c>
      <c r="F160" s="260">
        <f t="shared" si="31"/>
        <v>-2.8</v>
      </c>
      <c r="G160" s="612">
        <f t="shared" si="30"/>
        <v>-1.1199999999999999</v>
      </c>
      <c r="H160" s="116">
        <f t="shared" si="32"/>
        <v>-2.12</v>
      </c>
      <c r="I160" s="116">
        <f t="shared" si="33"/>
        <v>2.12</v>
      </c>
      <c r="J160" s="605">
        <f t="shared" si="27"/>
        <v>-42.400000000000006</v>
      </c>
      <c r="K160" s="125">
        <f t="shared" si="28"/>
        <v>-42.400000000000006</v>
      </c>
      <c r="L160" s="93">
        <f>'MASTER CHART'!$E$7</f>
        <v>0.3</v>
      </c>
      <c r="M160" s="38">
        <f t="shared" si="34"/>
        <v>-12.72</v>
      </c>
    </row>
    <row r="161" spans="1:13" ht="15.65" x14ac:dyDescent="0.3">
      <c r="A161" s="486" t="s">
        <v>101</v>
      </c>
      <c r="B161" s="1109" t="s">
        <v>101</v>
      </c>
      <c r="C161" s="1112">
        <v>1.5</v>
      </c>
      <c r="D161" s="1111" t="s">
        <v>495</v>
      </c>
      <c r="E161" s="492">
        <f t="shared" si="29"/>
        <v>1.5</v>
      </c>
      <c r="F161" s="260">
        <f t="shared" si="31"/>
        <v>1.5</v>
      </c>
      <c r="G161" s="612">
        <f t="shared" si="30"/>
        <v>0.6</v>
      </c>
      <c r="H161" s="116">
        <f t="shared" si="32"/>
        <v>-0.4</v>
      </c>
      <c r="I161" s="116">
        <f t="shared" si="33"/>
        <v>0.4</v>
      </c>
      <c r="J161" s="605">
        <f t="shared" si="27"/>
        <v>-8</v>
      </c>
      <c r="K161" s="125">
        <f t="shared" si="28"/>
        <v>-8</v>
      </c>
      <c r="L161" s="93">
        <f>'MASTER CHART'!$E$7</f>
        <v>0.3</v>
      </c>
      <c r="M161" s="38">
        <f t="shared" si="34"/>
        <v>-2.4</v>
      </c>
    </row>
    <row r="162" spans="1:13" ht="15.65" x14ac:dyDescent="0.3">
      <c r="A162" s="487" t="s">
        <v>102</v>
      </c>
      <c r="B162" s="1109" t="s">
        <v>102</v>
      </c>
      <c r="C162" s="1113">
        <v>3.3</v>
      </c>
      <c r="D162" s="1110" t="s">
        <v>495</v>
      </c>
      <c r="E162" s="492">
        <f t="shared" si="29"/>
        <v>3.3</v>
      </c>
      <c r="F162" s="260">
        <f t="shared" si="31"/>
        <v>3.3</v>
      </c>
      <c r="G162" s="612">
        <f t="shared" si="30"/>
        <v>1.3199999999999998</v>
      </c>
      <c r="H162" s="116">
        <f t="shared" si="32"/>
        <v>0.31999999999999984</v>
      </c>
      <c r="I162" s="116">
        <f t="shared" si="33"/>
        <v>-0.31999999999999984</v>
      </c>
      <c r="J162" s="605">
        <f t="shared" si="27"/>
        <v>12.307692307692301</v>
      </c>
      <c r="K162" s="125">
        <f t="shared" si="28"/>
        <v>12.307692307692301</v>
      </c>
      <c r="L162" s="93">
        <f>'MASTER CHART'!$E$7</f>
        <v>0.3</v>
      </c>
      <c r="M162" s="38">
        <f t="shared" si="34"/>
        <v>3.6923076923076903</v>
      </c>
    </row>
    <row r="163" spans="1:13" ht="15.65" x14ac:dyDescent="0.3">
      <c r="A163" s="486" t="s">
        <v>209</v>
      </c>
      <c r="B163" s="1109" t="s">
        <v>209</v>
      </c>
      <c r="C163" s="1113">
        <v>5.4</v>
      </c>
      <c r="D163" s="1110" t="s">
        <v>495</v>
      </c>
      <c r="E163" s="492">
        <f t="shared" si="29"/>
        <v>5.4</v>
      </c>
      <c r="F163" s="260">
        <f t="shared" si="31"/>
        <v>5.4</v>
      </c>
      <c r="G163" s="612">
        <f t="shared" si="30"/>
        <v>2.16</v>
      </c>
      <c r="H163" s="116">
        <f t="shared" si="32"/>
        <v>1.1600000000000001</v>
      </c>
      <c r="I163" s="116">
        <f t="shared" si="33"/>
        <v>-1.1600000000000001</v>
      </c>
      <c r="J163" s="605">
        <f t="shared" si="27"/>
        <v>44.61538461538462</v>
      </c>
      <c r="K163" s="125">
        <f t="shared" ref="K163:K177" si="35">IF(H163&lt;0,H163/$K$183*-100,H163/$H$182*100)</f>
        <v>44.61538461538462</v>
      </c>
      <c r="L163" s="93">
        <f>'MASTER CHART'!$E$7</f>
        <v>0.3</v>
      </c>
      <c r="M163" s="38">
        <f t="shared" si="34"/>
        <v>13.384615384615385</v>
      </c>
    </row>
    <row r="164" spans="1:13" ht="14.95" customHeight="1" x14ac:dyDescent="0.3">
      <c r="A164" s="487" t="s">
        <v>210</v>
      </c>
      <c r="B164" s="1109" t="s">
        <v>210</v>
      </c>
      <c r="C164" s="1113">
        <v>11.2</v>
      </c>
      <c r="D164" s="1110" t="s">
        <v>325</v>
      </c>
      <c r="E164" s="492">
        <f t="shared" si="29"/>
        <v>11.2</v>
      </c>
      <c r="F164" s="260">
        <f t="shared" si="31"/>
        <v>9</v>
      </c>
      <c r="G164" s="612">
        <f t="shared" si="30"/>
        <v>3.6</v>
      </c>
      <c r="H164" s="116">
        <f t="shared" si="32"/>
        <v>2.6</v>
      </c>
      <c r="I164" s="116">
        <f t="shared" si="33"/>
        <v>-2.6</v>
      </c>
      <c r="J164" s="605">
        <f t="shared" si="27"/>
        <v>100</v>
      </c>
      <c r="K164" s="125">
        <f t="shared" si="35"/>
        <v>100</v>
      </c>
      <c r="L164" s="93">
        <f>'MASTER CHART'!$E$7</f>
        <v>0.3</v>
      </c>
      <c r="M164" s="38">
        <f t="shared" si="34"/>
        <v>30</v>
      </c>
    </row>
    <row r="165" spans="1:13" ht="15.65" x14ac:dyDescent="0.3">
      <c r="A165" s="487" t="s">
        <v>211</v>
      </c>
      <c r="B165" s="1109" t="s">
        <v>211</v>
      </c>
      <c r="C165" s="1112">
        <v>4.9000000000000004</v>
      </c>
      <c r="D165" s="1111" t="s">
        <v>495</v>
      </c>
      <c r="E165" s="492">
        <f t="shared" si="29"/>
        <v>4.9000000000000004</v>
      </c>
      <c r="F165" s="260">
        <f t="shared" si="31"/>
        <v>4.9000000000000004</v>
      </c>
      <c r="G165" s="612">
        <f t="shared" si="30"/>
        <v>1.9600000000000002</v>
      </c>
      <c r="H165" s="116">
        <f t="shared" si="32"/>
        <v>0.96000000000000019</v>
      </c>
      <c r="I165" s="116">
        <f t="shared" si="33"/>
        <v>-0.96000000000000019</v>
      </c>
      <c r="J165" s="605">
        <f t="shared" si="27"/>
        <v>36.923076923076934</v>
      </c>
      <c r="K165" s="125">
        <f t="shared" si="35"/>
        <v>36.923076923076934</v>
      </c>
      <c r="L165" s="93">
        <f>'MASTER CHART'!$E$7</f>
        <v>0.3</v>
      </c>
      <c r="M165" s="38">
        <f t="shared" si="34"/>
        <v>11.07692307692308</v>
      </c>
    </row>
    <row r="166" spans="1:13" ht="15.65" x14ac:dyDescent="0.3">
      <c r="A166" s="486" t="s">
        <v>103</v>
      </c>
      <c r="B166" s="1109" t="s">
        <v>103</v>
      </c>
      <c r="C166" s="1112">
        <v>1.5</v>
      </c>
      <c r="D166" s="1111" t="s">
        <v>495</v>
      </c>
      <c r="E166" s="492">
        <f t="shared" si="29"/>
        <v>1.5</v>
      </c>
      <c r="F166" s="260">
        <f t="shared" si="31"/>
        <v>1.5</v>
      </c>
      <c r="G166" s="612">
        <f t="shared" si="30"/>
        <v>0.6</v>
      </c>
      <c r="H166" s="116">
        <f t="shared" si="32"/>
        <v>-0.4</v>
      </c>
      <c r="I166" s="116">
        <f t="shared" si="33"/>
        <v>0.4</v>
      </c>
      <c r="J166" s="605">
        <f t="shared" si="27"/>
        <v>-8</v>
      </c>
      <c r="K166" s="125">
        <f t="shared" si="35"/>
        <v>-8</v>
      </c>
      <c r="L166" s="93">
        <f>'MASTER CHART'!$E$7</f>
        <v>0.3</v>
      </c>
      <c r="M166" s="38">
        <f t="shared" si="34"/>
        <v>-2.4</v>
      </c>
    </row>
    <row r="167" spans="1:13" ht="16.5" customHeight="1" x14ac:dyDescent="0.3">
      <c r="A167" s="487" t="s">
        <v>125</v>
      </c>
      <c r="B167" s="1109" t="s">
        <v>125</v>
      </c>
      <c r="C167" s="1112">
        <v>2.2999999999999998</v>
      </c>
      <c r="D167" s="1111" t="s">
        <v>495</v>
      </c>
      <c r="E167" s="492">
        <f t="shared" si="29"/>
        <v>2.2999999999999998</v>
      </c>
      <c r="F167" s="260">
        <f t="shared" si="31"/>
        <v>2.2999999999999998</v>
      </c>
      <c r="G167" s="612">
        <f t="shared" si="30"/>
        <v>0.91999999999999993</v>
      </c>
      <c r="H167" s="116">
        <f t="shared" si="32"/>
        <v>-8.0000000000000071E-2</v>
      </c>
      <c r="I167" s="116">
        <f t="shared" si="33"/>
        <v>8.0000000000000071E-2</v>
      </c>
      <c r="J167" s="605">
        <f t="shared" si="27"/>
        <v>-1.6000000000000014</v>
      </c>
      <c r="K167" s="125">
        <f t="shared" si="35"/>
        <v>-1.6000000000000014</v>
      </c>
      <c r="L167" s="93">
        <f>'MASTER CHART'!$E$7</f>
        <v>0.3</v>
      </c>
      <c r="M167" s="38">
        <f t="shared" si="34"/>
        <v>-0.48000000000000043</v>
      </c>
    </row>
    <row r="168" spans="1:13" ht="15.65" x14ac:dyDescent="0.3">
      <c r="A168" s="486" t="s">
        <v>104</v>
      </c>
      <c r="B168" s="1109" t="s">
        <v>104</v>
      </c>
      <c r="C168" s="1113">
        <v>1.8</v>
      </c>
      <c r="D168" s="1110" t="s">
        <v>495</v>
      </c>
      <c r="E168" s="492">
        <f t="shared" si="29"/>
        <v>1.8</v>
      </c>
      <c r="F168" s="260">
        <f t="shared" si="31"/>
        <v>1.8</v>
      </c>
      <c r="G168" s="612">
        <f t="shared" si="30"/>
        <v>0.72</v>
      </c>
      <c r="H168" s="116">
        <f t="shared" si="32"/>
        <v>-0.28000000000000003</v>
      </c>
      <c r="I168" s="116">
        <f t="shared" si="33"/>
        <v>0.28000000000000003</v>
      </c>
      <c r="J168" s="605">
        <f t="shared" si="27"/>
        <v>-5.6000000000000005</v>
      </c>
      <c r="K168" s="125">
        <f t="shared" si="35"/>
        <v>-5.6000000000000005</v>
      </c>
      <c r="L168" s="93">
        <f>'MASTER CHART'!$E$7</f>
        <v>0.3</v>
      </c>
      <c r="M168" s="38">
        <f t="shared" si="34"/>
        <v>-1.6800000000000002</v>
      </c>
    </row>
    <row r="169" spans="1:13" ht="15.65" x14ac:dyDescent="0.3">
      <c r="A169" s="487" t="s">
        <v>236</v>
      </c>
      <c r="B169" s="1109" t="s">
        <v>230</v>
      </c>
      <c r="C169" s="1113">
        <v>7.2</v>
      </c>
      <c r="D169" s="1110" t="s">
        <v>495</v>
      </c>
      <c r="E169" s="492">
        <f t="shared" si="29"/>
        <v>7.2</v>
      </c>
      <c r="F169" s="260">
        <f t="shared" si="31"/>
        <v>7.2</v>
      </c>
      <c r="G169" s="612">
        <f t="shared" si="30"/>
        <v>2.88</v>
      </c>
      <c r="H169" s="116">
        <f t="shared" si="32"/>
        <v>1.88</v>
      </c>
      <c r="I169" s="116">
        <f t="shared" si="33"/>
        <v>-1.88</v>
      </c>
      <c r="J169" s="605">
        <f t="shared" si="27"/>
        <v>72.307692307692307</v>
      </c>
      <c r="K169" s="125">
        <f t="shared" si="35"/>
        <v>72.307692307692307</v>
      </c>
      <c r="L169" s="93">
        <f>'MASTER CHART'!$E$7</f>
        <v>0.3</v>
      </c>
      <c r="M169" s="38">
        <f t="shared" si="34"/>
        <v>21.69230769230769</v>
      </c>
    </row>
    <row r="170" spans="1:13" ht="15.65" x14ac:dyDescent="0.3">
      <c r="A170" s="487" t="s">
        <v>106</v>
      </c>
      <c r="B170" s="1109" t="s">
        <v>126</v>
      </c>
      <c r="C170" s="1112">
        <v>1.6</v>
      </c>
      <c r="D170" s="1111" t="s">
        <v>495</v>
      </c>
      <c r="E170" s="492">
        <f t="shared" si="29"/>
        <v>1.6</v>
      </c>
      <c r="F170" s="260">
        <f t="shared" si="31"/>
        <v>1.6</v>
      </c>
      <c r="G170" s="612">
        <f t="shared" si="30"/>
        <v>0.64</v>
      </c>
      <c r="H170" s="116">
        <f t="shared" si="32"/>
        <v>-0.36</v>
      </c>
      <c r="I170" s="116">
        <f t="shared" si="33"/>
        <v>0.36</v>
      </c>
      <c r="J170" s="605">
        <f t="shared" si="27"/>
        <v>-7.1999999999999993</v>
      </c>
      <c r="K170" s="125">
        <f t="shared" si="35"/>
        <v>-7.1999999999999993</v>
      </c>
      <c r="L170" s="93">
        <f>'MASTER CHART'!$E$7</f>
        <v>0.3</v>
      </c>
      <c r="M170" s="38">
        <f t="shared" si="34"/>
        <v>-2.1599999999999997</v>
      </c>
    </row>
    <row r="171" spans="1:13" ht="15.65" x14ac:dyDescent="0.3">
      <c r="A171" s="486" t="s">
        <v>105</v>
      </c>
      <c r="B171" s="1109" t="s">
        <v>105</v>
      </c>
      <c r="C171" s="1112">
        <v>0.1</v>
      </c>
      <c r="D171" s="1111" t="s">
        <v>495</v>
      </c>
      <c r="E171" s="492">
        <f t="shared" si="29"/>
        <v>0.1</v>
      </c>
      <c r="F171" s="260">
        <f t="shared" si="31"/>
        <v>0.1</v>
      </c>
      <c r="G171" s="612">
        <f t="shared" si="30"/>
        <v>0.04</v>
      </c>
      <c r="H171" s="116">
        <f t="shared" si="32"/>
        <v>-0.96</v>
      </c>
      <c r="I171" s="116">
        <f t="shared" si="33"/>
        <v>0.96</v>
      </c>
      <c r="J171" s="605">
        <f t="shared" si="27"/>
        <v>-19.2</v>
      </c>
      <c r="K171" s="125">
        <f t="shared" si="35"/>
        <v>-19.2</v>
      </c>
      <c r="L171" s="93">
        <f>'MASTER CHART'!$E$7</f>
        <v>0.3</v>
      </c>
      <c r="M171" s="38">
        <f t="shared" si="34"/>
        <v>-5.76</v>
      </c>
    </row>
    <row r="172" spans="1:13" ht="15.65" x14ac:dyDescent="0.3">
      <c r="A172" s="487" t="s">
        <v>212</v>
      </c>
      <c r="B172" s="1109" t="s">
        <v>212</v>
      </c>
      <c r="C172" s="1113">
        <v>6</v>
      </c>
      <c r="D172" s="1110" t="s">
        <v>495</v>
      </c>
      <c r="E172" s="492">
        <f t="shared" si="29"/>
        <v>6</v>
      </c>
      <c r="F172" s="260">
        <f t="shared" si="31"/>
        <v>6</v>
      </c>
      <c r="G172" s="612">
        <f t="shared" si="30"/>
        <v>2.4</v>
      </c>
      <c r="H172" s="116">
        <f t="shared" si="32"/>
        <v>1.4</v>
      </c>
      <c r="I172" s="116">
        <f t="shared" si="33"/>
        <v>-1.4</v>
      </c>
      <c r="J172" s="605">
        <f t="shared" si="27"/>
        <v>53.846153846153847</v>
      </c>
      <c r="K172" s="125">
        <f t="shared" si="35"/>
        <v>53.846153846153847</v>
      </c>
      <c r="L172" s="93">
        <f>'MASTER CHART'!$E$7</f>
        <v>0.3</v>
      </c>
      <c r="M172" s="38">
        <f t="shared" si="34"/>
        <v>16.153846153846153</v>
      </c>
    </row>
    <row r="173" spans="1:13" ht="15.65" x14ac:dyDescent="0.3">
      <c r="A173" s="487" t="s">
        <v>107</v>
      </c>
      <c r="B173" s="1109" t="s">
        <v>107</v>
      </c>
      <c r="C173" s="1113">
        <v>-10</v>
      </c>
      <c r="D173" s="1110" t="s">
        <v>495</v>
      </c>
      <c r="E173" s="492">
        <f t="shared" si="29"/>
        <v>-10</v>
      </c>
      <c r="F173" s="260">
        <f t="shared" si="31"/>
        <v>-10</v>
      </c>
      <c r="G173" s="612">
        <f t="shared" si="30"/>
        <v>-4</v>
      </c>
      <c r="H173" s="116">
        <f t="shared" si="32"/>
        <v>-5</v>
      </c>
      <c r="I173" s="116">
        <f t="shared" si="33"/>
        <v>5</v>
      </c>
      <c r="J173" s="605">
        <f t="shared" si="27"/>
        <v>-100</v>
      </c>
      <c r="K173" s="125">
        <f t="shared" si="35"/>
        <v>-100</v>
      </c>
      <c r="L173" s="93">
        <f>'MASTER CHART'!$E$7</f>
        <v>0.3</v>
      </c>
      <c r="M173" s="38">
        <f t="shared" si="34"/>
        <v>-30</v>
      </c>
    </row>
    <row r="174" spans="1:13" ht="15.65" x14ac:dyDescent="0.3">
      <c r="A174" s="486" t="s">
        <v>213</v>
      </c>
      <c r="B174" s="1109" t="s">
        <v>108</v>
      </c>
      <c r="C174" s="1112">
        <v>6.1</v>
      </c>
      <c r="D174" s="1111" t="s">
        <v>495</v>
      </c>
      <c r="E174" s="492">
        <f t="shared" si="29"/>
        <v>6.1</v>
      </c>
      <c r="F174" s="260">
        <f t="shared" si="31"/>
        <v>6.1</v>
      </c>
      <c r="G174" s="612">
        <f t="shared" si="30"/>
        <v>2.44</v>
      </c>
      <c r="H174" s="116">
        <f t="shared" si="32"/>
        <v>1.44</v>
      </c>
      <c r="I174" s="116">
        <f t="shared" si="33"/>
        <v>-1.44</v>
      </c>
      <c r="J174" s="605">
        <f>(IF(H174&lt;0,H174/$H$183*-100,H174/$H$182*100))</f>
        <v>55.38461538461538</v>
      </c>
      <c r="K174" s="125">
        <f t="shared" si="35"/>
        <v>55.38461538461538</v>
      </c>
      <c r="L174" s="93">
        <f>'MASTER CHART'!$E$7</f>
        <v>0.3</v>
      </c>
      <c r="M174" s="38">
        <f t="shared" si="34"/>
        <v>16.615384615384613</v>
      </c>
    </row>
    <row r="175" spans="1:13" ht="15.65" x14ac:dyDescent="0.3">
      <c r="A175" s="487" t="s">
        <v>109</v>
      </c>
      <c r="B175" s="1109" t="s">
        <v>109</v>
      </c>
      <c r="C175" s="1112">
        <v>-4.2</v>
      </c>
      <c r="D175" s="1111" t="s">
        <v>495</v>
      </c>
      <c r="E175" s="492">
        <f t="shared" si="29"/>
        <v>-4.2</v>
      </c>
      <c r="F175" s="260">
        <f t="shared" si="31"/>
        <v>-4.2</v>
      </c>
      <c r="G175" s="612">
        <f t="shared" si="30"/>
        <v>-1.6800000000000002</v>
      </c>
      <c r="H175" s="116">
        <f t="shared" si="32"/>
        <v>-2.68</v>
      </c>
      <c r="I175" s="116">
        <f t="shared" si="33"/>
        <v>2.68</v>
      </c>
      <c r="J175" s="605">
        <f>(IF(H175&lt;0,H175/$H$183*-100,H175/$H$182*100))</f>
        <v>-53.6</v>
      </c>
      <c r="K175" s="125">
        <f t="shared" si="35"/>
        <v>-53.6</v>
      </c>
      <c r="L175" s="93">
        <f>'MASTER CHART'!$E$7</f>
        <v>0.3</v>
      </c>
      <c r="M175" s="38">
        <f t="shared" si="34"/>
        <v>-16.079999999999998</v>
      </c>
    </row>
    <row r="176" spans="1:13" ht="15.65" x14ac:dyDescent="0.3">
      <c r="A176" s="486" t="s">
        <v>214</v>
      </c>
      <c r="B176" s="1109" t="s">
        <v>214</v>
      </c>
      <c r="C176" s="1113">
        <v>3</v>
      </c>
      <c r="D176" s="1110" t="s">
        <v>495</v>
      </c>
      <c r="E176" s="492">
        <f t="shared" si="29"/>
        <v>3</v>
      </c>
      <c r="F176" s="260">
        <f t="shared" si="31"/>
        <v>3</v>
      </c>
      <c r="G176" s="612">
        <f t="shared" si="30"/>
        <v>1.2</v>
      </c>
      <c r="H176" s="116">
        <f t="shared" si="32"/>
        <v>0.19999999999999996</v>
      </c>
      <c r="I176" s="116">
        <f t="shared" si="33"/>
        <v>-0.19999999999999996</v>
      </c>
      <c r="J176" s="605">
        <f>(IF(H176&lt;0,H176/$H$183*-100,H176/$H$182*100))</f>
        <v>7.6923076923076898</v>
      </c>
      <c r="K176" s="125">
        <f t="shared" si="35"/>
        <v>7.6923076923076898</v>
      </c>
      <c r="L176" s="93">
        <f>'MASTER CHART'!$E$7</f>
        <v>0.3</v>
      </c>
      <c r="M176" s="38">
        <f t="shared" si="34"/>
        <v>2.307692307692307</v>
      </c>
    </row>
    <row r="177" spans="1:14" ht="16.2" thickBot="1" x14ac:dyDescent="0.35">
      <c r="A177" s="635" t="s">
        <v>215</v>
      </c>
      <c r="B177" s="1109" t="s">
        <v>215</v>
      </c>
      <c r="C177" s="1113">
        <v>-0.3</v>
      </c>
      <c r="D177" s="1110" t="s">
        <v>495</v>
      </c>
      <c r="E177" s="492">
        <f t="shared" si="29"/>
        <v>-0.3</v>
      </c>
      <c r="F177" s="619">
        <f t="shared" si="31"/>
        <v>-0.3</v>
      </c>
      <c r="G177" s="620">
        <f t="shared" si="30"/>
        <v>-0.12</v>
      </c>
      <c r="H177" s="68">
        <f t="shared" si="32"/>
        <v>-1.1200000000000001</v>
      </c>
      <c r="I177" s="68">
        <f t="shared" si="33"/>
        <v>1.1200000000000001</v>
      </c>
      <c r="J177" s="610">
        <f>(IF(H177&lt;0,H177/$H$183*-100,H177/$H$182*100))</f>
        <v>-22.400000000000002</v>
      </c>
      <c r="K177" s="120">
        <f t="shared" si="35"/>
        <v>-22.400000000000002</v>
      </c>
      <c r="L177" s="63">
        <f>'MASTER CHART'!$E$7</f>
        <v>0.3</v>
      </c>
      <c r="M177" s="77">
        <f t="shared" si="34"/>
        <v>-6.7200000000000006</v>
      </c>
    </row>
    <row r="178" spans="1:14" ht="16.2" thickTop="1" x14ac:dyDescent="0.3">
      <c r="A178" s="636"/>
      <c r="E178" s="481"/>
    </row>
    <row r="179" spans="1:14" ht="15.65" x14ac:dyDescent="0.3">
      <c r="A179" s="637"/>
      <c r="E179" s="283"/>
      <c r="F179" s="186"/>
      <c r="G179" s="613"/>
      <c r="H179" s="178"/>
      <c r="I179" s="178"/>
      <c r="J179" s="179"/>
      <c r="K179" s="179"/>
      <c r="L179" s="178"/>
      <c r="M179" s="139"/>
    </row>
    <row r="180" spans="1:14" ht="16.75" thickBot="1" x14ac:dyDescent="0.35">
      <c r="A180" s="47"/>
      <c r="E180" s="65"/>
      <c r="F180" s="65"/>
      <c r="G180" s="614"/>
      <c r="H180" s="81"/>
      <c r="I180" s="65"/>
      <c r="J180" s="33"/>
    </row>
    <row r="181" spans="1:14" ht="17.45" thickTop="1" thickBot="1" x14ac:dyDescent="0.35">
      <c r="A181" s="631"/>
      <c r="E181" s="632" t="s">
        <v>361</v>
      </c>
      <c r="F181" s="633">
        <f>MEDIAN(F4:F177)</f>
        <v>2.5</v>
      </c>
      <c r="G181" s="634"/>
      <c r="H181" s="300">
        <f>AVERAGE(F4:F85)</f>
        <v>2.3841463414634156</v>
      </c>
      <c r="I181" s="299"/>
      <c r="J181" s="252"/>
      <c r="K181" s="252"/>
    </row>
    <row r="182" spans="1:14" ht="17.45" thickTop="1" thickBot="1" x14ac:dyDescent="0.35">
      <c r="A182" s="97"/>
      <c r="B182" s="1109"/>
      <c r="C182" s="1113"/>
      <c r="D182" s="1110"/>
      <c r="E182" s="187"/>
      <c r="F182" s="629"/>
      <c r="G182" s="630" t="s">
        <v>15</v>
      </c>
      <c r="H182" s="258">
        <f>MAX(H4:H177)</f>
        <v>2.6</v>
      </c>
      <c r="K182" s="252"/>
    </row>
    <row r="183" spans="1:14" ht="17.45" thickTop="1" thickBot="1" x14ac:dyDescent="0.35">
      <c r="A183" s="97"/>
      <c r="E183" s="254"/>
      <c r="F183" s="615"/>
      <c r="G183" s="301" t="s">
        <v>14</v>
      </c>
      <c r="H183" s="302">
        <f>MIN(H4:H177)</f>
        <v>-5</v>
      </c>
      <c r="J183" t="s">
        <v>269</v>
      </c>
      <c r="K183" s="259">
        <f>MAX(I4:I177)*-1</f>
        <v>-5</v>
      </c>
    </row>
    <row r="184" spans="1:14" ht="16.2" x14ac:dyDescent="0.3">
      <c r="A184" s="97"/>
      <c r="E184" s="255"/>
      <c r="F184" s="255"/>
      <c r="G184" s="616"/>
      <c r="H184" s="101"/>
      <c r="I184" s="70"/>
      <c r="J184" s="256"/>
      <c r="K184" s="69"/>
    </row>
    <row r="185" spans="1:14" x14ac:dyDescent="0.3">
      <c r="A185" s="282" t="s">
        <v>28</v>
      </c>
      <c r="B185" s="1109"/>
      <c r="C185" s="1112"/>
      <c r="D185" s="1111"/>
      <c r="H185" s="225"/>
      <c r="I185" s="225"/>
      <c r="J185" s="225"/>
      <c r="K185" s="226"/>
      <c r="L185" s="226"/>
      <c r="M185" s="226"/>
      <c r="N185" s="226"/>
    </row>
    <row r="186" spans="1:14" x14ac:dyDescent="0.3">
      <c r="B186" s="1109"/>
      <c r="C186" s="1113"/>
      <c r="D186" s="1110"/>
      <c r="G186" s="617"/>
      <c r="H186" s="253"/>
      <c r="I186" s="253"/>
      <c r="J186" s="253"/>
      <c r="K186" s="257"/>
      <c r="L186" s="253"/>
      <c r="M186" s="253"/>
      <c r="N186" s="253"/>
    </row>
  </sheetData>
  <mergeCells count="8">
    <mergeCell ref="G2:L2"/>
    <mergeCell ref="M2:M3"/>
    <mergeCell ref="E2:F2"/>
    <mergeCell ref="A1:A3"/>
    <mergeCell ref="E1:M1"/>
    <mergeCell ref="B3:D3"/>
    <mergeCell ref="B1:D1"/>
    <mergeCell ref="B2:D2"/>
  </mergeCells>
  <hyperlinks>
    <hyperlink ref="A185:N185" r:id="rId1" display="SOURCE: https://www.cia.gov/library/publications/the-world-factbook/rankorder/2003rank.html" xr:uid="{00000000-0004-0000-0400-000000000000}"/>
  </hyperlinks>
  <pageMargins left="0.7" right="0.7" top="0.75" bottom="0.75" header="0.3" footer="0.3"/>
  <pageSetup orientation="portrait" horizontalDpi="300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R215"/>
  <sheetViews>
    <sheetView zoomScale="120" zoomScaleNormal="120" workbookViewId="0">
      <pane xSplit="1" ySplit="3" topLeftCell="B147" activePane="bottomRight" state="frozen"/>
      <selection pane="topRight" activeCell="B1" sqref="B1"/>
      <selection pane="bottomLeft" activeCell="A4" sqref="A4"/>
      <selection pane="bottomRight" activeCell="B3" sqref="B1:F1048576"/>
    </sheetView>
  </sheetViews>
  <sheetFormatPr defaultColWidth="13.19921875" defaultRowHeight="14.4" x14ac:dyDescent="0.3"/>
  <cols>
    <col min="1" max="1" width="33.3984375" style="224" customWidth="1"/>
    <col min="2" max="2" width="23.19921875" style="723" hidden="1" customWidth="1"/>
    <col min="3" max="4" width="14.19921875" style="724" hidden="1" customWidth="1"/>
    <col min="5" max="5" width="13.19921875" style="724" hidden="1" customWidth="1"/>
    <col min="6" max="6" width="10.796875" style="724" hidden="1" customWidth="1"/>
    <col min="7" max="7" width="13.19921875" style="638" customWidth="1"/>
    <col min="8" max="8" width="13.19921875" style="80" customWidth="1"/>
    <col min="9" max="9" width="13.19921875" style="224" customWidth="1"/>
    <col min="10" max="10" width="13.19921875" style="224" hidden="1" customWidth="1"/>
    <col min="11" max="11" width="12.3984375" style="224" customWidth="1"/>
    <col min="12" max="13" width="13.19921875" style="224" customWidth="1"/>
    <col min="14" max="14" width="26.3984375" hidden="1" customWidth="1"/>
    <col min="15" max="15" width="0" hidden="1" customWidth="1"/>
    <col min="17" max="17" width="23" customWidth="1"/>
  </cols>
  <sheetData>
    <row r="1" spans="1:18" ht="27.7" customHeight="1" thickBot="1" x14ac:dyDescent="0.35">
      <c r="A1" s="1512" t="s">
        <v>0</v>
      </c>
      <c r="B1" s="1515" t="s">
        <v>508</v>
      </c>
      <c r="C1" s="1516"/>
      <c r="D1" s="1516"/>
      <c r="E1" s="1516"/>
      <c r="F1" s="1516"/>
      <c r="G1" s="1503" t="s">
        <v>278</v>
      </c>
      <c r="H1" s="1504"/>
      <c r="I1" s="1504"/>
      <c r="J1" s="1504"/>
      <c r="K1" s="1504"/>
      <c r="L1" s="1504"/>
      <c r="M1" s="1505"/>
      <c r="N1" s="138"/>
      <c r="O1" s="138"/>
      <c r="Q1" s="138"/>
    </row>
    <row r="2" spans="1:18" ht="15.55" thickTop="1" x14ac:dyDescent="0.3">
      <c r="A2" s="1513"/>
      <c r="B2" s="1517"/>
      <c r="C2" s="1517"/>
      <c r="D2" s="1517"/>
      <c r="E2" s="1517"/>
      <c r="F2" s="1517"/>
      <c r="G2" s="1510" t="s">
        <v>509</v>
      </c>
      <c r="H2" s="1508" t="s">
        <v>8</v>
      </c>
      <c r="I2" s="1509"/>
      <c r="J2" s="1509"/>
      <c r="K2" s="1509"/>
      <c r="L2" s="1402"/>
      <c r="M2" s="227" t="s">
        <v>1</v>
      </c>
      <c r="N2" s="138"/>
      <c r="O2" s="138"/>
    </row>
    <row r="3" spans="1:18" ht="30.5" thickBot="1" x14ac:dyDescent="0.35">
      <c r="A3" s="1514"/>
      <c r="B3" s="670"/>
      <c r="C3" s="721">
        <v>2017</v>
      </c>
      <c r="D3" s="721">
        <v>2018</v>
      </c>
      <c r="E3" s="721">
        <v>2019</v>
      </c>
      <c r="F3" s="721">
        <v>2020</v>
      </c>
      <c r="G3" s="1511"/>
      <c r="H3" s="218" t="s">
        <v>343</v>
      </c>
      <c r="I3" s="95" t="s">
        <v>348</v>
      </c>
      <c r="J3" s="96" t="s">
        <v>10</v>
      </c>
      <c r="K3" s="618" t="s">
        <v>364</v>
      </c>
      <c r="L3" s="99" t="s">
        <v>17</v>
      </c>
      <c r="M3" s="228"/>
      <c r="N3" s="138"/>
      <c r="O3" s="138"/>
    </row>
    <row r="4" spans="1:18" ht="15.65" x14ac:dyDescent="0.3">
      <c r="A4" s="485" t="s">
        <v>128</v>
      </c>
      <c r="B4" s="670" t="s">
        <v>128</v>
      </c>
      <c r="C4" s="670">
        <v>67.462000000000003</v>
      </c>
      <c r="D4" s="670">
        <v>71.385999999999996</v>
      </c>
      <c r="E4" s="670">
        <v>75.87</v>
      </c>
      <c r="F4" s="670">
        <v>80.882999999999996</v>
      </c>
      <c r="G4" s="718">
        <f t="shared" ref="G4:G67" si="0">IF(F4=0,"use median",(F4-C4)/C4)</f>
        <v>0.19894162639708268</v>
      </c>
      <c r="H4" s="177">
        <f t="shared" ref="H4:H6" si="1">IF(G4="use median",$G$180,G4/$G$180)</f>
        <v>1.0509707781258102</v>
      </c>
      <c r="I4" s="115">
        <f>H4-$G$180</f>
        <v>0.86167757365455544</v>
      </c>
      <c r="J4" s="115">
        <f>(I4*-1)</f>
        <v>-0.86167757365455544</v>
      </c>
      <c r="K4" s="605">
        <f t="shared" ref="K4:K67" si="2">(IF(I4&lt;=0,I4/$I$182*-100,I4/$I$181*100))</f>
        <v>29.666027783298915</v>
      </c>
      <c r="L4" s="93">
        <f>'MASTER CHART'!$G$7</f>
        <v>0.3</v>
      </c>
      <c r="M4" s="38">
        <f>(K4*L4)</f>
        <v>8.8998083349896735</v>
      </c>
      <c r="N4" s="138" t="s">
        <v>31</v>
      </c>
      <c r="O4" s="138">
        <v>4.0940000000000003</v>
      </c>
    </row>
    <row r="5" spans="1:18" ht="15.65" x14ac:dyDescent="0.3">
      <c r="A5" s="486" t="s">
        <v>129</v>
      </c>
      <c r="B5" s="670" t="s">
        <v>129</v>
      </c>
      <c r="C5" s="670">
        <v>36.198</v>
      </c>
      <c r="D5" s="670">
        <v>38.526000000000003</v>
      </c>
      <c r="E5" s="670">
        <v>40.999000000000002</v>
      </c>
      <c r="F5" s="670">
        <v>43.555999999999997</v>
      </c>
      <c r="G5" s="718">
        <f t="shared" si="0"/>
        <v>0.203270898944693</v>
      </c>
      <c r="H5" s="177">
        <f t="shared" si="1"/>
        <v>1.0738415016665896</v>
      </c>
      <c r="I5" s="115">
        <f t="shared" ref="I5:I68" si="3">H5-$G$180</f>
        <v>0.8845482971953349</v>
      </c>
      <c r="J5" s="115">
        <f>(I5*-1)</f>
        <v>-0.8845482971953349</v>
      </c>
      <c r="K5" s="605">
        <f t="shared" si="2"/>
        <v>30.453426156808071</v>
      </c>
      <c r="L5" s="93">
        <f>'MASTER CHART'!$G$7</f>
        <v>0.3</v>
      </c>
      <c r="M5" s="38">
        <f>(K5*L5)</f>
        <v>9.1360278470424205</v>
      </c>
      <c r="N5" s="138" t="s">
        <v>40</v>
      </c>
      <c r="O5" s="138">
        <v>3</v>
      </c>
    </row>
    <row r="6" spans="1:18" ht="15.65" x14ac:dyDescent="0.3">
      <c r="A6" s="487" t="s">
        <v>31</v>
      </c>
      <c r="B6" s="670" t="s">
        <v>31</v>
      </c>
      <c r="C6" s="670">
        <v>634.74599999999998</v>
      </c>
      <c r="D6" s="670">
        <v>653.077</v>
      </c>
      <c r="E6" s="670">
        <v>675.69100000000003</v>
      </c>
      <c r="F6" s="670">
        <v>700.95100000000002</v>
      </c>
      <c r="G6" s="718">
        <f t="shared" si="0"/>
        <v>0.10430156314494309</v>
      </c>
      <c r="H6" s="177">
        <f t="shared" si="1"/>
        <v>0.55100532233201149</v>
      </c>
      <c r="I6" s="115">
        <f t="shared" si="3"/>
        <v>0.36171211786075674</v>
      </c>
      <c r="J6" s="115">
        <f t="shared" ref="J6:J69" si="4">(I6*-1)</f>
        <v>-0.36171211786075674</v>
      </c>
      <c r="K6" s="605">
        <f t="shared" si="2"/>
        <v>12.45310550732165</v>
      </c>
      <c r="L6" s="93">
        <f>'MASTER CHART'!$G$7</f>
        <v>0.3</v>
      </c>
      <c r="M6" s="38">
        <f t="shared" ref="M6:M69" si="5">(K6*L6)</f>
        <v>3.7359316521964949</v>
      </c>
      <c r="N6" s="138" t="s">
        <v>41</v>
      </c>
      <c r="O6" s="138">
        <v>3.4769999999999999</v>
      </c>
    </row>
    <row r="7" spans="1:18" ht="15.65" x14ac:dyDescent="0.3">
      <c r="A7" s="487" t="s">
        <v>130</v>
      </c>
      <c r="G7" s="718" t="str">
        <f t="shared" si="0"/>
        <v>use median</v>
      </c>
      <c r="H7" s="177">
        <f>IF(G7="use median",$G$180,G7/$G$180)</f>
        <v>0.18929320447125475</v>
      </c>
      <c r="I7" s="115">
        <f t="shared" si="3"/>
        <v>0</v>
      </c>
      <c r="J7" s="115">
        <f t="shared" si="4"/>
        <v>0</v>
      </c>
      <c r="K7" s="605">
        <f t="shared" si="2"/>
        <v>0</v>
      </c>
      <c r="L7" s="93">
        <f>'MASTER CHART'!$G$7</f>
        <v>0.3</v>
      </c>
      <c r="M7" s="38">
        <f t="shared" si="5"/>
        <v>0</v>
      </c>
      <c r="N7" s="138" t="s">
        <v>42</v>
      </c>
      <c r="O7" s="138">
        <v>1.756</v>
      </c>
    </row>
    <row r="8" spans="1:18" ht="15.65" x14ac:dyDescent="0.3">
      <c r="A8" s="486" t="s">
        <v>131</v>
      </c>
      <c r="B8" s="670" t="s">
        <v>131</v>
      </c>
      <c r="C8" s="670">
        <v>193.935</v>
      </c>
      <c r="D8" s="670">
        <v>201.30600000000001</v>
      </c>
      <c r="E8" s="670">
        <v>208.583</v>
      </c>
      <c r="F8" s="670">
        <v>216.001</v>
      </c>
      <c r="G8" s="718">
        <f t="shared" si="0"/>
        <v>0.11378039033696859</v>
      </c>
      <c r="H8" s="177">
        <f t="shared" ref="H8:H71" si="6">IF(G8="use median",$G$180,G8/$G$180)</f>
        <v>0.6010801637321681</v>
      </c>
      <c r="I8" s="115">
        <f t="shared" si="3"/>
        <v>0.41178695926091335</v>
      </c>
      <c r="J8" s="115">
        <f t="shared" si="4"/>
        <v>-0.41178695926091335</v>
      </c>
      <c r="K8" s="605">
        <f t="shared" si="2"/>
        <v>14.177093320908263</v>
      </c>
      <c r="L8" s="93">
        <f>'MASTER CHART'!$G$7</f>
        <v>0.3</v>
      </c>
      <c r="M8" s="38">
        <f t="shared" si="5"/>
        <v>4.2531279962724788</v>
      </c>
      <c r="N8" s="138" t="s">
        <v>43</v>
      </c>
      <c r="O8" s="138">
        <v>2.9489999999999998</v>
      </c>
      <c r="Q8" s="138"/>
      <c r="R8" s="138"/>
    </row>
    <row r="9" spans="1:18" ht="15.65" x14ac:dyDescent="0.3">
      <c r="A9" s="486" t="s">
        <v>112</v>
      </c>
      <c r="B9" s="670" t="s">
        <v>112</v>
      </c>
      <c r="C9" s="670">
        <v>2.3719999999999999</v>
      </c>
      <c r="D9" s="670">
        <v>2.4660000000000002</v>
      </c>
      <c r="E9" s="670">
        <v>2.5630000000000002</v>
      </c>
      <c r="F9" s="670">
        <v>2.6589999999999998</v>
      </c>
      <c r="G9" s="718">
        <f t="shared" si="0"/>
        <v>0.12099494097807754</v>
      </c>
      <c r="H9" s="177">
        <f t="shared" si="6"/>
        <v>0.63919326272724875</v>
      </c>
      <c r="I9" s="115">
        <f t="shared" si="3"/>
        <v>0.449900058255994</v>
      </c>
      <c r="J9" s="115">
        <f t="shared" si="4"/>
        <v>-0.449900058255994</v>
      </c>
      <c r="K9" s="605">
        <f t="shared" si="2"/>
        <v>15.489259597791042</v>
      </c>
      <c r="L9" s="93">
        <f>'MASTER CHART'!$G$7</f>
        <v>0.3</v>
      </c>
      <c r="M9" s="38">
        <f t="shared" si="5"/>
        <v>4.6467778793373125</v>
      </c>
      <c r="N9" s="138" t="s">
        <v>113</v>
      </c>
      <c r="O9" s="138">
        <v>2.5</v>
      </c>
    </row>
    <row r="10" spans="1:18" ht="15.65" x14ac:dyDescent="0.3">
      <c r="A10" s="487" t="s">
        <v>40</v>
      </c>
      <c r="B10" s="670" t="s">
        <v>40</v>
      </c>
      <c r="C10" s="670">
        <v>912.81600000000003</v>
      </c>
      <c r="D10" s="670">
        <v>954.83600000000001</v>
      </c>
      <c r="E10" s="670">
        <v>999.76499999999999</v>
      </c>
      <c r="F10" s="1147">
        <v>1050.4490000000001</v>
      </c>
      <c r="G10" s="718">
        <f t="shared" si="0"/>
        <v>0.1507784701407513</v>
      </c>
      <c r="H10" s="177">
        <f t="shared" si="6"/>
        <v>0.79653398315018675</v>
      </c>
      <c r="I10" s="115">
        <f t="shared" si="3"/>
        <v>0.607240778678932</v>
      </c>
      <c r="J10" s="115">
        <f t="shared" si="4"/>
        <v>-0.607240778678932</v>
      </c>
      <c r="K10" s="605">
        <f t="shared" si="2"/>
        <v>20.906221030029041</v>
      </c>
      <c r="L10" s="93">
        <f>'MASTER CHART'!$G$7</f>
        <v>0.3</v>
      </c>
      <c r="M10" s="38">
        <f t="shared" si="5"/>
        <v>6.2718663090087121</v>
      </c>
      <c r="N10" s="138" t="s">
        <v>44</v>
      </c>
      <c r="O10" s="138">
        <v>4.83</v>
      </c>
    </row>
    <row r="11" spans="1:18" ht="15.65" x14ac:dyDescent="0.3">
      <c r="A11" s="486" t="s">
        <v>132</v>
      </c>
      <c r="B11" s="670" t="s">
        <v>132</v>
      </c>
      <c r="C11" s="670">
        <v>27.116</v>
      </c>
      <c r="D11" s="670">
        <v>28.527000000000001</v>
      </c>
      <c r="E11" s="670">
        <v>30.027999999999999</v>
      </c>
      <c r="F11" s="670">
        <v>31.582999999999998</v>
      </c>
      <c r="G11" s="718">
        <f t="shared" si="0"/>
        <v>0.16473668682696557</v>
      </c>
      <c r="H11" s="177">
        <f t="shared" si="6"/>
        <v>0.87027258737110014</v>
      </c>
      <c r="I11" s="115">
        <f t="shared" si="3"/>
        <v>0.68097938289984539</v>
      </c>
      <c r="J11" s="115">
        <f t="shared" si="4"/>
        <v>-0.68097938289984539</v>
      </c>
      <c r="K11" s="605">
        <f t="shared" si="2"/>
        <v>23.444910150417215</v>
      </c>
      <c r="L11" s="93">
        <f>'MASTER CHART'!$G$7</f>
        <v>0.3</v>
      </c>
      <c r="M11" s="38">
        <f t="shared" si="5"/>
        <v>7.0334730451251639</v>
      </c>
    </row>
    <row r="12" spans="1:18" ht="15.65" x14ac:dyDescent="0.3">
      <c r="A12" s="487" t="s">
        <v>133</v>
      </c>
      <c r="G12" s="718" t="str">
        <f t="shared" si="0"/>
        <v>use median</v>
      </c>
      <c r="H12" s="177">
        <f t="shared" si="6"/>
        <v>0.18929320447125475</v>
      </c>
      <c r="I12" s="115">
        <f t="shared" si="3"/>
        <v>0</v>
      </c>
      <c r="J12" s="115">
        <f t="shared" si="4"/>
        <v>0</v>
      </c>
      <c r="K12" s="605">
        <f t="shared" si="2"/>
        <v>0</v>
      </c>
      <c r="L12" s="93">
        <f>'MASTER CHART'!$G$7</f>
        <v>0.3</v>
      </c>
      <c r="M12" s="38">
        <f t="shared" si="5"/>
        <v>0</v>
      </c>
      <c r="N12" s="138" t="s">
        <v>35</v>
      </c>
      <c r="O12" s="138">
        <v>4.5</v>
      </c>
    </row>
    <row r="13" spans="1:18" ht="15.65" x14ac:dyDescent="0.3">
      <c r="A13" s="486" t="s">
        <v>41</v>
      </c>
      <c r="B13" s="670" t="s">
        <v>41</v>
      </c>
      <c r="C13" s="1147">
        <v>1251.4159999999999</v>
      </c>
      <c r="D13" s="1147">
        <v>1317.7929999999999</v>
      </c>
      <c r="E13" s="1147">
        <v>1386.36</v>
      </c>
      <c r="F13" s="1147">
        <v>1454.4590000000001</v>
      </c>
      <c r="G13" s="718">
        <f t="shared" si="0"/>
        <v>0.16225060251746831</v>
      </c>
      <c r="H13" s="177">
        <f t="shared" si="6"/>
        <v>0.85713907676018553</v>
      </c>
      <c r="I13" s="115">
        <f t="shared" si="3"/>
        <v>0.66784587228893078</v>
      </c>
      <c r="J13" s="115">
        <f t="shared" si="4"/>
        <v>-0.66784587228893078</v>
      </c>
      <c r="K13" s="605">
        <f t="shared" si="2"/>
        <v>22.992746716450625</v>
      </c>
      <c r="L13" s="93">
        <f>'MASTER CHART'!$G$7</f>
        <v>0.3</v>
      </c>
      <c r="M13" s="38">
        <f t="shared" si="5"/>
        <v>6.8978240149351873</v>
      </c>
      <c r="N13" s="138" t="s">
        <v>46</v>
      </c>
      <c r="O13" s="138">
        <v>4.1360000000000001</v>
      </c>
    </row>
    <row r="14" spans="1:18" ht="15.65" x14ac:dyDescent="0.3">
      <c r="A14" s="487" t="s">
        <v>42</v>
      </c>
      <c r="B14" s="670" t="s">
        <v>42</v>
      </c>
      <c r="C14" s="670">
        <v>432.42399999999998</v>
      </c>
      <c r="D14" s="670">
        <v>447.85</v>
      </c>
      <c r="E14" s="670">
        <v>463.41399999999999</v>
      </c>
      <c r="F14" s="670">
        <v>477.96</v>
      </c>
      <c r="G14" s="718">
        <f t="shared" si="0"/>
        <v>0.10530405342904188</v>
      </c>
      <c r="H14" s="177">
        <f t="shared" si="6"/>
        <v>0.55630128785226884</v>
      </c>
      <c r="I14" s="115">
        <f t="shared" si="3"/>
        <v>0.36700808338101409</v>
      </c>
      <c r="J14" s="115">
        <f t="shared" si="4"/>
        <v>-0.36700808338101409</v>
      </c>
      <c r="K14" s="605">
        <f t="shared" si="2"/>
        <v>12.635436190011939</v>
      </c>
      <c r="L14" s="93">
        <f>'MASTER CHART'!$G$7</f>
        <v>0.3</v>
      </c>
      <c r="M14" s="38">
        <f t="shared" si="5"/>
        <v>3.7906308570035816</v>
      </c>
    </row>
    <row r="15" spans="1:18" ht="15.65" x14ac:dyDescent="0.3">
      <c r="A15" s="486" t="s">
        <v>43</v>
      </c>
      <c r="B15" s="670" t="s">
        <v>43</v>
      </c>
      <c r="C15" s="670">
        <v>167.43100000000001</v>
      </c>
      <c r="D15" s="670">
        <v>174.62799999999999</v>
      </c>
      <c r="E15" s="670">
        <v>183.94</v>
      </c>
      <c r="F15" s="670">
        <v>192.83</v>
      </c>
      <c r="G15" s="718">
        <f t="shared" si="0"/>
        <v>0.1516983115432626</v>
      </c>
      <c r="H15" s="177">
        <f t="shared" si="6"/>
        <v>0.80139333034693727</v>
      </c>
      <c r="I15" s="115">
        <f t="shared" si="3"/>
        <v>0.61210012587568252</v>
      </c>
      <c r="J15" s="115">
        <f t="shared" si="4"/>
        <v>-0.61210012587568252</v>
      </c>
      <c r="K15" s="605">
        <f t="shared" si="2"/>
        <v>21.073519719649212</v>
      </c>
      <c r="L15" s="93">
        <f>'MASTER CHART'!$G$7</f>
        <v>0.3</v>
      </c>
      <c r="M15" s="38">
        <f t="shared" si="5"/>
        <v>6.3220559158947633</v>
      </c>
      <c r="N15" s="138" t="s">
        <v>47</v>
      </c>
      <c r="O15" s="138">
        <v>4</v>
      </c>
    </row>
    <row r="16" spans="1:18" ht="15.65" x14ac:dyDescent="0.3">
      <c r="A16" s="487" t="s">
        <v>134</v>
      </c>
      <c r="B16" s="670" t="s">
        <v>113</v>
      </c>
      <c r="C16" s="670">
        <v>9.3740000000000006</v>
      </c>
      <c r="D16" s="670">
        <v>9.7919999999999998</v>
      </c>
      <c r="E16" s="670">
        <v>10.218</v>
      </c>
      <c r="F16" s="670">
        <v>10.61</v>
      </c>
      <c r="G16" s="718">
        <f t="shared" si="0"/>
        <v>0.13185406443353945</v>
      </c>
      <c r="H16" s="177">
        <f t="shared" si="6"/>
        <v>0.69655994678647981</v>
      </c>
      <c r="I16" s="115">
        <f t="shared" si="3"/>
        <v>0.50726674231522506</v>
      </c>
      <c r="J16" s="115">
        <f t="shared" si="4"/>
        <v>-0.50726674231522506</v>
      </c>
      <c r="K16" s="605">
        <f t="shared" si="2"/>
        <v>17.464292597569614</v>
      </c>
      <c r="L16" s="93">
        <f>'MASTER CHART'!$G$7</f>
        <v>0.3</v>
      </c>
      <c r="M16" s="38">
        <f t="shared" si="5"/>
        <v>5.2392877792708843</v>
      </c>
      <c r="N16" s="138" t="s">
        <v>48</v>
      </c>
      <c r="O16" s="138">
        <v>2.7240000000000002</v>
      </c>
    </row>
    <row r="17" spans="1:18" ht="15.65" x14ac:dyDescent="0.3">
      <c r="A17" s="486" t="s">
        <v>44</v>
      </c>
      <c r="B17" s="670" t="s">
        <v>44</v>
      </c>
      <c r="C17" s="670">
        <v>69.921999999999997</v>
      </c>
      <c r="D17" s="670">
        <v>72.647999999999996</v>
      </c>
      <c r="E17" s="670">
        <v>75.512</v>
      </c>
      <c r="F17" s="670">
        <v>78.673000000000002</v>
      </c>
      <c r="G17" s="718">
        <f t="shared" si="0"/>
        <v>0.12515374274191249</v>
      </c>
      <c r="H17" s="177">
        <f t="shared" si="6"/>
        <v>0.66116342153697227</v>
      </c>
      <c r="I17" s="115">
        <f t="shared" si="3"/>
        <v>0.47187021706571752</v>
      </c>
      <c r="J17" s="115">
        <f t="shared" si="4"/>
        <v>-0.47187021706571752</v>
      </c>
      <c r="K17" s="605">
        <f t="shared" si="2"/>
        <v>16.245653127784475</v>
      </c>
      <c r="L17" s="93">
        <f>'MASTER CHART'!$G$7</f>
        <v>0.3</v>
      </c>
      <c r="M17" s="38">
        <f t="shared" si="5"/>
        <v>4.8736959383353424</v>
      </c>
      <c r="Q17" s="138"/>
      <c r="R17" s="138"/>
    </row>
    <row r="18" spans="1:18" ht="15.65" x14ac:dyDescent="0.3">
      <c r="A18" s="487" t="s">
        <v>45</v>
      </c>
      <c r="B18" s="670" t="s">
        <v>45</v>
      </c>
      <c r="C18" s="670">
        <v>686.59799999999996</v>
      </c>
      <c r="D18" s="670">
        <v>751.10500000000002</v>
      </c>
      <c r="E18" s="670">
        <v>821.31200000000001</v>
      </c>
      <c r="F18" s="670">
        <v>896.52800000000002</v>
      </c>
      <c r="G18" s="718">
        <f t="shared" si="0"/>
        <v>0.30575387635850976</v>
      </c>
      <c r="H18" s="177">
        <f t="shared" si="6"/>
        <v>1.6152395814343152</v>
      </c>
      <c r="I18" s="115">
        <f t="shared" si="3"/>
        <v>1.4259463769630605</v>
      </c>
      <c r="J18" s="115">
        <f t="shared" si="4"/>
        <v>-1.4259463769630605</v>
      </c>
      <c r="K18" s="605">
        <f t="shared" si="2"/>
        <v>49.09280005636937</v>
      </c>
      <c r="L18" s="93">
        <f>'MASTER CHART'!$G$7</f>
        <v>0.3</v>
      </c>
      <c r="M18" s="38">
        <f t="shared" si="5"/>
        <v>14.727840016910811</v>
      </c>
      <c r="N18" s="138" t="s">
        <v>49</v>
      </c>
      <c r="O18" s="138">
        <v>4.5999999999999996</v>
      </c>
    </row>
    <row r="19" spans="1:18" ht="15.65" x14ac:dyDescent="0.3">
      <c r="A19" s="486" t="s">
        <v>114</v>
      </c>
      <c r="B19" s="670" t="s">
        <v>114</v>
      </c>
      <c r="C19" s="670">
        <v>4.9829999999999997</v>
      </c>
      <c r="D19" s="670">
        <v>5.1870000000000003</v>
      </c>
      <c r="E19" s="670">
        <v>5.38</v>
      </c>
      <c r="F19" s="670">
        <v>5.5540000000000003</v>
      </c>
      <c r="G19" s="718">
        <f t="shared" si="0"/>
        <v>0.11458960465582996</v>
      </c>
      <c r="H19" s="177">
        <f t="shared" si="6"/>
        <v>0.60535508908472746</v>
      </c>
      <c r="I19" s="115">
        <f t="shared" si="3"/>
        <v>0.41606188461347271</v>
      </c>
      <c r="J19" s="115">
        <f t="shared" si="4"/>
        <v>-0.41606188461347271</v>
      </c>
      <c r="K19" s="605">
        <f t="shared" si="2"/>
        <v>14.32427140486684</v>
      </c>
      <c r="L19" s="93">
        <f>'MASTER CHART'!$G$7</f>
        <v>0.3</v>
      </c>
      <c r="M19" s="38">
        <f t="shared" si="5"/>
        <v>4.2972814214600517</v>
      </c>
      <c r="N19" s="138" t="s">
        <v>50</v>
      </c>
      <c r="O19" s="138">
        <v>9.5359999999999996</v>
      </c>
    </row>
    <row r="20" spans="1:18" ht="15.65" x14ac:dyDescent="0.3">
      <c r="A20" s="487" t="s">
        <v>135</v>
      </c>
      <c r="B20" s="670" t="s">
        <v>135</v>
      </c>
      <c r="C20" s="670">
        <v>173.405</v>
      </c>
      <c r="D20" s="670">
        <v>178.43700000000001</v>
      </c>
      <c r="E20" s="670">
        <v>183.84200000000001</v>
      </c>
      <c r="F20" s="670">
        <v>191.54</v>
      </c>
      <c r="G20" s="718">
        <f t="shared" si="0"/>
        <v>0.1045817594648366</v>
      </c>
      <c r="H20" s="177">
        <f t="shared" si="6"/>
        <v>0.55248554620310175</v>
      </c>
      <c r="I20" s="115">
        <f t="shared" si="3"/>
        <v>0.363192341731847</v>
      </c>
      <c r="J20" s="115">
        <f t="shared" si="4"/>
        <v>-0.363192341731847</v>
      </c>
      <c r="K20" s="605">
        <f t="shared" si="2"/>
        <v>12.504066985057486</v>
      </c>
      <c r="L20" s="93">
        <f>'MASTER CHART'!$G$7</f>
        <v>0.3</v>
      </c>
      <c r="M20" s="38">
        <f t="shared" si="5"/>
        <v>3.7512200955172457</v>
      </c>
      <c r="N20" s="138" t="s">
        <v>51</v>
      </c>
      <c r="O20" s="138">
        <v>4.5659999999999998</v>
      </c>
    </row>
    <row r="21" spans="1:18" ht="15.65" x14ac:dyDescent="0.3">
      <c r="A21" s="486" t="s">
        <v>136</v>
      </c>
      <c r="B21" s="670" t="s">
        <v>136</v>
      </c>
      <c r="C21" s="670">
        <v>529.28899999999999</v>
      </c>
      <c r="D21" s="670">
        <v>549.28099999999995</v>
      </c>
      <c r="E21" s="670">
        <v>569.61900000000003</v>
      </c>
      <c r="F21" s="670">
        <v>590.07799999999997</v>
      </c>
      <c r="G21" s="718">
        <f t="shared" si="0"/>
        <v>0.11485029917493088</v>
      </c>
      <c r="H21" s="177">
        <f t="shared" si="6"/>
        <v>0.60673228865102524</v>
      </c>
      <c r="I21" s="115">
        <f t="shared" si="3"/>
        <v>0.41743908417977049</v>
      </c>
      <c r="J21" s="115">
        <f t="shared" si="4"/>
        <v>-0.41743908417977049</v>
      </c>
      <c r="K21" s="605">
        <f t="shared" si="2"/>
        <v>14.371685938848106</v>
      </c>
      <c r="L21" s="93">
        <f>'MASTER CHART'!$G$7</f>
        <v>0.3</v>
      </c>
      <c r="M21" s="38">
        <f t="shared" si="5"/>
        <v>4.3115057816544313</v>
      </c>
      <c r="N21" s="138" t="s">
        <v>52</v>
      </c>
      <c r="O21" s="138">
        <v>4.4000000000000004</v>
      </c>
    </row>
    <row r="22" spans="1:18" ht="15.65" x14ac:dyDescent="0.3">
      <c r="A22" s="487" t="s">
        <v>137</v>
      </c>
      <c r="B22" s="670" t="s">
        <v>137</v>
      </c>
      <c r="C22" s="670">
        <v>3.2519999999999998</v>
      </c>
      <c r="D22" s="670">
        <v>3.4009999999999998</v>
      </c>
      <c r="E22" s="670">
        <v>3.5489999999999999</v>
      </c>
      <c r="F22" s="670">
        <v>3.6930000000000001</v>
      </c>
      <c r="G22" s="718">
        <f t="shared" si="0"/>
        <v>0.13560885608856099</v>
      </c>
      <c r="H22" s="177">
        <f t="shared" si="6"/>
        <v>0.7163957970247895</v>
      </c>
      <c r="I22" s="115">
        <f t="shared" si="3"/>
        <v>0.52710259255353475</v>
      </c>
      <c r="J22" s="115">
        <f t="shared" si="4"/>
        <v>-0.52710259255353475</v>
      </c>
      <c r="K22" s="605">
        <f t="shared" si="2"/>
        <v>18.1472056758099</v>
      </c>
      <c r="L22" s="93">
        <f>'MASTER CHART'!$G$7</f>
        <v>0.3</v>
      </c>
      <c r="M22" s="38">
        <f t="shared" si="5"/>
        <v>5.4441617027429698</v>
      </c>
      <c r="N22" s="138" t="s">
        <v>53</v>
      </c>
      <c r="O22" s="138">
        <v>2.5329999999999999</v>
      </c>
    </row>
    <row r="23" spans="1:18" ht="15.65" x14ac:dyDescent="0.3">
      <c r="A23" s="486" t="s">
        <v>138</v>
      </c>
      <c r="B23" s="670" t="s">
        <v>138</v>
      </c>
      <c r="C23" s="670">
        <v>25.407</v>
      </c>
      <c r="D23" s="670">
        <v>27.542999999999999</v>
      </c>
      <c r="E23" s="670">
        <v>29.914000000000001</v>
      </c>
      <c r="F23" s="670">
        <v>32.548999999999999</v>
      </c>
      <c r="G23" s="718">
        <f t="shared" si="0"/>
        <v>0.28110363285708662</v>
      </c>
      <c r="H23" s="177">
        <f t="shared" si="6"/>
        <v>1.4850170329266827</v>
      </c>
      <c r="I23" s="115">
        <f t="shared" si="3"/>
        <v>1.295723828455428</v>
      </c>
      <c r="J23" s="115">
        <f t="shared" si="4"/>
        <v>-1.295723828455428</v>
      </c>
      <c r="K23" s="605">
        <f t="shared" si="2"/>
        <v>44.609469098068075</v>
      </c>
      <c r="L23" s="93">
        <f>'MASTER CHART'!$G$7</f>
        <v>0.3</v>
      </c>
      <c r="M23" s="38">
        <f t="shared" si="5"/>
        <v>13.382840729420423</v>
      </c>
      <c r="N23" s="138" t="s">
        <v>54</v>
      </c>
      <c r="O23" s="138">
        <v>3.544</v>
      </c>
    </row>
    <row r="24" spans="1:18" ht="15.65" x14ac:dyDescent="0.3">
      <c r="A24" s="487" t="s">
        <v>139</v>
      </c>
      <c r="B24" s="670"/>
      <c r="C24" s="670"/>
      <c r="D24" s="670"/>
      <c r="E24" s="670"/>
      <c r="F24" s="670"/>
      <c r="G24" s="718" t="str">
        <f t="shared" si="0"/>
        <v>use median</v>
      </c>
      <c r="H24" s="177">
        <f t="shared" si="6"/>
        <v>0.18929320447125475</v>
      </c>
      <c r="I24" s="115">
        <f t="shared" si="3"/>
        <v>0</v>
      </c>
      <c r="J24" s="115">
        <f t="shared" si="4"/>
        <v>0</v>
      </c>
      <c r="K24" s="605">
        <f t="shared" si="2"/>
        <v>0</v>
      </c>
      <c r="L24" s="93">
        <f>'MASTER CHART'!$G$7</f>
        <v>0.3</v>
      </c>
      <c r="M24" s="38">
        <f t="shared" si="5"/>
        <v>0</v>
      </c>
      <c r="N24" s="138" t="s">
        <v>55</v>
      </c>
      <c r="O24" s="138">
        <v>2.1829999999999998</v>
      </c>
    </row>
    <row r="25" spans="1:18" ht="15.65" x14ac:dyDescent="0.3">
      <c r="A25" s="487" t="s">
        <v>35</v>
      </c>
      <c r="B25" s="670" t="s">
        <v>35</v>
      </c>
      <c r="C25" s="670">
        <v>83.608000000000004</v>
      </c>
      <c r="D25" s="670">
        <v>88.641999999999996</v>
      </c>
      <c r="E25" s="670">
        <v>93.757000000000005</v>
      </c>
      <c r="F25" s="670">
        <v>98.995999999999995</v>
      </c>
      <c r="G25" s="718">
        <f t="shared" si="0"/>
        <v>0.18404937326571608</v>
      </c>
      <c r="H25" s="177">
        <f t="shared" si="6"/>
        <v>0.97229783699744499</v>
      </c>
      <c r="I25" s="115">
        <f t="shared" si="3"/>
        <v>0.78300463252619024</v>
      </c>
      <c r="J25" s="115">
        <f t="shared" si="4"/>
        <v>-0.78300463252619024</v>
      </c>
      <c r="K25" s="605">
        <f t="shared" si="2"/>
        <v>26.957458210797096</v>
      </c>
      <c r="L25" s="93">
        <f>'MASTER CHART'!$G$7</f>
        <v>0.3</v>
      </c>
      <c r="M25" s="38">
        <f t="shared" si="5"/>
        <v>8.0872374632391288</v>
      </c>
      <c r="N25" s="138" t="s">
        <v>116</v>
      </c>
      <c r="O25" s="138">
        <v>6</v>
      </c>
    </row>
    <row r="26" spans="1:18" ht="15.8" customHeight="1" x14ac:dyDescent="0.3">
      <c r="A26" s="486" t="s">
        <v>231</v>
      </c>
      <c r="B26" s="670" t="s">
        <v>140</v>
      </c>
      <c r="C26" s="670">
        <v>44.462000000000003</v>
      </c>
      <c r="D26" s="670">
        <v>47.048000000000002</v>
      </c>
      <c r="E26" s="670">
        <v>49.906999999999996</v>
      </c>
      <c r="F26" s="670">
        <v>52.899000000000001</v>
      </c>
      <c r="G26" s="718">
        <f t="shared" si="0"/>
        <v>0.189757545769421</v>
      </c>
      <c r="H26" s="177">
        <f t="shared" si="6"/>
        <v>1.0024530267711578</v>
      </c>
      <c r="I26" s="115">
        <f t="shared" si="3"/>
        <v>0.81315982229990302</v>
      </c>
      <c r="J26" s="115">
        <f t="shared" si="4"/>
        <v>-0.81315982229990302</v>
      </c>
      <c r="K26" s="605">
        <f t="shared" si="2"/>
        <v>27.995647813253033</v>
      </c>
      <c r="L26" s="93">
        <f>'MASTER CHART'!$G$7</f>
        <v>0.3</v>
      </c>
      <c r="M26" s="38">
        <f t="shared" si="5"/>
        <v>8.3986943439759099</v>
      </c>
      <c r="N26" s="138" t="s">
        <v>56</v>
      </c>
      <c r="O26" s="138">
        <v>2</v>
      </c>
    </row>
    <row r="27" spans="1:18" ht="15.65" x14ac:dyDescent="0.3">
      <c r="A27" s="487" t="s">
        <v>141</v>
      </c>
      <c r="B27" s="670" t="s">
        <v>141</v>
      </c>
      <c r="C27" s="670">
        <v>39.054000000000002</v>
      </c>
      <c r="D27" s="670">
        <v>41.600999999999999</v>
      </c>
      <c r="E27" s="670">
        <v>44.347999999999999</v>
      </c>
      <c r="F27" s="670">
        <v>47.192</v>
      </c>
      <c r="G27" s="718">
        <f t="shared" si="0"/>
        <v>0.20837814308393501</v>
      </c>
      <c r="H27" s="177">
        <f t="shared" si="6"/>
        <v>1.1008221011736237</v>
      </c>
      <c r="I27" s="115">
        <f t="shared" si="3"/>
        <v>0.91152889670236892</v>
      </c>
      <c r="J27" s="115">
        <f t="shared" si="4"/>
        <v>-0.91152889670236892</v>
      </c>
      <c r="K27" s="605">
        <f t="shared" si="2"/>
        <v>31.382320257174452</v>
      </c>
      <c r="L27" s="93">
        <f>'MASTER CHART'!$G$7</f>
        <v>0.3</v>
      </c>
      <c r="M27" s="38">
        <f t="shared" si="5"/>
        <v>9.4146960771523354</v>
      </c>
      <c r="N27" s="138" t="s">
        <v>57</v>
      </c>
      <c r="O27" s="138">
        <v>5.7380000000000004</v>
      </c>
    </row>
    <row r="28" spans="1:18" ht="15.65" x14ac:dyDescent="0.3">
      <c r="A28" s="486" t="s">
        <v>46</v>
      </c>
      <c r="B28" s="670" t="s">
        <v>46</v>
      </c>
      <c r="C28" s="1147">
        <v>3216.0309999999999</v>
      </c>
      <c r="D28" s="1147">
        <v>3345.5</v>
      </c>
      <c r="E28" s="1147">
        <v>3485.6819999999998</v>
      </c>
      <c r="F28" s="1147">
        <v>3627.1010000000001</v>
      </c>
      <c r="G28" s="718">
        <f t="shared" si="0"/>
        <v>0.12781904154530854</v>
      </c>
      <c r="H28" s="177">
        <f t="shared" si="6"/>
        <v>0.67524368823667191</v>
      </c>
      <c r="I28" s="115">
        <f t="shared" si="3"/>
        <v>0.48595048376541716</v>
      </c>
      <c r="J28" s="115">
        <f t="shared" si="4"/>
        <v>-0.48595048376541716</v>
      </c>
      <c r="K28" s="605">
        <f t="shared" si="2"/>
        <v>16.730411691637972</v>
      </c>
      <c r="L28" s="93">
        <f>'MASTER CHART'!$G$7</f>
        <v>0.3</v>
      </c>
      <c r="M28" s="38">
        <f t="shared" si="5"/>
        <v>5.0191235074913916</v>
      </c>
      <c r="N28" s="138" t="s">
        <v>58</v>
      </c>
      <c r="O28" s="138">
        <v>3</v>
      </c>
    </row>
    <row r="29" spans="1:18" ht="15.65" x14ac:dyDescent="0.3">
      <c r="A29" s="486" t="s">
        <v>142</v>
      </c>
      <c r="G29" s="718" t="str">
        <f t="shared" si="0"/>
        <v>use median</v>
      </c>
      <c r="H29" s="177">
        <f t="shared" si="6"/>
        <v>0.18929320447125475</v>
      </c>
      <c r="I29" s="115">
        <f t="shared" si="3"/>
        <v>0</v>
      </c>
      <c r="J29" s="115">
        <f t="shared" si="4"/>
        <v>0</v>
      </c>
      <c r="K29" s="605">
        <f t="shared" si="2"/>
        <v>0</v>
      </c>
      <c r="L29" s="93">
        <f>'MASTER CHART'!$G$7</f>
        <v>0.3</v>
      </c>
      <c r="M29" s="38">
        <f t="shared" si="5"/>
        <v>0</v>
      </c>
      <c r="N29" s="138" t="s">
        <v>59</v>
      </c>
      <c r="O29" s="138">
        <v>1.8029999999999999</v>
      </c>
    </row>
    <row r="30" spans="1:18" ht="15.65" x14ac:dyDescent="0.3">
      <c r="A30" s="487" t="s">
        <v>143</v>
      </c>
      <c r="B30" s="670" t="s">
        <v>143</v>
      </c>
      <c r="C30" s="670">
        <v>32.838000000000001</v>
      </c>
      <c r="D30" s="670">
        <v>33.792000000000002</v>
      </c>
      <c r="E30" s="670">
        <v>37.719000000000001</v>
      </c>
      <c r="F30" s="670">
        <v>42.052</v>
      </c>
      <c r="G30" s="718">
        <f t="shared" si="0"/>
        <v>0.28058956087459647</v>
      </c>
      <c r="H30" s="177">
        <f t="shared" si="6"/>
        <v>1.4823012884078761</v>
      </c>
      <c r="I30" s="115">
        <f t="shared" si="3"/>
        <v>1.2930080839366214</v>
      </c>
      <c r="J30" s="115">
        <f t="shared" si="4"/>
        <v>-1.2930080839366214</v>
      </c>
      <c r="K30" s="605">
        <f t="shared" si="2"/>
        <v>44.515970839774582</v>
      </c>
      <c r="L30" s="93">
        <f>'MASTER CHART'!$G$7</f>
        <v>0.3</v>
      </c>
      <c r="M30" s="38">
        <f t="shared" si="5"/>
        <v>13.354791251932374</v>
      </c>
      <c r="N30" s="138" t="s">
        <v>60</v>
      </c>
      <c r="O30" s="138">
        <v>2.02</v>
      </c>
    </row>
    <row r="31" spans="1:18" ht="15.65" x14ac:dyDescent="0.3">
      <c r="A31" s="486" t="s">
        <v>47</v>
      </c>
      <c r="B31" s="670" t="s">
        <v>47</v>
      </c>
      <c r="C31" s="670">
        <v>152.07900000000001</v>
      </c>
      <c r="D31" s="670">
        <v>159.68100000000001</v>
      </c>
      <c r="E31" s="670">
        <v>167.26300000000001</v>
      </c>
      <c r="F31" s="670">
        <v>174.90199999999999</v>
      </c>
      <c r="G31" s="718">
        <f t="shared" si="0"/>
        <v>0.15007331715752983</v>
      </c>
      <c r="H31" s="177">
        <f t="shared" si="6"/>
        <v>0.79280879404373605</v>
      </c>
      <c r="I31" s="115">
        <f t="shared" si="3"/>
        <v>0.6035155895724813</v>
      </c>
      <c r="J31" s="115">
        <f t="shared" si="4"/>
        <v>-0.6035155895724813</v>
      </c>
      <c r="K31" s="605">
        <f t="shared" si="2"/>
        <v>20.777969388221415</v>
      </c>
      <c r="L31" s="93">
        <f>'MASTER CHART'!$G$7</f>
        <v>0.3</v>
      </c>
      <c r="M31" s="38">
        <f t="shared" si="5"/>
        <v>6.2333908164664242</v>
      </c>
      <c r="N31" s="138" t="s">
        <v>61</v>
      </c>
      <c r="O31" s="138">
        <v>1.0880000000000001</v>
      </c>
      <c r="Q31" s="138"/>
      <c r="R31" s="138"/>
    </row>
    <row r="32" spans="1:18" ht="15.65" x14ac:dyDescent="0.3">
      <c r="A32" s="487" t="s">
        <v>144</v>
      </c>
      <c r="B32" s="670" t="s">
        <v>144</v>
      </c>
      <c r="C32" s="670">
        <v>35.597999999999999</v>
      </c>
      <c r="D32" s="670">
        <v>38.701000000000001</v>
      </c>
      <c r="E32" s="670">
        <v>42.104999999999997</v>
      </c>
      <c r="F32" s="670">
        <v>45.76</v>
      </c>
      <c r="G32" s="718">
        <f t="shared" si="0"/>
        <v>0.2854654755885162</v>
      </c>
      <c r="H32" s="177">
        <f t="shared" si="6"/>
        <v>1.5080598185544782</v>
      </c>
      <c r="I32" s="115">
        <f t="shared" si="3"/>
        <v>1.3187666140832235</v>
      </c>
      <c r="J32" s="115">
        <f t="shared" si="4"/>
        <v>-1.3187666140832235</v>
      </c>
      <c r="K32" s="605">
        <f t="shared" si="2"/>
        <v>45.402791263503502</v>
      </c>
      <c r="L32" s="93">
        <f>'MASTER CHART'!$G$7</f>
        <v>0.3</v>
      </c>
      <c r="M32" s="38">
        <f t="shared" si="5"/>
        <v>13.62083737905105</v>
      </c>
      <c r="N32" s="138" t="s">
        <v>62</v>
      </c>
      <c r="O32" s="138">
        <v>3.1829999999999998</v>
      </c>
    </row>
    <row r="33" spans="1:15" ht="15.65" x14ac:dyDescent="0.3">
      <c r="A33" s="487" t="s">
        <v>145</v>
      </c>
      <c r="B33" s="670" t="s">
        <v>145</v>
      </c>
      <c r="C33" s="670">
        <v>64.405000000000001</v>
      </c>
      <c r="D33" s="670">
        <v>70.302000000000007</v>
      </c>
      <c r="E33" s="670">
        <v>76.697999999999993</v>
      </c>
      <c r="F33" s="670">
        <v>83.355999999999995</v>
      </c>
      <c r="G33" s="718">
        <f t="shared" si="0"/>
        <v>0.29424734104494982</v>
      </c>
      <c r="H33" s="177">
        <f t="shared" si="6"/>
        <v>1.554452743651624</v>
      </c>
      <c r="I33" s="115">
        <f t="shared" si="3"/>
        <v>1.3651595391803693</v>
      </c>
      <c r="J33" s="115">
        <f t="shared" si="4"/>
        <v>-1.3651595391803693</v>
      </c>
      <c r="K33" s="605">
        <f t="shared" si="2"/>
        <v>47.00001724101535</v>
      </c>
      <c r="L33" s="93">
        <f>'MASTER CHART'!$G$7</f>
        <v>0.3</v>
      </c>
      <c r="M33" s="38">
        <f t="shared" si="5"/>
        <v>14.100005172304604</v>
      </c>
      <c r="N33" s="138" t="s">
        <v>63</v>
      </c>
      <c r="O33" s="138">
        <v>4</v>
      </c>
    </row>
    <row r="34" spans="1:15" ht="15.65" x14ac:dyDescent="0.3">
      <c r="A34" s="486" t="s">
        <v>146</v>
      </c>
      <c r="B34" s="670" t="s">
        <v>146</v>
      </c>
      <c r="C34" s="670">
        <v>81.534999999999997</v>
      </c>
      <c r="D34" s="670">
        <v>86.941999999999993</v>
      </c>
      <c r="E34" s="670">
        <v>93.165000000000006</v>
      </c>
      <c r="F34" s="670">
        <v>99.786000000000001</v>
      </c>
      <c r="G34" s="718">
        <f t="shared" si="0"/>
        <v>0.2238425216164838</v>
      </c>
      <c r="H34" s="177">
        <f t="shared" si="6"/>
        <v>1.1825174719913178</v>
      </c>
      <c r="I34" s="115">
        <f t="shared" si="3"/>
        <v>0.9932242675200631</v>
      </c>
      <c r="J34" s="115">
        <f t="shared" si="4"/>
        <v>-0.9932242675200631</v>
      </c>
      <c r="K34" s="605">
        <f t="shared" si="2"/>
        <v>34.194946713455217</v>
      </c>
      <c r="L34" s="93">
        <f>'MASTER CHART'!$G$7</f>
        <v>0.3</v>
      </c>
      <c r="M34" s="38">
        <f t="shared" si="5"/>
        <v>10.258484014036565</v>
      </c>
      <c r="N34" s="138" t="s">
        <v>119</v>
      </c>
      <c r="O34" s="138">
        <v>4.3230000000000004</v>
      </c>
    </row>
    <row r="35" spans="1:15" ht="15.65" x14ac:dyDescent="0.3">
      <c r="A35" s="487" t="s">
        <v>48</v>
      </c>
      <c r="B35" s="670" t="s">
        <v>48</v>
      </c>
      <c r="C35" s="1147">
        <v>1752.91</v>
      </c>
      <c r="D35" s="1147">
        <v>1827.2080000000001</v>
      </c>
      <c r="E35" s="1147">
        <v>1901.713</v>
      </c>
      <c r="F35" s="1147">
        <v>1974.989</v>
      </c>
      <c r="G35" s="718">
        <f t="shared" si="0"/>
        <v>0.12669161565625156</v>
      </c>
      <c r="H35" s="177">
        <f t="shared" si="6"/>
        <v>0.66928771167530421</v>
      </c>
      <c r="I35" s="115">
        <f t="shared" si="3"/>
        <v>0.47999450720404946</v>
      </c>
      <c r="J35" s="115">
        <f t="shared" si="4"/>
        <v>-0.47999450720404946</v>
      </c>
      <c r="K35" s="605">
        <f t="shared" si="2"/>
        <v>16.525358001547339</v>
      </c>
      <c r="L35" s="93">
        <f>'MASTER CHART'!$G$7</f>
        <v>0.3</v>
      </c>
      <c r="M35" s="38">
        <f t="shared" si="5"/>
        <v>4.9576074004642017</v>
      </c>
      <c r="N35" s="138" t="s">
        <v>65</v>
      </c>
      <c r="O35" s="138">
        <v>3.016</v>
      </c>
    </row>
    <row r="36" spans="1:15" ht="15.65" x14ac:dyDescent="0.3">
      <c r="A36" s="487" t="s">
        <v>147</v>
      </c>
      <c r="B36" s="670" t="s">
        <v>510</v>
      </c>
      <c r="C36" s="670"/>
      <c r="D36" s="670"/>
      <c r="E36" s="670"/>
      <c r="F36" s="670"/>
      <c r="G36" s="718" t="str">
        <f t="shared" si="0"/>
        <v>use median</v>
      </c>
      <c r="H36" s="177">
        <f t="shared" si="6"/>
        <v>0.18929320447125475</v>
      </c>
      <c r="I36" s="115">
        <f t="shared" si="3"/>
        <v>0</v>
      </c>
      <c r="J36" s="115">
        <f t="shared" si="4"/>
        <v>0</v>
      </c>
      <c r="K36" s="605">
        <f t="shared" si="2"/>
        <v>0</v>
      </c>
      <c r="L36" s="93">
        <f>'MASTER CHART'!$G$7</f>
        <v>0.3</v>
      </c>
      <c r="M36" s="38">
        <f t="shared" si="5"/>
        <v>0</v>
      </c>
      <c r="N36" s="138" t="s">
        <v>66</v>
      </c>
      <c r="O36" s="138">
        <v>7.976</v>
      </c>
    </row>
    <row r="37" spans="1:15" ht="15.65" x14ac:dyDescent="0.3">
      <c r="A37" s="486" t="s">
        <v>49</v>
      </c>
      <c r="B37" s="670" t="s">
        <v>49</v>
      </c>
      <c r="C37" s="670">
        <v>455.94099999999997</v>
      </c>
      <c r="D37" s="670">
        <v>476.94499999999999</v>
      </c>
      <c r="E37" s="670">
        <v>500.56799999999998</v>
      </c>
      <c r="F37" s="670">
        <v>525.47299999999996</v>
      </c>
      <c r="G37" s="718">
        <f t="shared" si="0"/>
        <v>0.1525021877830684</v>
      </c>
      <c r="H37" s="177">
        <f t="shared" si="6"/>
        <v>0.8056400556430261</v>
      </c>
      <c r="I37" s="115">
        <f t="shared" si="3"/>
        <v>0.61634685117177135</v>
      </c>
      <c r="J37" s="115">
        <f t="shared" si="4"/>
        <v>-0.61634685117177135</v>
      </c>
      <c r="K37" s="605">
        <f t="shared" si="2"/>
        <v>21.219726925770974</v>
      </c>
      <c r="L37" s="93">
        <f>'MASTER CHART'!$G$7</f>
        <v>0.3</v>
      </c>
      <c r="M37" s="38">
        <f t="shared" si="5"/>
        <v>6.3659180777312923</v>
      </c>
      <c r="N37" s="138" t="s">
        <v>67</v>
      </c>
      <c r="O37" s="138">
        <v>6.5</v>
      </c>
    </row>
    <row r="38" spans="1:15" ht="15.65" x14ac:dyDescent="0.3">
      <c r="A38" s="487" t="s">
        <v>50</v>
      </c>
      <c r="B38" s="670" t="s">
        <v>50</v>
      </c>
      <c r="C38" s="1147">
        <v>23194.411</v>
      </c>
      <c r="D38" s="1147">
        <v>25176.32</v>
      </c>
      <c r="E38" s="1147">
        <v>27272.307000000001</v>
      </c>
      <c r="F38" s="1147">
        <v>29463.871999999999</v>
      </c>
      <c r="G38" s="718">
        <f t="shared" si="0"/>
        <v>0.27030050472072775</v>
      </c>
      <c r="H38" s="177">
        <f t="shared" si="6"/>
        <v>1.427946161489249</v>
      </c>
      <c r="I38" s="115">
        <f t="shared" si="3"/>
        <v>1.2386529570179943</v>
      </c>
      <c r="J38" s="115">
        <f t="shared" si="4"/>
        <v>-1.2386529570179943</v>
      </c>
      <c r="K38" s="605">
        <f t="shared" si="2"/>
        <v>42.644620401241326</v>
      </c>
      <c r="L38" s="93">
        <f>'MASTER CHART'!$G$7</f>
        <v>0.3</v>
      </c>
      <c r="M38" s="38">
        <f t="shared" si="5"/>
        <v>12.793386120372398</v>
      </c>
      <c r="N38" s="138" t="s">
        <v>68</v>
      </c>
      <c r="O38" s="138">
        <v>2.4460000000000002</v>
      </c>
    </row>
    <row r="39" spans="1:15" ht="15.65" x14ac:dyDescent="0.3">
      <c r="A39" s="486" t="s">
        <v>148</v>
      </c>
      <c r="B39" s="670" t="s">
        <v>381</v>
      </c>
      <c r="C39" s="1147">
        <v>1177.0519999999999</v>
      </c>
      <c r="D39" s="1147">
        <v>1225.8579999999999</v>
      </c>
      <c r="E39" s="1147">
        <v>1278.0730000000001</v>
      </c>
      <c r="F39" s="1147">
        <v>1334.173</v>
      </c>
      <c r="G39" s="718">
        <f t="shared" si="0"/>
        <v>0.13348688078351686</v>
      </c>
      <c r="H39" s="177">
        <f t="shared" si="6"/>
        <v>0.70518580503922745</v>
      </c>
      <c r="I39" s="115">
        <f t="shared" si="3"/>
        <v>0.5158926005679727</v>
      </c>
      <c r="J39" s="115">
        <f t="shared" si="4"/>
        <v>-0.5158926005679727</v>
      </c>
      <c r="K39" s="605">
        <f t="shared" si="2"/>
        <v>17.761265570297109</v>
      </c>
      <c r="L39" s="93">
        <f>'MASTER CHART'!$G$7</f>
        <v>0.3</v>
      </c>
      <c r="M39" s="38">
        <f t="shared" si="5"/>
        <v>5.3283796710891327</v>
      </c>
      <c r="N39" s="138" t="s">
        <v>69</v>
      </c>
      <c r="O39" s="138">
        <v>4.1619999999999999</v>
      </c>
    </row>
    <row r="40" spans="1:15" ht="15.65" x14ac:dyDescent="0.3">
      <c r="A40" s="487" t="s">
        <v>51</v>
      </c>
      <c r="B40" s="670" t="s">
        <v>51</v>
      </c>
      <c r="C40" s="670">
        <v>720.15099999999995</v>
      </c>
      <c r="D40" s="670">
        <v>758.59299999999996</v>
      </c>
      <c r="E40" s="670">
        <v>802.75400000000002</v>
      </c>
      <c r="F40" s="670">
        <v>848.01700000000005</v>
      </c>
      <c r="G40" s="718">
        <f t="shared" si="0"/>
        <v>0.17755442955713469</v>
      </c>
      <c r="H40" s="177">
        <f t="shared" si="6"/>
        <v>0.93798628457418998</v>
      </c>
      <c r="I40" s="115">
        <f t="shared" si="3"/>
        <v>0.74869308010293523</v>
      </c>
      <c r="J40" s="115">
        <f t="shared" si="4"/>
        <v>-0.74869308010293523</v>
      </c>
      <c r="K40" s="605">
        <f t="shared" si="2"/>
        <v>25.776172427578526</v>
      </c>
      <c r="L40" s="93">
        <f>'MASTER CHART'!$G$7</f>
        <v>0.3</v>
      </c>
      <c r="M40" s="38">
        <f t="shared" si="5"/>
        <v>7.7328517282735572</v>
      </c>
      <c r="N40" s="138" t="s">
        <v>70</v>
      </c>
      <c r="O40" s="138">
        <v>1.4</v>
      </c>
    </row>
    <row r="41" spans="1:15" ht="15.65" x14ac:dyDescent="0.3">
      <c r="A41" s="487" t="s">
        <v>149</v>
      </c>
      <c r="B41" s="670" t="s">
        <v>377</v>
      </c>
      <c r="C41" s="670">
        <v>30.606999999999999</v>
      </c>
      <c r="D41" s="670">
        <v>34.054000000000002</v>
      </c>
      <c r="E41" s="670">
        <v>35.319000000000003</v>
      </c>
      <c r="F41" s="670">
        <v>37.087000000000003</v>
      </c>
      <c r="G41" s="718">
        <f t="shared" si="0"/>
        <v>0.21171627405495488</v>
      </c>
      <c r="H41" s="177">
        <f t="shared" si="6"/>
        <v>1.1184568122576488</v>
      </c>
      <c r="I41" s="115">
        <f t="shared" si="3"/>
        <v>0.92916360778639406</v>
      </c>
      <c r="J41" s="115">
        <f t="shared" si="4"/>
        <v>-0.92916360778639406</v>
      </c>
      <c r="K41" s="605">
        <f t="shared" si="2"/>
        <v>31.989452025441718</v>
      </c>
      <c r="L41" s="93">
        <f>'MASTER CHART'!$G$7</f>
        <v>0.3</v>
      </c>
      <c r="M41" s="38">
        <f t="shared" si="5"/>
        <v>9.5968356076325154</v>
      </c>
      <c r="N41" s="138" t="s">
        <v>71</v>
      </c>
      <c r="O41" s="138">
        <v>1.9610000000000001</v>
      </c>
    </row>
    <row r="42" spans="1:15" ht="15.65" x14ac:dyDescent="0.3">
      <c r="A42" s="487" t="s">
        <v>52</v>
      </c>
      <c r="B42" s="670" t="s">
        <v>52</v>
      </c>
      <c r="C42" s="670">
        <v>85.781000000000006</v>
      </c>
      <c r="D42" s="670">
        <v>91.174000000000007</v>
      </c>
      <c r="E42" s="670">
        <v>96.826999999999998</v>
      </c>
      <c r="F42" s="670">
        <v>102.61199999999999</v>
      </c>
      <c r="G42" s="718">
        <f t="shared" si="0"/>
        <v>0.19620895070003833</v>
      </c>
      <c r="H42" s="177">
        <f t="shared" si="6"/>
        <v>1.0365345721105048</v>
      </c>
      <c r="I42" s="115">
        <f t="shared" si="3"/>
        <v>0.84724136763925006</v>
      </c>
      <c r="J42" s="115">
        <f t="shared" si="4"/>
        <v>-0.84724136763925006</v>
      </c>
      <c r="K42" s="605">
        <f t="shared" si="2"/>
        <v>29.169014861262294</v>
      </c>
      <c r="L42" s="93">
        <f>'MASTER CHART'!$G$7</f>
        <v>0.3</v>
      </c>
      <c r="M42" s="38">
        <f t="shared" si="5"/>
        <v>8.7507044583786886</v>
      </c>
      <c r="N42" s="138" t="s">
        <v>72</v>
      </c>
      <c r="O42" s="138">
        <v>2.0430000000000001</v>
      </c>
    </row>
    <row r="43" spans="1:15" ht="16.100000000000001" x14ac:dyDescent="0.35">
      <c r="A43" s="486" t="s">
        <v>150</v>
      </c>
      <c r="B43" s="670" t="s">
        <v>150</v>
      </c>
      <c r="C43" s="670">
        <v>95.887</v>
      </c>
      <c r="D43" s="670">
        <v>105.095</v>
      </c>
      <c r="E43" s="670">
        <v>115.126</v>
      </c>
      <c r="F43" s="670">
        <v>125.684</v>
      </c>
      <c r="G43" s="718">
        <f t="shared" si="0"/>
        <v>0.31075119672114049</v>
      </c>
      <c r="H43" s="177">
        <f t="shared" si="6"/>
        <v>1.6416394745344904</v>
      </c>
      <c r="I43" s="115">
        <f t="shared" si="3"/>
        <v>1.4523462700632357</v>
      </c>
      <c r="J43" s="115">
        <f t="shared" si="4"/>
        <v>-1.4523462700632357</v>
      </c>
      <c r="K43" s="605">
        <f t="shared" si="2"/>
        <v>50.001701466979711</v>
      </c>
      <c r="L43" s="93">
        <f>'MASTER CHART'!$G$7</f>
        <v>0.3</v>
      </c>
      <c r="M43" s="38">
        <f t="shared" si="5"/>
        <v>15.000510440093912</v>
      </c>
      <c r="N43" s="138" t="s">
        <v>73</v>
      </c>
      <c r="O43" s="138">
        <v>5</v>
      </c>
    </row>
    <row r="44" spans="1:15" ht="15.65" x14ac:dyDescent="0.3">
      <c r="A44" s="487" t="s">
        <v>151</v>
      </c>
      <c r="B44" s="670" t="s">
        <v>151</v>
      </c>
      <c r="C44" s="670">
        <v>100.006</v>
      </c>
      <c r="D44" s="670">
        <v>104.916</v>
      </c>
      <c r="E44" s="670">
        <v>109.848</v>
      </c>
      <c r="F44" s="670">
        <v>114.604</v>
      </c>
      <c r="G44" s="718">
        <f t="shared" si="0"/>
        <v>0.14597124172549647</v>
      </c>
      <c r="H44" s="177">
        <f t="shared" si="6"/>
        <v>0.77113830965687435</v>
      </c>
      <c r="I44" s="115">
        <f t="shared" si="3"/>
        <v>0.5818451051856196</v>
      </c>
      <c r="J44" s="115">
        <f t="shared" si="4"/>
        <v>-0.5818451051856196</v>
      </c>
      <c r="K44" s="605">
        <f t="shared" si="2"/>
        <v>20.031893116128586</v>
      </c>
      <c r="L44" s="93">
        <f>'MASTER CHART'!$G$7</f>
        <v>0.3</v>
      </c>
      <c r="M44" s="38">
        <f t="shared" si="5"/>
        <v>6.009567934838576</v>
      </c>
      <c r="N44" s="138" t="s">
        <v>120</v>
      </c>
      <c r="O44" s="138">
        <v>4.2089999999999996</v>
      </c>
    </row>
    <row r="45" spans="1:15" ht="15.65" x14ac:dyDescent="0.3">
      <c r="A45" s="486" t="s">
        <v>152</v>
      </c>
      <c r="B45" s="670" t="s">
        <v>510</v>
      </c>
      <c r="C45" s="670"/>
      <c r="D45" s="670"/>
      <c r="E45" s="670"/>
      <c r="F45" s="670"/>
      <c r="G45" s="718" t="str">
        <f t="shared" si="0"/>
        <v>use median</v>
      </c>
      <c r="H45" s="177">
        <f t="shared" si="6"/>
        <v>0.18929320447125475</v>
      </c>
      <c r="I45" s="115">
        <f t="shared" si="3"/>
        <v>0</v>
      </c>
      <c r="J45" s="115">
        <f t="shared" si="4"/>
        <v>0</v>
      </c>
      <c r="K45" s="605">
        <f t="shared" si="2"/>
        <v>0</v>
      </c>
      <c r="L45" s="93">
        <f>'MASTER CHART'!$G$7</f>
        <v>0.3</v>
      </c>
      <c r="M45" s="38">
        <f t="shared" si="5"/>
        <v>0</v>
      </c>
      <c r="N45" s="138" t="s">
        <v>74</v>
      </c>
      <c r="O45" s="138">
        <v>5.0949999999999998</v>
      </c>
    </row>
    <row r="46" spans="1:15" ht="15.65" x14ac:dyDescent="0.3">
      <c r="A46" s="487" t="s">
        <v>53</v>
      </c>
      <c r="B46" s="670" t="s">
        <v>53</v>
      </c>
      <c r="C46" s="670">
        <v>31.093</v>
      </c>
      <c r="D46" s="670">
        <v>32.515000000000001</v>
      </c>
      <c r="E46" s="670">
        <v>33.948</v>
      </c>
      <c r="F46" s="670">
        <v>35.347000000000001</v>
      </c>
      <c r="G46" s="718">
        <f t="shared" si="0"/>
        <v>0.13681536037050143</v>
      </c>
      <c r="H46" s="177">
        <f t="shared" si="6"/>
        <v>0.7227695296968657</v>
      </c>
      <c r="I46" s="115">
        <f t="shared" si="3"/>
        <v>0.53347632522561095</v>
      </c>
      <c r="J46" s="115">
        <f t="shared" si="4"/>
        <v>-0.53347632522561095</v>
      </c>
      <c r="K46" s="605">
        <f t="shared" si="2"/>
        <v>18.366641966499454</v>
      </c>
      <c r="L46" s="93">
        <f>'MASTER CHART'!$G$7</f>
        <v>0.3</v>
      </c>
      <c r="M46" s="38">
        <f t="shared" si="5"/>
        <v>5.5099925899498361</v>
      </c>
      <c r="N46" s="138" t="s">
        <v>75</v>
      </c>
      <c r="O46" s="138">
        <v>4</v>
      </c>
    </row>
    <row r="47" spans="1:15" ht="15.65" x14ac:dyDescent="0.3">
      <c r="A47" s="486" t="s">
        <v>54</v>
      </c>
      <c r="B47" s="670" t="s">
        <v>54</v>
      </c>
      <c r="C47" s="670">
        <v>368.65899999999999</v>
      </c>
      <c r="D47" s="670">
        <v>385.02300000000002</v>
      </c>
      <c r="E47" s="670">
        <v>402.37400000000002</v>
      </c>
      <c r="F47" s="670">
        <v>419.75299999999999</v>
      </c>
      <c r="G47" s="718">
        <f t="shared" si="0"/>
        <v>0.13859420223024529</v>
      </c>
      <c r="H47" s="177">
        <f t="shared" si="6"/>
        <v>0.73216681294701003</v>
      </c>
      <c r="I47" s="115">
        <f t="shared" si="3"/>
        <v>0.54287360847575528</v>
      </c>
      <c r="J47" s="115">
        <f t="shared" si="4"/>
        <v>-0.54287360847575528</v>
      </c>
      <c r="K47" s="605">
        <f t="shared" si="2"/>
        <v>18.690173731175594</v>
      </c>
      <c r="L47" s="93">
        <f>'MASTER CHART'!$G$7</f>
        <v>0.3</v>
      </c>
      <c r="M47" s="38">
        <f t="shared" si="5"/>
        <v>5.6070521193526783</v>
      </c>
      <c r="N47" s="138" t="s">
        <v>76</v>
      </c>
      <c r="O47" s="138">
        <v>6.4</v>
      </c>
    </row>
    <row r="48" spans="1:15" ht="15.65" x14ac:dyDescent="0.3">
      <c r="A48" s="487" t="s">
        <v>232</v>
      </c>
      <c r="B48" s="723" t="s">
        <v>510</v>
      </c>
      <c r="G48" s="718" t="str">
        <f t="shared" si="0"/>
        <v>use median</v>
      </c>
      <c r="H48" s="177">
        <f t="shared" si="6"/>
        <v>0.18929320447125475</v>
      </c>
      <c r="I48" s="115">
        <f t="shared" si="3"/>
        <v>0</v>
      </c>
      <c r="J48" s="115">
        <f t="shared" si="4"/>
        <v>0</v>
      </c>
      <c r="K48" s="605">
        <f t="shared" si="2"/>
        <v>0</v>
      </c>
      <c r="L48" s="93">
        <f>'MASTER CHART'!$G$7</f>
        <v>0.3</v>
      </c>
      <c r="M48" s="38">
        <f t="shared" si="5"/>
        <v>0</v>
      </c>
      <c r="N48" s="138" t="s">
        <v>77</v>
      </c>
      <c r="O48" s="138">
        <v>5.2</v>
      </c>
    </row>
    <row r="49" spans="1:18" ht="15.65" x14ac:dyDescent="0.3">
      <c r="A49" s="486" t="s">
        <v>233</v>
      </c>
      <c r="B49" s="670" t="s">
        <v>244</v>
      </c>
      <c r="C49" s="670">
        <v>68.331000000000003</v>
      </c>
      <c r="D49" s="670">
        <v>72.272000000000006</v>
      </c>
      <c r="E49" s="670">
        <v>76.652000000000001</v>
      </c>
      <c r="F49" s="670">
        <v>81.376000000000005</v>
      </c>
      <c r="G49" s="718">
        <f t="shared" si="0"/>
        <v>0.190908957866854</v>
      </c>
      <c r="H49" s="177">
        <f t="shared" si="6"/>
        <v>1.0085357179097498</v>
      </c>
      <c r="I49" s="115">
        <f t="shared" si="3"/>
        <v>0.81924251343849508</v>
      </c>
      <c r="J49" s="115">
        <f t="shared" si="4"/>
        <v>-0.81924251343849508</v>
      </c>
      <c r="K49" s="605">
        <f t="shared" si="2"/>
        <v>28.205064061083846</v>
      </c>
      <c r="L49" s="93">
        <f>'MASTER CHART'!$G$7</f>
        <v>0.3</v>
      </c>
      <c r="M49" s="38">
        <f t="shared" si="5"/>
        <v>8.4615192183251526</v>
      </c>
      <c r="N49" s="138" t="s">
        <v>121</v>
      </c>
      <c r="O49" s="138">
        <v>4.375</v>
      </c>
      <c r="Q49" s="138"/>
      <c r="R49" s="138"/>
    </row>
    <row r="50" spans="1:18" ht="15.65" x14ac:dyDescent="0.3">
      <c r="A50" s="487" t="s">
        <v>55</v>
      </c>
      <c r="B50" s="670" t="s">
        <v>55</v>
      </c>
      <c r="C50" s="670">
        <v>284.04000000000002</v>
      </c>
      <c r="D50" s="670">
        <v>295.33699999999999</v>
      </c>
      <c r="E50" s="670">
        <v>307.25200000000001</v>
      </c>
      <c r="F50" s="670">
        <v>319.32</v>
      </c>
      <c r="G50" s="718">
        <f t="shared" si="0"/>
        <v>0.12420785804816213</v>
      </c>
      <c r="H50" s="177">
        <f t="shared" si="6"/>
        <v>0.65616649258544202</v>
      </c>
      <c r="I50" s="115">
        <f t="shared" si="3"/>
        <v>0.46687328811418727</v>
      </c>
      <c r="J50" s="115">
        <f t="shared" si="4"/>
        <v>-0.46687328811418727</v>
      </c>
      <c r="K50" s="605">
        <f t="shared" si="2"/>
        <v>16.07361774281031</v>
      </c>
      <c r="L50" s="93">
        <f>'MASTER CHART'!$G$7</f>
        <v>0.3</v>
      </c>
      <c r="M50" s="38">
        <f t="shared" si="5"/>
        <v>4.8220853228430931</v>
      </c>
      <c r="N50" s="138" t="s">
        <v>78</v>
      </c>
      <c r="O50" s="138">
        <v>4.9550000000000001</v>
      </c>
    </row>
    <row r="51" spans="1:18" ht="15.65" x14ac:dyDescent="0.3">
      <c r="A51" s="487" t="s">
        <v>115</v>
      </c>
      <c r="B51" s="670" t="s">
        <v>115</v>
      </c>
      <c r="C51" s="670">
        <v>0.84699999999999998</v>
      </c>
      <c r="D51" s="670">
        <v>0.88500000000000001</v>
      </c>
      <c r="E51" s="670">
        <v>0.92300000000000004</v>
      </c>
      <c r="F51" s="670">
        <v>0.96099999999999997</v>
      </c>
      <c r="G51" s="718">
        <f t="shared" si="0"/>
        <v>0.13459268004722549</v>
      </c>
      <c r="H51" s="177">
        <f t="shared" si="6"/>
        <v>0.7110275322517674</v>
      </c>
      <c r="I51" s="115">
        <f t="shared" si="3"/>
        <v>0.52173432778051265</v>
      </c>
      <c r="J51" s="115">
        <f t="shared" si="4"/>
        <v>-0.52173432778051265</v>
      </c>
      <c r="K51" s="605">
        <f t="shared" si="2"/>
        <v>17.962385858312334</v>
      </c>
      <c r="L51" s="93">
        <f>'MASTER CHART'!$G$7</f>
        <v>0.3</v>
      </c>
      <c r="M51" s="38">
        <f t="shared" si="5"/>
        <v>5.3887157574937001</v>
      </c>
      <c r="N51" s="138" t="s">
        <v>79</v>
      </c>
      <c r="O51" s="138">
        <v>4.9870000000000001</v>
      </c>
    </row>
    <row r="52" spans="1:18" ht="15.65" x14ac:dyDescent="0.3">
      <c r="A52" s="486" t="s">
        <v>116</v>
      </c>
      <c r="B52" s="670" t="s">
        <v>116</v>
      </c>
      <c r="C52" s="670">
        <v>174.18</v>
      </c>
      <c r="D52" s="670">
        <v>186.983</v>
      </c>
      <c r="E52" s="670">
        <v>200.63900000000001</v>
      </c>
      <c r="F52" s="670">
        <v>214.91900000000001</v>
      </c>
      <c r="G52" s="718">
        <f t="shared" si="0"/>
        <v>0.23389022849925367</v>
      </c>
      <c r="H52" s="177">
        <f t="shared" si="6"/>
        <v>1.2355975966098203</v>
      </c>
      <c r="I52" s="115">
        <f t="shared" si="3"/>
        <v>1.0463043921385655</v>
      </c>
      <c r="J52" s="115">
        <f t="shared" si="4"/>
        <v>-1.0463043921385655</v>
      </c>
      <c r="K52" s="605">
        <f t="shared" si="2"/>
        <v>36.022401088291652</v>
      </c>
      <c r="L52" s="93">
        <f>'MASTER CHART'!$G$7</f>
        <v>0.3</v>
      </c>
      <c r="M52" s="38">
        <f t="shared" si="5"/>
        <v>10.806720326487495</v>
      </c>
      <c r="N52" s="138" t="s">
        <v>80</v>
      </c>
      <c r="O52" s="138">
        <v>1.67</v>
      </c>
    </row>
    <row r="53" spans="1:18" ht="15.65" x14ac:dyDescent="0.3">
      <c r="A53" s="487" t="s">
        <v>56</v>
      </c>
      <c r="B53" s="670" t="s">
        <v>56</v>
      </c>
      <c r="C53" s="670">
        <v>184.62899999999999</v>
      </c>
      <c r="D53" s="670">
        <v>188.274</v>
      </c>
      <c r="E53" s="670">
        <v>193.75299999999999</v>
      </c>
      <c r="F53" s="670">
        <v>200.054</v>
      </c>
      <c r="G53" s="718">
        <f t="shared" si="0"/>
        <v>8.3545921821599062E-2</v>
      </c>
      <c r="H53" s="177">
        <f t="shared" si="6"/>
        <v>0.44135721646725035</v>
      </c>
      <c r="I53" s="115">
        <f t="shared" si="3"/>
        <v>0.2520640119959956</v>
      </c>
      <c r="J53" s="115">
        <f t="shared" si="4"/>
        <v>-0.2520640119959956</v>
      </c>
      <c r="K53" s="605">
        <f t="shared" si="2"/>
        <v>8.6781160513767812</v>
      </c>
      <c r="L53" s="93">
        <f>'MASTER CHART'!$G$7</f>
        <v>0.3</v>
      </c>
      <c r="M53" s="38">
        <f t="shared" si="5"/>
        <v>2.6034348154130345</v>
      </c>
      <c r="N53" s="138" t="s">
        <v>81</v>
      </c>
      <c r="O53" s="138">
        <v>3.052</v>
      </c>
    </row>
    <row r="54" spans="1:18" ht="15.65" x14ac:dyDescent="0.3">
      <c r="A54" s="486" t="s">
        <v>57</v>
      </c>
      <c r="B54" s="670" t="s">
        <v>57</v>
      </c>
      <c r="C54" s="1147">
        <v>1197.9670000000001</v>
      </c>
      <c r="D54" s="1147">
        <v>1279.53</v>
      </c>
      <c r="E54" s="1147">
        <v>1376.97</v>
      </c>
      <c r="F54" s="1147">
        <v>1486.2159999999999</v>
      </c>
      <c r="G54" s="718">
        <f t="shared" si="0"/>
        <v>0.24061514215333124</v>
      </c>
      <c r="H54" s="177">
        <f t="shared" si="6"/>
        <v>1.2711240365201277</v>
      </c>
      <c r="I54" s="115">
        <f t="shared" si="3"/>
        <v>1.081830832048873</v>
      </c>
      <c r="J54" s="115">
        <f t="shared" si="4"/>
        <v>-1.081830832048873</v>
      </c>
      <c r="K54" s="605">
        <f t="shared" si="2"/>
        <v>37.245513289008386</v>
      </c>
      <c r="L54" s="93">
        <f>'MASTER CHART'!$G$7</f>
        <v>0.3</v>
      </c>
      <c r="M54" s="38">
        <f t="shared" si="5"/>
        <v>11.173653986702515</v>
      </c>
      <c r="N54" s="138" t="s">
        <v>36</v>
      </c>
      <c r="O54" s="138">
        <v>3.4</v>
      </c>
      <c r="Q54" s="138"/>
      <c r="R54" s="138"/>
    </row>
    <row r="55" spans="1:18" ht="15.65" x14ac:dyDescent="0.3">
      <c r="A55" s="487" t="s">
        <v>58</v>
      </c>
      <c r="B55" s="670" t="s">
        <v>58</v>
      </c>
      <c r="C55" s="670">
        <v>57.284999999999997</v>
      </c>
      <c r="D55" s="670">
        <v>59.914999999999999</v>
      </c>
      <c r="E55" s="670">
        <v>62.515000000000001</v>
      </c>
      <c r="F55" s="670">
        <v>65.051000000000002</v>
      </c>
      <c r="G55" s="718">
        <f t="shared" si="0"/>
        <v>0.13556777515929136</v>
      </c>
      <c r="H55" s="177">
        <f t="shared" si="6"/>
        <v>0.71617877428810761</v>
      </c>
      <c r="I55" s="115">
        <f t="shared" si="3"/>
        <v>0.52688556981685286</v>
      </c>
      <c r="J55" s="115">
        <f t="shared" si="4"/>
        <v>-0.52688556981685286</v>
      </c>
      <c r="K55" s="605">
        <f t="shared" si="2"/>
        <v>18.139733968604261</v>
      </c>
      <c r="L55" s="93">
        <f>'MASTER CHART'!$G$7</f>
        <v>0.3</v>
      </c>
      <c r="M55" s="38">
        <f t="shared" si="5"/>
        <v>5.4419201905812784</v>
      </c>
      <c r="N55" s="138" t="s">
        <v>82</v>
      </c>
      <c r="O55" s="138">
        <v>4</v>
      </c>
    </row>
    <row r="56" spans="1:18" ht="15.65" x14ac:dyDescent="0.3">
      <c r="A56" s="486" t="s">
        <v>153</v>
      </c>
      <c r="B56" s="670" t="s">
        <v>153</v>
      </c>
      <c r="C56" s="670">
        <v>30.806999999999999</v>
      </c>
      <c r="D56" s="670">
        <v>29.890999999999998</v>
      </c>
      <c r="E56" s="670">
        <v>29.277999999999999</v>
      </c>
      <c r="F56" s="670">
        <v>28.922000000000001</v>
      </c>
      <c r="G56" s="718">
        <f t="shared" si="0"/>
        <v>-6.1187392475735972E-2</v>
      </c>
      <c r="H56" s="177">
        <f t="shared" si="6"/>
        <v>-0.32324135801202319</v>
      </c>
      <c r="I56" s="115">
        <f t="shared" si="3"/>
        <v>-0.512534562483278</v>
      </c>
      <c r="J56" s="115">
        <f t="shared" si="4"/>
        <v>0.512534562483278</v>
      </c>
      <c r="K56" s="605">
        <f t="shared" si="2"/>
        <v>-100</v>
      </c>
      <c r="L56" s="93">
        <f>'MASTER CHART'!$G$7</f>
        <v>0.3</v>
      </c>
      <c r="M56" s="38">
        <f t="shared" si="5"/>
        <v>-30</v>
      </c>
      <c r="N56" s="138" t="s">
        <v>83</v>
      </c>
      <c r="O56" s="138">
        <v>6.8040000000000003</v>
      </c>
    </row>
    <row r="57" spans="1:18" ht="15.65" x14ac:dyDescent="0.3">
      <c r="A57" s="486" t="s">
        <v>154</v>
      </c>
      <c r="B57" s="670" t="s">
        <v>154</v>
      </c>
      <c r="C57" s="670">
        <v>40.274999999999999</v>
      </c>
      <c r="D57" s="670">
        <v>42.331000000000003</v>
      </c>
      <c r="E57" s="670">
        <v>44.430999999999997</v>
      </c>
      <c r="F57" s="670">
        <v>46.6</v>
      </c>
      <c r="G57" s="718">
        <f t="shared" si="0"/>
        <v>0.15704531346989456</v>
      </c>
      <c r="H57" s="177">
        <f t="shared" si="6"/>
        <v>0.82964052464832561</v>
      </c>
      <c r="I57" s="115">
        <f t="shared" si="3"/>
        <v>0.64034732017707086</v>
      </c>
      <c r="J57" s="115">
        <f t="shared" si="4"/>
        <v>-0.64034732017707086</v>
      </c>
      <c r="K57" s="605">
        <f t="shared" si="2"/>
        <v>22.046020428227681</v>
      </c>
      <c r="L57" s="93">
        <f>'MASTER CHART'!$G$7</f>
        <v>0.3</v>
      </c>
      <c r="M57" s="38">
        <f t="shared" si="5"/>
        <v>6.6138061284683038</v>
      </c>
      <c r="N57" s="138" t="s">
        <v>84</v>
      </c>
      <c r="O57" s="138">
        <v>4.5</v>
      </c>
    </row>
    <row r="58" spans="1:18" ht="15.65" x14ac:dyDescent="0.3">
      <c r="A58" s="487" t="s">
        <v>155</v>
      </c>
      <c r="B58" s="670" t="s">
        <v>155</v>
      </c>
      <c r="C58" s="670">
        <v>194.98</v>
      </c>
      <c r="D58" s="670">
        <v>214.315</v>
      </c>
      <c r="E58" s="670">
        <v>235.46899999999999</v>
      </c>
      <c r="F58" s="670">
        <v>258.01</v>
      </c>
      <c r="G58" s="718">
        <f t="shared" si="0"/>
        <v>0.32326392450507746</v>
      </c>
      <c r="H58" s="177">
        <f t="shared" si="6"/>
        <v>1.7077418357834759</v>
      </c>
      <c r="I58" s="115">
        <f t="shared" si="3"/>
        <v>1.5184486313122212</v>
      </c>
      <c r="J58" s="115">
        <f t="shared" si="4"/>
        <v>-1.5184486313122212</v>
      </c>
      <c r="K58" s="605">
        <f t="shared" si="2"/>
        <v>52.2774883103544</v>
      </c>
      <c r="L58" s="93">
        <f>'MASTER CHART'!$G$7</f>
        <v>0.3</v>
      </c>
      <c r="M58" s="38">
        <f t="shared" si="5"/>
        <v>15.683246493106319</v>
      </c>
      <c r="N58" s="138" t="s">
        <v>85</v>
      </c>
      <c r="O58" s="138">
        <v>5.7069999999999999</v>
      </c>
    </row>
    <row r="59" spans="1:18" ht="15.65" x14ac:dyDescent="0.3">
      <c r="A59" s="487" t="s">
        <v>156</v>
      </c>
      <c r="B59" s="670" t="s">
        <v>156</v>
      </c>
      <c r="C59" s="670">
        <v>8.798</v>
      </c>
      <c r="D59" s="670">
        <v>9.3290000000000006</v>
      </c>
      <c r="E59" s="670">
        <v>9.8699999999999992</v>
      </c>
      <c r="F59" s="670">
        <v>10.417999999999999</v>
      </c>
      <c r="G59" s="718">
        <f t="shared" si="0"/>
        <v>0.18413275744487376</v>
      </c>
      <c r="H59" s="177">
        <f t="shared" si="6"/>
        <v>0.97273833975817847</v>
      </c>
      <c r="I59" s="115">
        <f t="shared" si="3"/>
        <v>0.78344513528692372</v>
      </c>
      <c r="J59" s="115">
        <f t="shared" si="4"/>
        <v>-0.78344513528692372</v>
      </c>
      <c r="K59" s="605">
        <f t="shared" si="2"/>
        <v>26.972623938138838</v>
      </c>
      <c r="L59" s="93">
        <f>'MASTER CHART'!$G$7</f>
        <v>0.3</v>
      </c>
      <c r="M59" s="38">
        <f t="shared" si="5"/>
        <v>8.0917871814416511</v>
      </c>
      <c r="N59" s="138" t="s">
        <v>86</v>
      </c>
      <c r="O59" s="138">
        <v>4.5</v>
      </c>
    </row>
    <row r="60" spans="1:18" ht="15.65" x14ac:dyDescent="0.3">
      <c r="A60" s="486" t="s">
        <v>157</v>
      </c>
      <c r="B60" s="670" t="s">
        <v>157</v>
      </c>
      <c r="C60" s="670">
        <v>239.66200000000001</v>
      </c>
      <c r="D60" s="670">
        <v>248.459</v>
      </c>
      <c r="E60" s="670">
        <v>257.74599999999998</v>
      </c>
      <c r="F60" s="670">
        <v>266.93599999999998</v>
      </c>
      <c r="G60" s="718">
        <f t="shared" si="0"/>
        <v>0.11380193772896818</v>
      </c>
      <c r="H60" s="177">
        <f t="shared" si="6"/>
        <v>0.60119399450628275</v>
      </c>
      <c r="I60" s="115">
        <f t="shared" si="3"/>
        <v>0.411900790035028</v>
      </c>
      <c r="J60" s="115">
        <f t="shared" si="4"/>
        <v>-0.411900790035028</v>
      </c>
      <c r="K60" s="605">
        <f t="shared" si="2"/>
        <v>14.181012312200048</v>
      </c>
      <c r="L60" s="93">
        <f>'MASTER CHART'!$G$7</f>
        <v>0.3</v>
      </c>
      <c r="M60" s="38">
        <f t="shared" si="5"/>
        <v>4.254303693660014</v>
      </c>
      <c r="N60" s="138" t="s">
        <v>87</v>
      </c>
      <c r="O60" s="138">
        <v>3.931</v>
      </c>
    </row>
    <row r="61" spans="1:18" ht="15.65" x14ac:dyDescent="0.3">
      <c r="A61" s="487" t="s">
        <v>59</v>
      </c>
      <c r="B61" s="670" t="s">
        <v>59</v>
      </c>
      <c r="C61" s="1147">
        <v>2833.0639999999999</v>
      </c>
      <c r="D61" s="1147">
        <v>2944.2620000000002</v>
      </c>
      <c r="E61" s="1147">
        <v>3061.482</v>
      </c>
      <c r="F61" s="1147">
        <v>3179.317</v>
      </c>
      <c r="G61" s="718">
        <f t="shared" si="0"/>
        <v>0.12221855912891491</v>
      </c>
      <c r="H61" s="177">
        <f t="shared" si="6"/>
        <v>0.64565740471404243</v>
      </c>
      <c r="I61" s="115">
        <f t="shared" si="3"/>
        <v>0.45636420024278768</v>
      </c>
      <c r="J61" s="115">
        <f t="shared" si="4"/>
        <v>-0.45636420024278768</v>
      </c>
      <c r="K61" s="605">
        <f t="shared" si="2"/>
        <v>15.711808520541917</v>
      </c>
      <c r="L61" s="93">
        <f>'MASTER CHART'!$G$7</f>
        <v>0.3</v>
      </c>
      <c r="M61" s="38">
        <f t="shared" si="5"/>
        <v>4.713542556162575</v>
      </c>
      <c r="N61" s="138" t="s">
        <v>88</v>
      </c>
      <c r="O61" s="138">
        <v>0.6</v>
      </c>
    </row>
    <row r="62" spans="1:18" ht="15.65" x14ac:dyDescent="0.3">
      <c r="A62" s="487" t="s">
        <v>158</v>
      </c>
      <c r="B62" s="723" t="s">
        <v>510</v>
      </c>
      <c r="G62" s="718" t="str">
        <f t="shared" si="0"/>
        <v>use median</v>
      </c>
      <c r="H62" s="177">
        <f t="shared" si="6"/>
        <v>0.18929320447125475</v>
      </c>
      <c r="I62" s="115">
        <f t="shared" si="3"/>
        <v>0</v>
      </c>
      <c r="J62" s="115">
        <f t="shared" si="4"/>
        <v>0</v>
      </c>
      <c r="K62" s="605">
        <f t="shared" si="2"/>
        <v>0</v>
      </c>
      <c r="L62" s="93">
        <f>'MASTER CHART'!$G$7</f>
        <v>0.3</v>
      </c>
      <c r="M62" s="38">
        <f t="shared" si="5"/>
        <v>0</v>
      </c>
      <c r="N62" s="138"/>
      <c r="O62" s="138"/>
    </row>
    <row r="63" spans="1:18" ht="15.65" x14ac:dyDescent="0.3">
      <c r="A63" s="487" t="s">
        <v>159</v>
      </c>
      <c r="B63" s="670" t="s">
        <v>159</v>
      </c>
      <c r="C63" s="670">
        <v>36.999000000000002</v>
      </c>
      <c r="D63" s="670">
        <v>38.832999999999998</v>
      </c>
      <c r="E63" s="670">
        <v>41.317999999999998</v>
      </c>
      <c r="F63" s="670">
        <v>44.103999999999999</v>
      </c>
      <c r="G63" s="718">
        <f t="shared" si="0"/>
        <v>0.1920322170869482</v>
      </c>
      <c r="H63" s="177">
        <f t="shared" si="6"/>
        <v>1.0144696827513922</v>
      </c>
      <c r="I63" s="115">
        <f t="shared" si="3"/>
        <v>0.8251764782801374</v>
      </c>
      <c r="J63" s="115">
        <f t="shared" si="4"/>
        <v>-0.8251764782801374</v>
      </c>
      <c r="K63" s="605">
        <f t="shared" si="2"/>
        <v>28.409359926776013</v>
      </c>
      <c r="L63" s="93">
        <f>'MASTER CHART'!$G$7</f>
        <v>0.3</v>
      </c>
      <c r="M63" s="38">
        <f t="shared" si="5"/>
        <v>8.5228079780328034</v>
      </c>
      <c r="N63" s="138" t="s">
        <v>89</v>
      </c>
      <c r="O63" s="138">
        <v>9.3019999999999996</v>
      </c>
    </row>
    <row r="64" spans="1:18" ht="15.65" x14ac:dyDescent="0.3">
      <c r="A64" s="487" t="s">
        <v>160</v>
      </c>
      <c r="B64" s="670" t="s">
        <v>160</v>
      </c>
      <c r="C64" s="670">
        <v>39.317999999999998</v>
      </c>
      <c r="D64" s="670">
        <v>41.8</v>
      </c>
      <c r="E64" s="670">
        <v>44.62</v>
      </c>
      <c r="F64" s="670">
        <v>47.792000000000002</v>
      </c>
      <c r="G64" s="718">
        <f t="shared" si="0"/>
        <v>0.21552469606795879</v>
      </c>
      <c r="H64" s="177">
        <f t="shared" si="6"/>
        <v>1.1385759814779164</v>
      </c>
      <c r="I64" s="115">
        <f t="shared" si="3"/>
        <v>0.94928277700666164</v>
      </c>
      <c r="J64" s="115">
        <f t="shared" si="4"/>
        <v>-0.94928277700666164</v>
      </c>
      <c r="K64" s="605">
        <f t="shared" si="2"/>
        <v>32.682119272813559</v>
      </c>
      <c r="L64" s="93">
        <f>'MASTER CHART'!$G$7</f>
        <v>0.3</v>
      </c>
      <c r="M64" s="38">
        <f t="shared" si="5"/>
        <v>9.8046357818440679</v>
      </c>
      <c r="N64" s="138" t="s">
        <v>90</v>
      </c>
      <c r="O64" s="138">
        <v>4.4400000000000004</v>
      </c>
    </row>
    <row r="65" spans="1:18" ht="15.65" x14ac:dyDescent="0.3">
      <c r="A65" s="486" t="s">
        <v>60</v>
      </c>
      <c r="B65" s="670" t="s">
        <v>60</v>
      </c>
      <c r="C65" s="1147">
        <v>4134.6679999999997</v>
      </c>
      <c r="D65" s="1147">
        <v>4291.9930000000004</v>
      </c>
      <c r="E65" s="1147">
        <v>4448.2060000000001</v>
      </c>
      <c r="F65" s="1147">
        <v>4596.4750000000004</v>
      </c>
      <c r="G65" s="718">
        <f t="shared" si="0"/>
        <v>0.11169143447551308</v>
      </c>
      <c r="H65" s="177">
        <f t="shared" si="6"/>
        <v>0.5900446071875447</v>
      </c>
      <c r="I65" s="115">
        <f t="shared" si="3"/>
        <v>0.40075140271628995</v>
      </c>
      <c r="J65" s="115">
        <f t="shared" si="4"/>
        <v>-0.40075140271628995</v>
      </c>
      <c r="K65" s="605">
        <f t="shared" si="2"/>
        <v>13.797158717680198</v>
      </c>
      <c r="L65" s="93">
        <f>'MASTER CHART'!$G$7</f>
        <v>0.3</v>
      </c>
      <c r="M65" s="38">
        <f t="shared" si="5"/>
        <v>4.1391476153040587</v>
      </c>
      <c r="N65" s="138" t="s">
        <v>91</v>
      </c>
      <c r="O65" s="138">
        <v>4.4000000000000004</v>
      </c>
    </row>
    <row r="66" spans="1:18" ht="15.65" x14ac:dyDescent="0.3">
      <c r="A66" s="487" t="s">
        <v>161</v>
      </c>
      <c r="B66" s="670" t="s">
        <v>161</v>
      </c>
      <c r="C66" s="670">
        <v>131.49799999999999</v>
      </c>
      <c r="D66" s="670">
        <v>146.762</v>
      </c>
      <c r="E66" s="670">
        <v>158.86600000000001</v>
      </c>
      <c r="F66" s="670">
        <v>170.25299999999999</v>
      </c>
      <c r="G66" s="718">
        <f t="shared" si="0"/>
        <v>0.29471931132032425</v>
      </c>
      <c r="H66" s="177">
        <f t="shared" si="6"/>
        <v>1.5569460728585165</v>
      </c>
      <c r="I66" s="115">
        <f t="shared" si="3"/>
        <v>1.3676528683872617</v>
      </c>
      <c r="J66" s="115">
        <f t="shared" si="4"/>
        <v>-1.3676528683872617</v>
      </c>
      <c r="K66" s="605">
        <f t="shared" si="2"/>
        <v>47.085858135319789</v>
      </c>
      <c r="L66" s="93">
        <f>'MASTER CHART'!$G$7</f>
        <v>0.3</v>
      </c>
      <c r="M66" s="38">
        <f t="shared" si="5"/>
        <v>14.125757440595937</v>
      </c>
      <c r="N66" s="138" t="s">
        <v>92</v>
      </c>
      <c r="O66" s="138">
        <v>4.3849999999999998</v>
      </c>
    </row>
    <row r="67" spans="1:18" ht="15.65" x14ac:dyDescent="0.3">
      <c r="A67" s="486" t="s">
        <v>162</v>
      </c>
      <c r="B67" s="723" t="s">
        <v>510</v>
      </c>
      <c r="G67" s="718" t="str">
        <f t="shared" si="0"/>
        <v>use median</v>
      </c>
      <c r="H67" s="177">
        <f t="shared" si="6"/>
        <v>0.18929320447125475</v>
      </c>
      <c r="I67" s="115">
        <f t="shared" si="3"/>
        <v>0</v>
      </c>
      <c r="J67" s="115">
        <f t="shared" si="4"/>
        <v>0</v>
      </c>
      <c r="K67" s="605">
        <f t="shared" si="2"/>
        <v>0</v>
      </c>
      <c r="L67" s="93">
        <f>'MASTER CHART'!$G$7</f>
        <v>0.3</v>
      </c>
      <c r="M67" s="38">
        <f t="shared" si="5"/>
        <v>0</v>
      </c>
      <c r="N67" s="138" t="s">
        <v>93</v>
      </c>
      <c r="O67" s="138">
        <v>4.3719999999999999</v>
      </c>
    </row>
    <row r="68" spans="1:18" ht="15.65" x14ac:dyDescent="0.3">
      <c r="A68" s="487" t="s">
        <v>61</v>
      </c>
      <c r="B68" s="670" t="s">
        <v>61</v>
      </c>
      <c r="C68" s="670">
        <v>302.14999999999998</v>
      </c>
      <c r="D68" s="670">
        <v>317.24900000000002</v>
      </c>
      <c r="E68" s="670">
        <v>331.346</v>
      </c>
      <c r="F68" s="670">
        <v>344.92700000000002</v>
      </c>
      <c r="G68" s="718">
        <f t="shared" ref="G68:G131" si="7">IF(F68=0,"use median",(F68-C68)/C68)</f>
        <v>0.14157537646864155</v>
      </c>
      <c r="H68" s="177">
        <f t="shared" si="6"/>
        <v>0.74791578949755999</v>
      </c>
      <c r="I68" s="115">
        <f t="shared" si="3"/>
        <v>0.55862258502630524</v>
      </c>
      <c r="J68" s="115">
        <f t="shared" si="4"/>
        <v>-0.55862258502630524</v>
      </c>
      <c r="K68" s="605">
        <f t="shared" ref="K68:K131" si="8">(IF(I68&lt;=0,I68/$I$182*-100,I68/$I$181*100))</f>
        <v>19.232383010135475</v>
      </c>
      <c r="L68" s="93">
        <f>'MASTER CHART'!$G$7</f>
        <v>0.3</v>
      </c>
      <c r="M68" s="38">
        <f t="shared" si="5"/>
        <v>5.7697149030406427</v>
      </c>
      <c r="N68" s="138" t="s">
        <v>122</v>
      </c>
      <c r="O68" s="138">
        <v>4.359</v>
      </c>
    </row>
    <row r="69" spans="1:18" ht="15.65" x14ac:dyDescent="0.3">
      <c r="A69" s="487" t="s">
        <v>117</v>
      </c>
      <c r="B69" s="670" t="s">
        <v>117</v>
      </c>
      <c r="C69" s="670">
        <v>1.5880000000000001</v>
      </c>
      <c r="D69" s="670">
        <v>1.667</v>
      </c>
      <c r="E69" s="670">
        <v>1.75</v>
      </c>
      <c r="F69" s="670">
        <v>1.833</v>
      </c>
      <c r="G69" s="718">
        <f t="shared" si="7"/>
        <v>0.15428211586901755</v>
      </c>
      <c r="H69" s="177">
        <f t="shared" si="6"/>
        <v>0.81504307721963765</v>
      </c>
      <c r="I69" s="115">
        <f t="shared" ref="I69:I132" si="9">H69-$G$180</f>
        <v>0.6257498727483829</v>
      </c>
      <c r="J69" s="115">
        <f t="shared" si="4"/>
        <v>-0.6257498727483829</v>
      </c>
      <c r="K69" s="605">
        <f t="shared" si="8"/>
        <v>21.543456250831195</v>
      </c>
      <c r="L69" s="93">
        <f>'MASTER CHART'!$G$7</f>
        <v>0.3</v>
      </c>
      <c r="M69" s="38">
        <f t="shared" si="5"/>
        <v>6.4630368752493581</v>
      </c>
      <c r="N69" s="138" t="s">
        <v>95</v>
      </c>
      <c r="O69" s="138">
        <v>2.96</v>
      </c>
    </row>
    <row r="70" spans="1:18" ht="15.65" x14ac:dyDescent="0.3">
      <c r="A70" s="486" t="s">
        <v>62</v>
      </c>
      <c r="B70" s="670" t="s">
        <v>62</v>
      </c>
      <c r="C70" s="670">
        <v>138.98699999999999</v>
      </c>
      <c r="D70" s="670">
        <v>147.071</v>
      </c>
      <c r="E70" s="670">
        <v>156.00899999999999</v>
      </c>
      <c r="F70" s="670">
        <v>165.36199999999999</v>
      </c>
      <c r="G70" s="718">
        <f t="shared" si="7"/>
        <v>0.18976594933339089</v>
      </c>
      <c r="H70" s="177">
        <f t="shared" si="6"/>
        <v>1.0024974212014459</v>
      </c>
      <c r="I70" s="115">
        <f t="shared" si="9"/>
        <v>0.81320421673019117</v>
      </c>
      <c r="J70" s="115">
        <f t="shared" ref="J70:J133" si="10">(I70*-1)</f>
        <v>-0.81320421673019117</v>
      </c>
      <c r="K70" s="605">
        <f t="shared" si="8"/>
        <v>27.997176234605309</v>
      </c>
      <c r="L70" s="93">
        <f>'MASTER CHART'!$G$7</f>
        <v>0.3</v>
      </c>
      <c r="M70" s="38">
        <f t="shared" ref="M70:M133" si="11">(K70*L70)</f>
        <v>8.3991528703815916</v>
      </c>
      <c r="N70" s="138" t="s">
        <v>96</v>
      </c>
      <c r="O70" s="138">
        <v>3.9020000000000001</v>
      </c>
    </row>
    <row r="71" spans="1:18" ht="15.65" x14ac:dyDescent="0.3">
      <c r="A71" s="487" t="s">
        <v>163</v>
      </c>
      <c r="B71" s="670" t="s">
        <v>163</v>
      </c>
      <c r="C71" s="670">
        <v>17.056000000000001</v>
      </c>
      <c r="D71" s="670">
        <v>18.292000000000002</v>
      </c>
      <c r="E71" s="670">
        <v>19.765999999999998</v>
      </c>
      <c r="F71" s="670">
        <v>21.103999999999999</v>
      </c>
      <c r="G71" s="718">
        <f t="shared" si="7"/>
        <v>0.2373358348968104</v>
      </c>
      <c r="H71" s="177">
        <f t="shared" si="6"/>
        <v>1.253800079932881</v>
      </c>
      <c r="I71" s="115">
        <f t="shared" si="9"/>
        <v>1.0645068754616263</v>
      </c>
      <c r="J71" s="115">
        <f t="shared" si="10"/>
        <v>-1.0645068754616263</v>
      </c>
      <c r="K71" s="605">
        <f t="shared" si="8"/>
        <v>36.649080245898972</v>
      </c>
      <c r="L71" s="93">
        <f>'MASTER CHART'!$G$7</f>
        <v>0.3</v>
      </c>
      <c r="M71" s="38">
        <f t="shared" si="11"/>
        <v>10.994724073769691</v>
      </c>
      <c r="N71" s="138" t="s">
        <v>97</v>
      </c>
      <c r="O71" s="138">
        <v>1.7869999999999999</v>
      </c>
    </row>
    <row r="72" spans="1:18" ht="15.65" x14ac:dyDescent="0.3">
      <c r="A72" s="487" t="s">
        <v>164</v>
      </c>
      <c r="B72" s="670" t="s">
        <v>164</v>
      </c>
      <c r="C72" s="670">
        <v>6.3979999999999997</v>
      </c>
      <c r="D72" s="670">
        <v>6.7759999999999998</v>
      </c>
      <c r="E72" s="670">
        <v>7.18</v>
      </c>
      <c r="F72" s="670">
        <v>10.145</v>
      </c>
      <c r="G72" s="718">
        <f t="shared" si="7"/>
        <v>0.58565176617693027</v>
      </c>
      <c r="H72" s="177">
        <f t="shared" ref="H72:H135" si="12">IF(G72="use median",$G$180,G72/$G$180)</f>
        <v>3.0938869031923693</v>
      </c>
      <c r="I72" s="115">
        <f t="shared" si="9"/>
        <v>2.9045936987211145</v>
      </c>
      <c r="J72" s="115">
        <f t="shared" si="10"/>
        <v>-2.9045936987211145</v>
      </c>
      <c r="K72" s="605">
        <f t="shared" si="8"/>
        <v>100</v>
      </c>
      <c r="L72" s="93">
        <f>'MASTER CHART'!$G$7</f>
        <v>0.3</v>
      </c>
      <c r="M72" s="38">
        <f t="shared" si="11"/>
        <v>30</v>
      </c>
      <c r="N72" s="138" t="s">
        <v>98</v>
      </c>
      <c r="O72" s="138">
        <v>1.8</v>
      </c>
    </row>
    <row r="73" spans="1:18" ht="15.65" x14ac:dyDescent="0.3">
      <c r="A73" s="486" t="s">
        <v>118</v>
      </c>
      <c r="B73" s="670" t="s">
        <v>118</v>
      </c>
      <c r="C73" s="670">
        <v>19.978999999999999</v>
      </c>
      <c r="D73" s="670">
        <v>21.039000000000001</v>
      </c>
      <c r="E73" s="670">
        <v>22.145</v>
      </c>
      <c r="F73" s="670">
        <v>23.27</v>
      </c>
      <c r="G73" s="718">
        <f t="shared" si="7"/>
        <v>0.16472295910706244</v>
      </c>
      <c r="H73" s="177">
        <f t="shared" si="12"/>
        <v>0.8702000664375491</v>
      </c>
      <c r="I73" s="115">
        <f t="shared" si="9"/>
        <v>0.68090686196629435</v>
      </c>
      <c r="J73" s="115">
        <f t="shared" si="10"/>
        <v>-0.68090686196629435</v>
      </c>
      <c r="K73" s="605">
        <f t="shared" si="8"/>
        <v>23.442413383534362</v>
      </c>
      <c r="L73" s="93">
        <f>'MASTER CHART'!$G$7</f>
        <v>0.3</v>
      </c>
      <c r="M73" s="38">
        <f t="shared" si="11"/>
        <v>7.0327240150603085</v>
      </c>
      <c r="N73" s="138" t="s">
        <v>123</v>
      </c>
      <c r="O73" s="138">
        <v>5.5940000000000003</v>
      </c>
    </row>
    <row r="74" spans="1:18" ht="15.65" x14ac:dyDescent="0.3">
      <c r="A74" s="487" t="s">
        <v>63</v>
      </c>
      <c r="B74" s="670" t="s">
        <v>63</v>
      </c>
      <c r="C74" s="670">
        <v>45.628</v>
      </c>
      <c r="D74" s="670">
        <v>48.328000000000003</v>
      </c>
      <c r="E74" s="670">
        <v>51.265000000000001</v>
      </c>
      <c r="F74" s="670">
        <v>54.286999999999999</v>
      </c>
      <c r="G74" s="718">
        <f t="shared" si="7"/>
        <v>0.1897738230910844</v>
      </c>
      <c r="H74" s="177">
        <f t="shared" si="12"/>
        <v>1.0025390167659327</v>
      </c>
      <c r="I74" s="115">
        <f t="shared" si="9"/>
        <v>0.81324581229467796</v>
      </c>
      <c r="J74" s="115">
        <f t="shared" si="10"/>
        <v>-0.81324581229467796</v>
      </c>
      <c r="K74" s="605">
        <f t="shared" si="8"/>
        <v>27.998608295981224</v>
      </c>
      <c r="L74" s="93">
        <f>'MASTER CHART'!$G$7</f>
        <v>0.3</v>
      </c>
      <c r="M74" s="38">
        <f t="shared" si="11"/>
        <v>8.3995824887943673</v>
      </c>
      <c r="N74" s="138" t="s">
        <v>100</v>
      </c>
      <c r="O74" s="138">
        <v>4.25</v>
      </c>
      <c r="Q74" s="138"/>
      <c r="R74" s="138"/>
    </row>
    <row r="75" spans="1:18" ht="15.65" x14ac:dyDescent="0.3">
      <c r="A75" s="486" t="s">
        <v>165</v>
      </c>
      <c r="B75" s="670" t="s">
        <v>119</v>
      </c>
      <c r="C75" s="670">
        <v>449.589</v>
      </c>
      <c r="D75" s="670">
        <v>471.18599999999998</v>
      </c>
      <c r="E75" s="670">
        <v>494.61099999999999</v>
      </c>
      <c r="F75" s="670">
        <v>518.99599999999998</v>
      </c>
      <c r="G75" s="718">
        <f t="shared" si="7"/>
        <v>0.15437877706082662</v>
      </c>
      <c r="H75" s="177">
        <f t="shared" si="12"/>
        <v>0.81555371991322545</v>
      </c>
      <c r="I75" s="115">
        <f t="shared" si="9"/>
        <v>0.6262605154419707</v>
      </c>
      <c r="J75" s="115">
        <f t="shared" si="10"/>
        <v>-0.6262605154419707</v>
      </c>
      <c r="K75" s="605">
        <f t="shared" si="8"/>
        <v>21.561036771432494</v>
      </c>
      <c r="L75" s="93">
        <f>'MASTER CHART'!$G$7</f>
        <v>0.3</v>
      </c>
      <c r="M75" s="38">
        <f t="shared" si="11"/>
        <v>6.4683110314297485</v>
      </c>
      <c r="N75" s="138" t="s">
        <v>124</v>
      </c>
      <c r="O75" s="138">
        <v>2.4790000000000001</v>
      </c>
      <c r="Q75" s="138"/>
      <c r="R75" s="138"/>
    </row>
    <row r="76" spans="1:18" ht="15.65" x14ac:dyDescent="0.3">
      <c r="A76" s="487" t="s">
        <v>65</v>
      </c>
      <c r="B76" s="670" t="s">
        <v>65</v>
      </c>
      <c r="C76" s="670">
        <v>284.26600000000002</v>
      </c>
      <c r="D76" s="670">
        <v>299.34800000000001</v>
      </c>
      <c r="E76" s="670">
        <v>313.86900000000003</v>
      </c>
      <c r="F76" s="670">
        <v>327.88400000000001</v>
      </c>
      <c r="G76" s="718">
        <f t="shared" si="7"/>
        <v>0.15344079137146191</v>
      </c>
      <c r="H76" s="177">
        <f t="shared" si="12"/>
        <v>0.81059851989965526</v>
      </c>
      <c r="I76" s="115">
        <f t="shared" si="9"/>
        <v>0.62130531542840051</v>
      </c>
      <c r="J76" s="115">
        <f t="shared" si="10"/>
        <v>-0.62130531542840051</v>
      </c>
      <c r="K76" s="605">
        <f t="shared" si="8"/>
        <v>21.390438039645947</v>
      </c>
      <c r="L76" s="93">
        <f>'MASTER CHART'!$G$7</f>
        <v>0.3</v>
      </c>
      <c r="M76" s="38">
        <f t="shared" si="11"/>
        <v>6.4171314118937834</v>
      </c>
      <c r="N76" s="138" t="s">
        <v>101</v>
      </c>
      <c r="O76" s="138">
        <v>4.952</v>
      </c>
      <c r="Q76" s="138"/>
      <c r="R76" s="138"/>
    </row>
    <row r="77" spans="1:18" ht="15.65" x14ac:dyDescent="0.3">
      <c r="A77" s="486" t="s">
        <v>166</v>
      </c>
      <c r="B77" s="670" t="s">
        <v>166</v>
      </c>
      <c r="C77" s="670">
        <v>17.846</v>
      </c>
      <c r="D77" s="670">
        <v>18.908999999999999</v>
      </c>
      <c r="E77" s="670">
        <v>19.946999999999999</v>
      </c>
      <c r="F77" s="670">
        <v>20.983000000000001</v>
      </c>
      <c r="G77" s="718">
        <f t="shared" si="7"/>
        <v>0.17578168777317049</v>
      </c>
      <c r="H77" s="177">
        <f t="shared" si="12"/>
        <v>0.92862122686429527</v>
      </c>
      <c r="I77" s="115">
        <f t="shared" si="9"/>
        <v>0.73932802239304052</v>
      </c>
      <c r="J77" s="115">
        <f t="shared" si="10"/>
        <v>-0.73932802239304052</v>
      </c>
      <c r="K77" s="605">
        <f t="shared" si="8"/>
        <v>25.453750130993015</v>
      </c>
      <c r="L77" s="93">
        <f>'MASTER CHART'!$G$7</f>
        <v>0.3</v>
      </c>
      <c r="M77" s="38">
        <f t="shared" si="11"/>
        <v>7.6361250392979043</v>
      </c>
      <c r="N77" s="138" t="s">
        <v>102</v>
      </c>
      <c r="O77" s="138">
        <v>3.7</v>
      </c>
    </row>
    <row r="78" spans="1:18" ht="15.65" x14ac:dyDescent="0.3">
      <c r="A78" s="487" t="s">
        <v>66</v>
      </c>
      <c r="B78" s="670" t="s">
        <v>66</v>
      </c>
      <c r="C78" s="1147">
        <v>9489.3019999999997</v>
      </c>
      <c r="D78" s="1147">
        <v>10447.315000000001</v>
      </c>
      <c r="E78" s="1147">
        <v>11508.275</v>
      </c>
      <c r="F78" s="1147">
        <v>12670.367</v>
      </c>
      <c r="G78" s="718">
        <f t="shared" si="7"/>
        <v>0.33522644763545312</v>
      </c>
      <c r="H78" s="177">
        <f t="shared" si="12"/>
        <v>1.7709375704839905</v>
      </c>
      <c r="I78" s="115">
        <f t="shared" si="9"/>
        <v>1.5816443660127357</v>
      </c>
      <c r="J78" s="115">
        <f t="shared" si="10"/>
        <v>-1.5816443660127357</v>
      </c>
      <c r="K78" s="605">
        <f t="shared" si="8"/>
        <v>54.453205166324295</v>
      </c>
      <c r="L78" s="93">
        <f>'MASTER CHART'!$G$7</f>
        <v>0.3</v>
      </c>
      <c r="M78" s="38">
        <f t="shared" si="11"/>
        <v>16.335961549897288</v>
      </c>
      <c r="N78" s="138" t="s">
        <v>103</v>
      </c>
      <c r="O78" s="138">
        <v>4.8019999999999996</v>
      </c>
    </row>
    <row r="79" spans="1:18" ht="15.65" x14ac:dyDescent="0.3">
      <c r="A79" s="486" t="s">
        <v>67</v>
      </c>
      <c r="B79" s="670" t="s">
        <v>67</v>
      </c>
      <c r="C79" s="1147">
        <v>3257.123</v>
      </c>
      <c r="D79" s="1147">
        <v>3506.5239999999999</v>
      </c>
      <c r="E79" s="1147">
        <v>3776.9490000000001</v>
      </c>
      <c r="F79" s="1147">
        <v>4065.047</v>
      </c>
      <c r="G79" s="718">
        <f t="shared" si="7"/>
        <v>0.24804835432987946</v>
      </c>
      <c r="H79" s="177">
        <f t="shared" si="12"/>
        <v>1.3103922828225301</v>
      </c>
      <c r="I79" s="115">
        <f t="shared" si="9"/>
        <v>1.1210990783512753</v>
      </c>
      <c r="J79" s="115">
        <f t="shared" si="10"/>
        <v>-1.1210990783512753</v>
      </c>
      <c r="K79" s="605">
        <f t="shared" si="8"/>
        <v>38.597449235150947</v>
      </c>
      <c r="L79" s="93">
        <f>'MASTER CHART'!$G$7</f>
        <v>0.3</v>
      </c>
      <c r="M79" s="38">
        <f t="shared" si="11"/>
        <v>11.579234770545284</v>
      </c>
      <c r="N79" s="138" t="s">
        <v>125</v>
      </c>
      <c r="O79" s="138">
        <v>3.94</v>
      </c>
    </row>
    <row r="80" spans="1:18" ht="15.65" x14ac:dyDescent="0.3">
      <c r="A80" s="487" t="s">
        <v>234</v>
      </c>
      <c r="B80" s="670" t="s">
        <v>378</v>
      </c>
      <c r="C80" s="1147">
        <v>1535.491</v>
      </c>
      <c r="D80" s="1147">
        <v>1636.8309999999999</v>
      </c>
      <c r="E80" s="1147">
        <v>1747.242</v>
      </c>
      <c r="F80" s="1147">
        <v>1862.069</v>
      </c>
      <c r="G80" s="718">
        <f t="shared" si="7"/>
        <v>0.21268636546876535</v>
      </c>
      <c r="H80" s="177">
        <f t="shared" si="12"/>
        <v>1.1235816207076941</v>
      </c>
      <c r="I80" s="115">
        <f t="shared" si="9"/>
        <v>0.93428841623643932</v>
      </c>
      <c r="J80" s="115">
        <f t="shared" si="10"/>
        <v>-0.93428841623643932</v>
      </c>
      <c r="K80" s="605">
        <f t="shared" si="8"/>
        <v>32.165890074326207</v>
      </c>
      <c r="L80" s="93">
        <f>'MASTER CHART'!$G$7</f>
        <v>0.3</v>
      </c>
      <c r="M80" s="38">
        <f t="shared" si="11"/>
        <v>9.649767022297862</v>
      </c>
      <c r="N80" s="138" t="s">
        <v>104</v>
      </c>
      <c r="O80" s="138">
        <v>2.2850000000000001</v>
      </c>
    </row>
    <row r="81" spans="1:18" ht="15.65" x14ac:dyDescent="0.3">
      <c r="A81" s="486" t="s">
        <v>167</v>
      </c>
      <c r="B81" s="670" t="s">
        <v>167</v>
      </c>
      <c r="C81" s="670">
        <v>641.005</v>
      </c>
      <c r="D81" s="670">
        <v>672.60500000000002</v>
      </c>
      <c r="E81" s="670">
        <v>695.04300000000001</v>
      </c>
      <c r="F81" s="670">
        <v>719.54</v>
      </c>
      <c r="G81" s="718">
        <f t="shared" si="7"/>
        <v>0.12251854509715208</v>
      </c>
      <c r="H81" s="177">
        <f t="shared" si="12"/>
        <v>0.64724217353379543</v>
      </c>
      <c r="I81" s="115">
        <f t="shared" si="9"/>
        <v>0.45794896906254068</v>
      </c>
      <c r="J81" s="115">
        <f t="shared" si="10"/>
        <v>-0.45794896906254068</v>
      </c>
      <c r="K81" s="605">
        <f t="shared" si="8"/>
        <v>15.766369295098812</v>
      </c>
      <c r="L81" s="93">
        <f>'MASTER CHART'!$G$7</f>
        <v>0.3</v>
      </c>
      <c r="M81" s="38">
        <f t="shared" si="11"/>
        <v>4.7299107885296436</v>
      </c>
      <c r="N81" s="138" t="s">
        <v>126</v>
      </c>
      <c r="O81" s="138">
        <v>3.0390000000000001</v>
      </c>
    </row>
    <row r="82" spans="1:18" ht="15.65" x14ac:dyDescent="0.3">
      <c r="A82" s="487" t="s">
        <v>68</v>
      </c>
      <c r="B82" s="670" t="s">
        <v>68</v>
      </c>
      <c r="C82" s="670">
        <v>343.68200000000002</v>
      </c>
      <c r="D82" s="670">
        <v>362.46</v>
      </c>
      <c r="E82" s="670">
        <v>381.57499999999999</v>
      </c>
      <c r="F82" s="670">
        <v>400.59100000000001</v>
      </c>
      <c r="G82" s="718">
        <f t="shared" si="7"/>
        <v>0.16558621050855149</v>
      </c>
      <c r="H82" s="177">
        <f t="shared" si="12"/>
        <v>0.87476045942101788</v>
      </c>
      <c r="I82" s="115">
        <f t="shared" si="9"/>
        <v>0.68546725494976313</v>
      </c>
      <c r="J82" s="115">
        <f t="shared" si="10"/>
        <v>-0.68546725494976313</v>
      </c>
      <c r="K82" s="605">
        <f t="shared" si="8"/>
        <v>23.599419610790061</v>
      </c>
      <c r="L82" s="93">
        <f>'MASTER CHART'!$G$7</f>
        <v>0.3</v>
      </c>
      <c r="M82" s="38">
        <f t="shared" si="11"/>
        <v>7.0798258832370182</v>
      </c>
      <c r="N82" s="138" t="s">
        <v>105</v>
      </c>
      <c r="O82" s="138">
        <v>4.1580000000000004</v>
      </c>
    </row>
    <row r="83" spans="1:18" ht="15.65" x14ac:dyDescent="0.3">
      <c r="A83" s="486" t="s">
        <v>69</v>
      </c>
      <c r="B83" s="670" t="s">
        <v>69</v>
      </c>
      <c r="C83" s="670">
        <v>316.12</v>
      </c>
      <c r="D83" s="670">
        <v>332.83499999999998</v>
      </c>
      <c r="E83" s="670">
        <v>350.21800000000002</v>
      </c>
      <c r="F83" s="670">
        <v>367.83199999999999</v>
      </c>
      <c r="G83" s="718">
        <f t="shared" si="7"/>
        <v>0.16358344932304184</v>
      </c>
      <c r="H83" s="177">
        <f t="shared" si="12"/>
        <v>0.86418025295716794</v>
      </c>
      <c r="I83" s="115">
        <f t="shared" si="9"/>
        <v>0.67488704848591319</v>
      </c>
      <c r="J83" s="115">
        <f t="shared" si="10"/>
        <v>-0.67488704848591319</v>
      </c>
      <c r="K83" s="605">
        <f t="shared" si="8"/>
        <v>23.235161901751159</v>
      </c>
      <c r="L83" s="93">
        <f>'MASTER CHART'!$G$7</f>
        <v>0.3</v>
      </c>
      <c r="M83" s="38">
        <f t="shared" si="11"/>
        <v>6.9705485705253478</v>
      </c>
      <c r="N83" s="138" t="s">
        <v>107</v>
      </c>
      <c r="O83" s="138">
        <v>1.0069999999999999</v>
      </c>
      <c r="Q83" s="138"/>
      <c r="R83" s="138"/>
    </row>
    <row r="84" spans="1:18" ht="15.65" x14ac:dyDescent="0.3">
      <c r="A84" s="487" t="s">
        <v>70</v>
      </c>
      <c r="B84" s="670" t="s">
        <v>70</v>
      </c>
      <c r="C84" s="1147">
        <v>2303.1080000000002</v>
      </c>
      <c r="D84" s="1147">
        <v>2373.8449999999998</v>
      </c>
      <c r="E84" s="1147">
        <v>2445.326</v>
      </c>
      <c r="F84" s="1147">
        <v>2514.6019999999999</v>
      </c>
      <c r="G84" s="718">
        <f t="shared" si="7"/>
        <v>9.1829823004392186E-2</v>
      </c>
      <c r="H84" s="177">
        <f t="shared" si="12"/>
        <v>0.48511949100812579</v>
      </c>
      <c r="I84" s="115">
        <f t="shared" si="9"/>
        <v>0.29582628653687104</v>
      </c>
      <c r="J84" s="115">
        <f t="shared" si="10"/>
        <v>-0.29582628653687104</v>
      </c>
      <c r="K84" s="605">
        <f t="shared" si="8"/>
        <v>10.184773404525481</v>
      </c>
      <c r="L84" s="93">
        <f>'MASTER CHART'!$G$7</f>
        <v>0.3</v>
      </c>
      <c r="M84" s="38">
        <f t="shared" si="11"/>
        <v>3.0554320213576442</v>
      </c>
      <c r="N84" s="138" t="s">
        <v>108</v>
      </c>
      <c r="O84" s="138">
        <v>7.0439999999999996</v>
      </c>
    </row>
    <row r="85" spans="1:18" ht="15.65" x14ac:dyDescent="0.3">
      <c r="A85" s="486" t="s">
        <v>71</v>
      </c>
      <c r="B85" s="670" t="s">
        <v>71</v>
      </c>
      <c r="C85" s="670">
        <v>26.474</v>
      </c>
      <c r="D85" s="670">
        <v>27.716999999999999</v>
      </c>
      <c r="E85" s="670">
        <v>29.074999999999999</v>
      </c>
      <c r="F85" s="670">
        <v>30.484999999999999</v>
      </c>
      <c r="G85" s="718">
        <f t="shared" si="7"/>
        <v>0.15150713907985189</v>
      </c>
      <c r="H85" s="177">
        <f t="shared" si="12"/>
        <v>0.80038340257935203</v>
      </c>
      <c r="I85" s="115">
        <f t="shared" si="9"/>
        <v>0.61109019810809728</v>
      </c>
      <c r="J85" s="115">
        <f t="shared" si="10"/>
        <v>-0.61109019810809728</v>
      </c>
      <c r="K85" s="605">
        <f t="shared" si="8"/>
        <v>21.038749701108241</v>
      </c>
      <c r="L85" s="93">
        <f>'MASTER CHART'!$G$7</f>
        <v>0.3</v>
      </c>
      <c r="M85" s="38">
        <f t="shared" si="11"/>
        <v>6.3116249103324717</v>
      </c>
      <c r="N85" s="138" t="s">
        <v>127</v>
      </c>
      <c r="O85" s="138">
        <v>4.0510000000000002</v>
      </c>
    </row>
    <row r="86" spans="1:18" ht="15.65" x14ac:dyDescent="0.3">
      <c r="A86" s="487" t="s">
        <v>72</v>
      </c>
      <c r="B86" s="670" t="s">
        <v>72</v>
      </c>
      <c r="C86" s="1147">
        <v>5420.2280000000001</v>
      </c>
      <c r="D86" s="1147">
        <v>5574.0510000000004</v>
      </c>
      <c r="E86" s="1147">
        <v>5744.5309999999999</v>
      </c>
      <c r="F86" s="1147">
        <v>5872.6819999999998</v>
      </c>
      <c r="G86" s="718">
        <f t="shared" si="7"/>
        <v>8.3475086287883041E-2</v>
      </c>
      <c r="H86" s="177">
        <f t="shared" si="12"/>
        <v>0.44098300581392086</v>
      </c>
      <c r="I86" s="115">
        <f t="shared" si="9"/>
        <v>0.25168980134266611</v>
      </c>
      <c r="J86" s="115">
        <f t="shared" si="10"/>
        <v>-0.25168980134266611</v>
      </c>
      <c r="K86" s="605">
        <f t="shared" si="8"/>
        <v>8.6652326435013798</v>
      </c>
      <c r="L86" s="93">
        <f>'MASTER CHART'!$G$7</f>
        <v>0.3</v>
      </c>
      <c r="M86" s="38">
        <f t="shared" si="11"/>
        <v>2.599569793050414</v>
      </c>
    </row>
    <row r="87" spans="1:18" ht="15.65" x14ac:dyDescent="0.3">
      <c r="A87" s="486" t="s">
        <v>73</v>
      </c>
      <c r="B87" s="670" t="s">
        <v>73</v>
      </c>
      <c r="C87" s="670">
        <v>89.555000000000007</v>
      </c>
      <c r="D87" s="670">
        <v>93.847999999999999</v>
      </c>
      <c r="E87" s="670">
        <v>98.497</v>
      </c>
      <c r="F87" s="670">
        <v>103.39700000000001</v>
      </c>
      <c r="G87" s="718">
        <f t="shared" si="7"/>
        <v>0.15456423426944332</v>
      </c>
      <c r="H87" s="177">
        <f t="shared" si="12"/>
        <v>0.81653345507664421</v>
      </c>
      <c r="I87" s="115">
        <f t="shared" si="9"/>
        <v>0.62724025060538946</v>
      </c>
      <c r="J87" s="115">
        <f t="shared" si="10"/>
        <v>-0.62724025060538946</v>
      </c>
      <c r="K87" s="605">
        <f t="shared" si="8"/>
        <v>21.59476731225995</v>
      </c>
      <c r="L87" s="93">
        <f>'MASTER CHART'!$G$7</f>
        <v>0.3</v>
      </c>
      <c r="M87" s="38">
        <f t="shared" si="11"/>
        <v>6.4784301936779851</v>
      </c>
      <c r="N87" s="138"/>
      <c r="O87" s="138"/>
    </row>
    <row r="88" spans="1:18" ht="15.65" x14ac:dyDescent="0.3">
      <c r="A88" s="487" t="s">
        <v>168</v>
      </c>
      <c r="B88" s="670" t="s">
        <v>168</v>
      </c>
      <c r="C88" s="670">
        <v>472.56299999999999</v>
      </c>
      <c r="D88" s="670">
        <v>499.59500000000003</v>
      </c>
      <c r="E88" s="670">
        <v>524.92499999999995</v>
      </c>
      <c r="F88" s="670">
        <v>552.70100000000002</v>
      </c>
      <c r="G88" s="718">
        <f t="shared" si="7"/>
        <v>0.16958162192131004</v>
      </c>
      <c r="H88" s="177">
        <f t="shared" si="12"/>
        <v>0.89586745807909851</v>
      </c>
      <c r="I88" s="115">
        <f t="shared" si="9"/>
        <v>0.70657425360784376</v>
      </c>
      <c r="J88" s="115">
        <f t="shared" si="10"/>
        <v>-0.70657425360784376</v>
      </c>
      <c r="K88" s="605">
        <f t="shared" si="8"/>
        <v>24.326096070474389</v>
      </c>
      <c r="L88" s="93">
        <f>'MASTER CHART'!$G$7</f>
        <v>0.3</v>
      </c>
      <c r="M88" s="38">
        <f t="shared" si="11"/>
        <v>7.2978288211423159</v>
      </c>
      <c r="N88" s="138"/>
      <c r="O88" s="138"/>
    </row>
    <row r="89" spans="1:18" ht="15.65" x14ac:dyDescent="0.3">
      <c r="A89" s="486" t="s">
        <v>169</v>
      </c>
      <c r="B89" s="670" t="s">
        <v>169</v>
      </c>
      <c r="C89" s="670">
        <v>164.34</v>
      </c>
      <c r="D89" s="670">
        <v>177.684</v>
      </c>
      <c r="E89" s="670">
        <v>192.77600000000001</v>
      </c>
      <c r="F89" s="670">
        <v>209.49100000000001</v>
      </c>
      <c r="G89" s="718">
        <f t="shared" si="7"/>
        <v>0.27474138980163082</v>
      </c>
      <c r="H89" s="177">
        <f t="shared" si="12"/>
        <v>1.4514065128172726</v>
      </c>
      <c r="I89" s="115">
        <f t="shared" si="9"/>
        <v>1.2621133083460179</v>
      </c>
      <c r="J89" s="115">
        <f t="shared" si="10"/>
        <v>-1.2621133083460179</v>
      </c>
      <c r="K89" s="605">
        <f t="shared" si="8"/>
        <v>43.452318611781166</v>
      </c>
      <c r="L89" s="93">
        <f>'MASTER CHART'!$G$7</f>
        <v>0.3</v>
      </c>
      <c r="M89" s="38">
        <f t="shared" si="11"/>
        <v>13.03569558353435</v>
      </c>
      <c r="N89" s="138"/>
      <c r="O89" s="138"/>
    </row>
    <row r="90" spans="1:18" ht="15.65" x14ac:dyDescent="0.3">
      <c r="A90" s="486" t="s">
        <v>74</v>
      </c>
      <c r="B90" s="670" t="s">
        <v>74</v>
      </c>
      <c r="C90" s="670">
        <v>309.64</v>
      </c>
      <c r="D90" s="670">
        <v>327.65100000000001</v>
      </c>
      <c r="E90" s="670">
        <v>347.27100000000002</v>
      </c>
      <c r="F90" s="670">
        <v>366.41699999999997</v>
      </c>
      <c r="G90" s="718">
        <f t="shared" si="7"/>
        <v>0.18336455238341295</v>
      </c>
      <c r="H90" s="177">
        <f t="shared" si="12"/>
        <v>0.96868005851344707</v>
      </c>
      <c r="I90" s="115">
        <f t="shared" si="9"/>
        <v>0.77938685404219232</v>
      </c>
      <c r="J90" s="115">
        <f t="shared" si="10"/>
        <v>-0.77938685404219232</v>
      </c>
      <c r="K90" s="605">
        <f t="shared" si="8"/>
        <v>26.832904525867228</v>
      </c>
      <c r="L90" s="93">
        <f>'MASTER CHART'!$G$7</f>
        <v>0.3</v>
      </c>
      <c r="M90" s="38">
        <f t="shared" si="11"/>
        <v>8.0498713577601677</v>
      </c>
    </row>
    <row r="91" spans="1:18" ht="15.65" x14ac:dyDescent="0.3">
      <c r="A91" s="487" t="s">
        <v>170</v>
      </c>
      <c r="B91" s="670" t="s">
        <v>379</v>
      </c>
      <c r="C91" s="670">
        <v>22.736999999999998</v>
      </c>
      <c r="D91" s="670">
        <v>24.126999999999999</v>
      </c>
      <c r="E91" s="670">
        <v>25.940999999999999</v>
      </c>
      <c r="F91" s="670">
        <v>27.774999999999999</v>
      </c>
      <c r="G91" s="718">
        <f t="shared" si="7"/>
        <v>0.22157716497339142</v>
      </c>
      <c r="H91" s="177">
        <f t="shared" si="12"/>
        <v>1.1705500236646855</v>
      </c>
      <c r="I91" s="115">
        <f t="shared" si="9"/>
        <v>0.98125681919343077</v>
      </c>
      <c r="J91" s="115">
        <f t="shared" si="10"/>
        <v>-0.98125681919343077</v>
      </c>
      <c r="K91" s="605">
        <f t="shared" si="8"/>
        <v>33.782928732010809</v>
      </c>
      <c r="L91" s="93">
        <f>'MASTER CHART'!$G$7</f>
        <v>0.3</v>
      </c>
      <c r="M91" s="38">
        <f t="shared" si="11"/>
        <v>10.134878619603242</v>
      </c>
    </row>
    <row r="92" spans="1:18" ht="15.65" x14ac:dyDescent="0.3">
      <c r="A92" s="487" t="s">
        <v>225</v>
      </c>
      <c r="B92" s="670" t="s">
        <v>380</v>
      </c>
      <c r="C92" s="670">
        <v>44.639000000000003</v>
      </c>
      <c r="D92" s="670">
        <v>48.710999999999999</v>
      </c>
      <c r="E92" s="670">
        <v>53.253</v>
      </c>
      <c r="F92" s="670">
        <v>58.079000000000001</v>
      </c>
      <c r="G92" s="718">
        <f t="shared" si="7"/>
        <v>0.30108201348596514</v>
      </c>
      <c r="H92" s="177">
        <f t="shared" si="12"/>
        <v>1.5905590183597222</v>
      </c>
      <c r="I92" s="115">
        <f t="shared" si="9"/>
        <v>1.4012658138884675</v>
      </c>
      <c r="J92" s="115">
        <f t="shared" si="10"/>
        <v>-1.4012658138884675</v>
      </c>
      <c r="K92" s="605">
        <f t="shared" si="8"/>
        <v>48.243092123536641</v>
      </c>
      <c r="L92" s="93">
        <f>'MASTER CHART'!$G$7</f>
        <v>0.3</v>
      </c>
      <c r="M92" s="38">
        <f t="shared" si="11"/>
        <v>14.472927637060991</v>
      </c>
    </row>
    <row r="93" spans="1:18" ht="15.65" x14ac:dyDescent="0.3">
      <c r="A93" s="486" t="s">
        <v>171</v>
      </c>
      <c r="B93" s="670" t="s">
        <v>171</v>
      </c>
      <c r="C93" s="670">
        <v>53.268000000000001</v>
      </c>
      <c r="D93" s="670">
        <v>56.253999999999998</v>
      </c>
      <c r="E93" s="670">
        <v>59.546999999999997</v>
      </c>
      <c r="F93" s="670">
        <v>63.006</v>
      </c>
      <c r="G93" s="718">
        <f t="shared" si="7"/>
        <v>0.18281144401892316</v>
      </c>
      <c r="H93" s="177">
        <f t="shared" si="12"/>
        <v>0.96575809221235998</v>
      </c>
      <c r="I93" s="115">
        <f t="shared" si="9"/>
        <v>0.77646488774110523</v>
      </c>
      <c r="J93" s="115">
        <f t="shared" si="10"/>
        <v>-0.77646488774110523</v>
      </c>
      <c r="K93" s="605">
        <f t="shared" si="8"/>
        <v>26.732306418036394</v>
      </c>
      <c r="L93" s="93">
        <f>'MASTER CHART'!$G$7</f>
        <v>0.3</v>
      </c>
      <c r="M93" s="38">
        <f t="shared" si="11"/>
        <v>8.0196919254109176</v>
      </c>
      <c r="N93" s="138"/>
      <c r="O93" s="138"/>
    </row>
    <row r="94" spans="1:18" ht="15.65" x14ac:dyDescent="0.3">
      <c r="A94" s="487" t="s">
        <v>75</v>
      </c>
      <c r="B94" s="670" t="s">
        <v>75</v>
      </c>
      <c r="C94" s="670">
        <v>88.786000000000001</v>
      </c>
      <c r="D94" s="670">
        <v>93.043000000000006</v>
      </c>
      <c r="E94" s="670">
        <v>97.936000000000007</v>
      </c>
      <c r="F94" s="670">
        <v>102.90900000000001</v>
      </c>
      <c r="G94" s="718">
        <f t="shared" si="7"/>
        <v>0.15906787106075287</v>
      </c>
      <c r="H94" s="177">
        <f t="shared" si="12"/>
        <v>0.8403253117568108</v>
      </c>
      <c r="I94" s="115">
        <f t="shared" si="9"/>
        <v>0.65103210728555605</v>
      </c>
      <c r="J94" s="115">
        <f t="shared" si="10"/>
        <v>-0.65103210728555605</v>
      </c>
      <c r="K94" s="605">
        <f t="shared" si="8"/>
        <v>22.413878663036552</v>
      </c>
      <c r="L94" s="93">
        <f>'MASTER CHART'!$G$7</f>
        <v>0.3</v>
      </c>
      <c r="M94" s="38">
        <f t="shared" si="11"/>
        <v>6.7241635989109652</v>
      </c>
      <c r="N94" s="138"/>
      <c r="O94" s="138"/>
    </row>
    <row r="95" spans="1:18" ht="15.65" x14ac:dyDescent="0.3">
      <c r="A95" s="487" t="s">
        <v>172</v>
      </c>
      <c r="B95" s="670" t="s">
        <v>172</v>
      </c>
      <c r="C95" s="670">
        <v>3.96</v>
      </c>
      <c r="D95" s="670">
        <v>4.2649999999999997</v>
      </c>
      <c r="E95" s="670">
        <v>4.6079999999999997</v>
      </c>
      <c r="F95" s="670">
        <v>4.984</v>
      </c>
      <c r="G95" s="718">
        <f t="shared" si="7"/>
        <v>0.25858585858585859</v>
      </c>
      <c r="H95" s="177">
        <f t="shared" si="12"/>
        <v>1.3660599138154814</v>
      </c>
      <c r="I95" s="115">
        <f t="shared" si="9"/>
        <v>1.1767667093442267</v>
      </c>
      <c r="J95" s="115">
        <f t="shared" si="10"/>
        <v>-1.1767667093442267</v>
      </c>
      <c r="K95" s="605">
        <f t="shared" si="8"/>
        <v>40.513986856831444</v>
      </c>
      <c r="L95" s="93">
        <f>'MASTER CHART'!$G$7</f>
        <v>0.3</v>
      </c>
      <c r="M95" s="38">
        <f t="shared" si="11"/>
        <v>12.154196057049433</v>
      </c>
    </row>
    <row r="96" spans="1:18" ht="15.65" x14ac:dyDescent="0.3">
      <c r="A96" s="486" t="s">
        <v>76</v>
      </c>
      <c r="B96" s="670" t="s">
        <v>76</v>
      </c>
      <c r="C96" s="670">
        <v>87.066999999999993</v>
      </c>
      <c r="D96" s="670">
        <v>91.653000000000006</v>
      </c>
      <c r="E96" s="670">
        <v>96.334999999999994</v>
      </c>
      <c r="F96" s="670">
        <v>101.167</v>
      </c>
      <c r="G96" s="718">
        <f t="shared" si="7"/>
        <v>0.16194424983059036</v>
      </c>
      <c r="H96" s="177">
        <f t="shared" si="12"/>
        <v>0.85552067377665697</v>
      </c>
      <c r="I96" s="115">
        <f t="shared" si="9"/>
        <v>0.66622746930540222</v>
      </c>
      <c r="J96" s="115">
        <f t="shared" si="10"/>
        <v>-0.66622746930540222</v>
      </c>
      <c r="K96" s="605">
        <f t="shared" si="8"/>
        <v>22.937027977398028</v>
      </c>
      <c r="L96" s="93">
        <f>'MASTER CHART'!$G$7</f>
        <v>0.3</v>
      </c>
      <c r="M96" s="38">
        <f t="shared" si="11"/>
        <v>6.8811083932194084</v>
      </c>
    </row>
    <row r="97" spans="1:15" ht="15.65" x14ac:dyDescent="0.3">
      <c r="A97" s="487" t="s">
        <v>173</v>
      </c>
      <c r="B97" s="670" t="s">
        <v>173</v>
      </c>
      <c r="C97" s="670">
        <v>90.387</v>
      </c>
      <c r="D97" s="670">
        <v>95.248000000000005</v>
      </c>
      <c r="E97" s="670">
        <v>100.429</v>
      </c>
      <c r="F97" s="670">
        <v>105.69</v>
      </c>
      <c r="G97" s="718">
        <f t="shared" si="7"/>
        <v>0.16930532045537519</v>
      </c>
      <c r="H97" s="177">
        <f t="shared" si="12"/>
        <v>0.89440780998076008</v>
      </c>
      <c r="I97" s="115">
        <f t="shared" si="9"/>
        <v>0.70511460550950533</v>
      </c>
      <c r="J97" s="115">
        <f t="shared" si="10"/>
        <v>-0.70511460550950533</v>
      </c>
      <c r="K97" s="605">
        <f t="shared" si="8"/>
        <v>24.275842980034199</v>
      </c>
      <c r="L97" s="93">
        <f>'MASTER CHART'!$G$7</f>
        <v>0.3</v>
      </c>
      <c r="M97" s="38">
        <f t="shared" si="11"/>
        <v>7.282752894010259</v>
      </c>
    </row>
    <row r="98" spans="1:15" ht="15.65" x14ac:dyDescent="0.3">
      <c r="A98" s="486" t="s">
        <v>174</v>
      </c>
      <c r="B98" s="670" t="s">
        <v>174</v>
      </c>
      <c r="C98" s="670">
        <v>63.548999999999999</v>
      </c>
      <c r="D98" s="670">
        <v>67.265000000000001</v>
      </c>
      <c r="E98" s="670">
        <v>71.013999999999996</v>
      </c>
      <c r="F98" s="670">
        <v>74.682000000000002</v>
      </c>
      <c r="G98" s="718">
        <f t="shared" si="7"/>
        <v>0.1751876504744371</v>
      </c>
      <c r="H98" s="177">
        <f t="shared" si="12"/>
        <v>0.92548304078734289</v>
      </c>
      <c r="I98" s="115">
        <f t="shared" si="9"/>
        <v>0.73618983631608814</v>
      </c>
      <c r="J98" s="115">
        <f t="shared" si="10"/>
        <v>-0.73618983631608814</v>
      </c>
      <c r="K98" s="605">
        <f t="shared" si="8"/>
        <v>25.345707960470708</v>
      </c>
      <c r="L98" s="93">
        <f>'MASTER CHART'!$G$7</f>
        <v>0.3</v>
      </c>
      <c r="M98" s="38">
        <f t="shared" si="11"/>
        <v>7.6037123881412123</v>
      </c>
    </row>
    <row r="99" spans="1:15" ht="15.65" x14ac:dyDescent="0.3">
      <c r="A99" s="487" t="s">
        <v>175</v>
      </c>
      <c r="B99" s="670" t="s">
        <v>507</v>
      </c>
      <c r="C99" s="670">
        <v>65.731999999999999</v>
      </c>
      <c r="D99" s="670">
        <v>68.328999999999994</v>
      </c>
      <c r="E99" s="670">
        <v>71.346000000000004</v>
      </c>
      <c r="F99" s="670">
        <v>74.807000000000002</v>
      </c>
      <c r="G99" s="718">
        <f t="shared" si="7"/>
        <v>0.13806060974867648</v>
      </c>
      <c r="H99" s="177">
        <f t="shared" si="12"/>
        <v>0.72934794534392156</v>
      </c>
      <c r="I99" s="115">
        <f t="shared" si="9"/>
        <v>0.54005474087266681</v>
      </c>
      <c r="J99" s="115">
        <f t="shared" si="10"/>
        <v>-0.54005474087266681</v>
      </c>
      <c r="K99" s="605">
        <f t="shared" si="8"/>
        <v>18.59312512832523</v>
      </c>
      <c r="L99" s="93">
        <f>'MASTER CHART'!$G$7</f>
        <v>0.3</v>
      </c>
      <c r="M99" s="38">
        <f t="shared" si="11"/>
        <v>5.5779375384975687</v>
      </c>
    </row>
    <row r="100" spans="1:15" ht="15.65" x14ac:dyDescent="0.3">
      <c r="A100" s="486" t="s">
        <v>176</v>
      </c>
      <c r="B100" s="670" t="s">
        <v>176</v>
      </c>
      <c r="C100" s="670">
        <v>40.055</v>
      </c>
      <c r="D100" s="670">
        <v>42.921999999999997</v>
      </c>
      <c r="E100" s="670">
        <v>46.052999999999997</v>
      </c>
      <c r="F100" s="670">
        <v>49.308</v>
      </c>
      <c r="G100" s="718">
        <f t="shared" si="7"/>
        <v>0.23100736487329923</v>
      </c>
      <c r="H100" s="177">
        <f t="shared" si="12"/>
        <v>1.220367976328379</v>
      </c>
      <c r="I100" s="115">
        <f t="shared" si="9"/>
        <v>1.0310747718571243</v>
      </c>
      <c r="J100" s="115">
        <f t="shared" si="10"/>
        <v>-1.0310747718571243</v>
      </c>
      <c r="K100" s="605">
        <f t="shared" si="8"/>
        <v>35.498072322855478</v>
      </c>
      <c r="L100" s="93">
        <f>'MASTER CHART'!$G$7</f>
        <v>0.3</v>
      </c>
      <c r="M100" s="38">
        <f t="shared" si="11"/>
        <v>10.649421696856644</v>
      </c>
      <c r="N100" s="138"/>
      <c r="O100" s="138"/>
    </row>
    <row r="101" spans="1:15" ht="15.65" x14ac:dyDescent="0.3">
      <c r="A101" s="487" t="s">
        <v>177</v>
      </c>
      <c r="B101" s="670" t="s">
        <v>177</v>
      </c>
      <c r="C101" s="670">
        <v>22.577000000000002</v>
      </c>
      <c r="D101" s="670">
        <v>24.236999999999998</v>
      </c>
      <c r="E101" s="670">
        <v>26.131</v>
      </c>
      <c r="F101" s="670">
        <v>28.123999999999999</v>
      </c>
      <c r="G101" s="718">
        <f t="shared" si="7"/>
        <v>0.24569251893519939</v>
      </c>
      <c r="H101" s="177">
        <f t="shared" si="12"/>
        <v>1.2979468524582414</v>
      </c>
      <c r="I101" s="115">
        <f t="shared" si="9"/>
        <v>1.1086536479869866</v>
      </c>
      <c r="J101" s="115">
        <f t="shared" si="10"/>
        <v>-1.1086536479869866</v>
      </c>
      <c r="K101" s="605">
        <f t="shared" si="8"/>
        <v>38.168975181455636</v>
      </c>
      <c r="L101" s="93">
        <f>'MASTER CHART'!$G$7</f>
        <v>0.3</v>
      </c>
      <c r="M101" s="38">
        <f t="shared" si="11"/>
        <v>11.45069255443669</v>
      </c>
      <c r="N101" s="138"/>
      <c r="O101" s="138"/>
    </row>
    <row r="102" spans="1:15" ht="15.65" x14ac:dyDescent="0.3">
      <c r="A102" s="486" t="s">
        <v>77</v>
      </c>
      <c r="B102" s="670" t="s">
        <v>77</v>
      </c>
      <c r="C102" s="670">
        <v>922.05700000000002</v>
      </c>
      <c r="D102" s="670">
        <v>987.00300000000004</v>
      </c>
      <c r="E102" s="1147">
        <v>1058.078</v>
      </c>
      <c r="F102" s="1147">
        <v>1132.0930000000001</v>
      </c>
      <c r="G102" s="718">
        <f t="shared" si="7"/>
        <v>0.22779068972959379</v>
      </c>
      <c r="H102" s="177">
        <f t="shared" si="12"/>
        <v>1.2033748932819461</v>
      </c>
      <c r="I102" s="115">
        <f t="shared" si="9"/>
        <v>1.0140816888106914</v>
      </c>
      <c r="J102" s="115">
        <f t="shared" si="10"/>
        <v>-1.0140816888106914</v>
      </c>
      <c r="K102" s="605">
        <f t="shared" si="8"/>
        <v>34.913030667841397</v>
      </c>
      <c r="L102" s="93">
        <f>'MASTER CHART'!$G$7</f>
        <v>0.3</v>
      </c>
      <c r="M102" s="38">
        <f t="shared" si="11"/>
        <v>10.473909200352418</v>
      </c>
    </row>
    <row r="103" spans="1:15" ht="15.65" x14ac:dyDescent="0.3">
      <c r="A103" s="486" t="s">
        <v>178</v>
      </c>
      <c r="B103" s="670" t="s">
        <v>178</v>
      </c>
      <c r="C103" s="670">
        <v>40.973999999999997</v>
      </c>
      <c r="D103" s="670">
        <v>43.872</v>
      </c>
      <c r="E103" s="670">
        <v>46.942</v>
      </c>
      <c r="F103" s="670">
        <v>50.139000000000003</v>
      </c>
      <c r="G103" s="718">
        <f t="shared" si="7"/>
        <v>0.22367843022404468</v>
      </c>
      <c r="H103" s="177">
        <f t="shared" si="12"/>
        <v>1.1816506083714777</v>
      </c>
      <c r="I103" s="115">
        <f t="shared" si="9"/>
        <v>0.99235740390022298</v>
      </c>
      <c r="J103" s="115">
        <f t="shared" si="10"/>
        <v>-0.99235740390022298</v>
      </c>
      <c r="K103" s="605">
        <f t="shared" si="8"/>
        <v>34.165102139316609</v>
      </c>
      <c r="L103" s="93">
        <f>'MASTER CHART'!$G$7</f>
        <v>0.3</v>
      </c>
      <c r="M103" s="38">
        <f t="shared" si="11"/>
        <v>10.249530641794982</v>
      </c>
    </row>
    <row r="104" spans="1:15" ht="15.65" x14ac:dyDescent="0.3">
      <c r="A104" s="487" t="s">
        <v>179</v>
      </c>
      <c r="B104" s="670" t="s">
        <v>179</v>
      </c>
      <c r="C104" s="670">
        <v>18.404</v>
      </c>
      <c r="D104" s="670">
        <v>19.472999999999999</v>
      </c>
      <c r="E104" s="670">
        <v>20.539000000000001</v>
      </c>
      <c r="F104" s="670">
        <v>21.602</v>
      </c>
      <c r="G104" s="718">
        <f t="shared" si="7"/>
        <v>0.17376657248424257</v>
      </c>
      <c r="H104" s="177">
        <f t="shared" si="12"/>
        <v>0.91797575602155335</v>
      </c>
      <c r="I104" s="115">
        <f t="shared" si="9"/>
        <v>0.7286825515502986</v>
      </c>
      <c r="J104" s="115">
        <f t="shared" si="10"/>
        <v>-0.7286825515502986</v>
      </c>
      <c r="K104" s="605">
        <f t="shared" si="8"/>
        <v>25.087245485354309</v>
      </c>
      <c r="L104" s="93">
        <f>'MASTER CHART'!$G$7</f>
        <v>0.3</v>
      </c>
      <c r="M104" s="38">
        <f t="shared" si="11"/>
        <v>7.526173645606292</v>
      </c>
    </row>
    <row r="105" spans="1:15" ht="15.65" x14ac:dyDescent="0.3">
      <c r="A105" s="486" t="s">
        <v>180</v>
      </c>
      <c r="B105" s="670" t="s">
        <v>180</v>
      </c>
      <c r="C105" s="670">
        <v>0.188</v>
      </c>
      <c r="D105" s="670">
        <v>0.19600000000000001</v>
      </c>
      <c r="E105" s="670">
        <v>0.20300000000000001</v>
      </c>
      <c r="F105" s="670">
        <v>0.21</v>
      </c>
      <c r="G105" s="718">
        <f t="shared" si="7"/>
        <v>0.11702127659574464</v>
      </c>
      <c r="H105" s="177">
        <f t="shared" si="12"/>
        <v>0.61820114949512084</v>
      </c>
      <c r="I105" s="115">
        <f t="shared" si="9"/>
        <v>0.42890794502386609</v>
      </c>
      <c r="J105" s="115">
        <f t="shared" si="10"/>
        <v>-0.42890794502386609</v>
      </c>
      <c r="K105" s="605">
        <f t="shared" si="8"/>
        <v>14.766538439187318</v>
      </c>
      <c r="L105" s="93">
        <f>'MASTER CHART'!$G$7</f>
        <v>0.3</v>
      </c>
      <c r="M105" s="38">
        <f t="shared" si="11"/>
        <v>4.4299615317561951</v>
      </c>
      <c r="N105" s="138"/>
      <c r="O105" s="138"/>
    </row>
    <row r="106" spans="1:15" ht="15.65" x14ac:dyDescent="0.3">
      <c r="A106" s="487" t="s">
        <v>181</v>
      </c>
      <c r="B106" s="670" t="s">
        <v>181</v>
      </c>
      <c r="C106" s="670">
        <v>17.420999999999999</v>
      </c>
      <c r="D106" s="670">
        <v>18.295999999999999</v>
      </c>
      <c r="E106" s="670">
        <v>19.559000000000001</v>
      </c>
      <c r="F106" s="670">
        <v>20.988</v>
      </c>
      <c r="G106" s="718">
        <f t="shared" si="7"/>
        <v>0.20475288444980197</v>
      </c>
      <c r="H106" s="177">
        <f t="shared" si="12"/>
        <v>1.081670549250461</v>
      </c>
      <c r="I106" s="115">
        <f t="shared" si="9"/>
        <v>0.89237734477920627</v>
      </c>
      <c r="J106" s="115">
        <f t="shared" si="10"/>
        <v>-0.89237734477920627</v>
      </c>
      <c r="K106" s="605">
        <f t="shared" si="8"/>
        <v>30.722966354024589</v>
      </c>
      <c r="L106" s="93">
        <f>'MASTER CHART'!$G$7</f>
        <v>0.3</v>
      </c>
      <c r="M106" s="38">
        <f t="shared" si="11"/>
        <v>9.2168899062073759</v>
      </c>
      <c r="N106" s="138"/>
      <c r="O106" s="138"/>
    </row>
    <row r="107" spans="1:15" ht="15.65" x14ac:dyDescent="0.3">
      <c r="A107" s="486" t="s">
        <v>121</v>
      </c>
      <c r="B107" s="670" t="s">
        <v>121</v>
      </c>
      <c r="C107" s="670">
        <v>27.507000000000001</v>
      </c>
      <c r="D107" s="670">
        <v>29.251999999999999</v>
      </c>
      <c r="E107" s="670">
        <v>31.126999999999999</v>
      </c>
      <c r="F107" s="670">
        <v>33.063000000000002</v>
      </c>
      <c r="G107" s="718">
        <f t="shared" si="7"/>
        <v>0.2019849492856364</v>
      </c>
      <c r="H107" s="177">
        <f t="shared" si="12"/>
        <v>1.0670480741758956</v>
      </c>
      <c r="I107" s="115">
        <f t="shared" si="9"/>
        <v>0.87775486970464089</v>
      </c>
      <c r="J107" s="115">
        <f t="shared" si="10"/>
        <v>-0.87775486970464089</v>
      </c>
      <c r="K107" s="605">
        <f t="shared" si="8"/>
        <v>30.21954051925108</v>
      </c>
      <c r="L107" s="93">
        <f>'MASTER CHART'!$G$7</f>
        <v>0.3</v>
      </c>
      <c r="M107" s="38">
        <f t="shared" si="11"/>
        <v>9.0658621557753243</v>
      </c>
    </row>
    <row r="108" spans="1:15" ht="15.65" x14ac:dyDescent="0.3">
      <c r="A108" s="486" t="s">
        <v>78</v>
      </c>
      <c r="B108" s="670" t="s">
        <v>78</v>
      </c>
      <c r="C108" s="1147">
        <v>2406.1990000000001</v>
      </c>
      <c r="D108" s="1147">
        <v>2508.1930000000002</v>
      </c>
      <c r="E108" s="1147">
        <v>2632.681</v>
      </c>
      <c r="F108" s="1147">
        <v>2757.8049999999998</v>
      </c>
      <c r="G108" s="718">
        <f t="shared" si="7"/>
        <v>0.14612507111839035</v>
      </c>
      <c r="H108" s="177">
        <f t="shared" si="12"/>
        <v>0.77195096108471384</v>
      </c>
      <c r="I108" s="115">
        <f t="shared" si="9"/>
        <v>0.58265775661345909</v>
      </c>
      <c r="J108" s="115">
        <f t="shared" si="10"/>
        <v>-0.58265775661345909</v>
      </c>
      <c r="K108" s="605">
        <f t="shared" si="8"/>
        <v>20.059871260823911</v>
      </c>
      <c r="L108" s="93">
        <f>'MASTER CHART'!$G$7</f>
        <v>0.3</v>
      </c>
      <c r="M108" s="38">
        <f t="shared" si="11"/>
        <v>6.0179613782471728</v>
      </c>
    </row>
    <row r="109" spans="1:15" ht="15.65" x14ac:dyDescent="0.3">
      <c r="A109" s="486" t="s">
        <v>182</v>
      </c>
      <c r="B109" s="670" t="s">
        <v>182</v>
      </c>
      <c r="C109" s="670">
        <v>37.731000000000002</v>
      </c>
      <c r="D109" s="670">
        <v>39.277999999999999</v>
      </c>
      <c r="E109" s="670">
        <v>43.381</v>
      </c>
      <c r="F109" s="670">
        <v>46.619</v>
      </c>
      <c r="G109" s="718">
        <f t="shared" si="7"/>
        <v>0.23556226975166303</v>
      </c>
      <c r="H109" s="177">
        <f t="shared" si="12"/>
        <v>1.2444306725624401</v>
      </c>
      <c r="I109" s="115">
        <f t="shared" si="9"/>
        <v>1.0551374680911854</v>
      </c>
      <c r="J109" s="115">
        <f t="shared" si="10"/>
        <v>-1.0551374680911854</v>
      </c>
      <c r="K109" s="605">
        <f t="shared" si="8"/>
        <v>36.326508198229575</v>
      </c>
      <c r="L109" s="93">
        <f>'MASTER CHART'!$G$7</f>
        <v>0.3</v>
      </c>
      <c r="M109" s="38">
        <f t="shared" si="11"/>
        <v>10.897952459468872</v>
      </c>
    </row>
    <row r="110" spans="1:15" ht="15.65" x14ac:dyDescent="0.3">
      <c r="A110" s="487" t="s">
        <v>183</v>
      </c>
      <c r="B110" s="670" t="s">
        <v>183</v>
      </c>
      <c r="C110" s="670">
        <v>10.933999999999999</v>
      </c>
      <c r="D110" s="670">
        <v>11.555</v>
      </c>
      <c r="E110" s="670">
        <v>12.13</v>
      </c>
      <c r="F110" s="670">
        <v>12.675000000000001</v>
      </c>
      <c r="G110" s="718">
        <f t="shared" si="7"/>
        <v>0.1592280958478143</v>
      </c>
      <c r="H110" s="177">
        <f t="shared" si="12"/>
        <v>0.84117174883578028</v>
      </c>
      <c r="I110" s="115">
        <f t="shared" si="9"/>
        <v>0.65187854436452553</v>
      </c>
      <c r="J110" s="115">
        <f t="shared" si="10"/>
        <v>-0.65187854436452553</v>
      </c>
      <c r="K110" s="605">
        <f t="shared" si="8"/>
        <v>22.44301998766802</v>
      </c>
      <c r="L110" s="93">
        <f>'MASTER CHART'!$G$7</f>
        <v>0.3</v>
      </c>
      <c r="M110" s="38">
        <f t="shared" si="11"/>
        <v>6.7329059963004054</v>
      </c>
    </row>
    <row r="111" spans="1:15" ht="15.65" x14ac:dyDescent="0.3">
      <c r="A111" s="487" t="s">
        <v>79</v>
      </c>
      <c r="B111" s="670" t="s">
        <v>79</v>
      </c>
      <c r="C111" s="670">
        <v>300.55599999999998</v>
      </c>
      <c r="D111" s="670">
        <v>319.37099999999998</v>
      </c>
      <c r="E111" s="670">
        <v>339.89600000000002</v>
      </c>
      <c r="F111" s="670">
        <v>361.90899999999999</v>
      </c>
      <c r="G111" s="718">
        <f t="shared" si="7"/>
        <v>0.20413167596055315</v>
      </c>
      <c r="H111" s="177">
        <f t="shared" si="12"/>
        <v>1.0783888229413523</v>
      </c>
      <c r="I111" s="115">
        <f t="shared" si="9"/>
        <v>0.88909561847009755</v>
      </c>
      <c r="J111" s="115">
        <f t="shared" si="10"/>
        <v>-0.88909561847009755</v>
      </c>
      <c r="K111" s="605">
        <f t="shared" si="8"/>
        <v>30.609982348359573</v>
      </c>
      <c r="L111" s="93">
        <f>'MASTER CHART'!$G$7</f>
        <v>0.3</v>
      </c>
      <c r="M111" s="38">
        <f t="shared" si="11"/>
        <v>9.1829947045078715</v>
      </c>
    </row>
    <row r="112" spans="1:15" ht="15.65" x14ac:dyDescent="0.3">
      <c r="A112" s="486" t="s">
        <v>184</v>
      </c>
      <c r="B112" s="670" t="s">
        <v>184</v>
      </c>
      <c r="C112" s="670">
        <v>37.320999999999998</v>
      </c>
      <c r="D112" s="670">
        <v>40.255000000000003</v>
      </c>
      <c r="E112" s="670">
        <v>43.606000000000002</v>
      </c>
      <c r="F112" s="670">
        <v>47.378</v>
      </c>
      <c r="G112" s="718">
        <f t="shared" si="7"/>
        <v>0.2694729508855605</v>
      </c>
      <c r="H112" s="177">
        <f t="shared" si="12"/>
        <v>1.4235743519598005</v>
      </c>
      <c r="I112" s="115">
        <f t="shared" si="9"/>
        <v>1.2342811474885458</v>
      </c>
      <c r="J112" s="115">
        <f t="shared" si="10"/>
        <v>-1.2342811474885458</v>
      </c>
      <c r="K112" s="605">
        <f t="shared" si="8"/>
        <v>42.494106767221759</v>
      </c>
      <c r="L112" s="93">
        <f>'MASTER CHART'!$G$7</f>
        <v>0.3</v>
      </c>
      <c r="M112" s="38">
        <f t="shared" si="11"/>
        <v>12.748232030166527</v>
      </c>
    </row>
    <row r="113" spans="1:13" ht="15.65" x14ac:dyDescent="0.3">
      <c r="A113" s="487" t="s">
        <v>185</v>
      </c>
      <c r="B113" s="670" t="s">
        <v>185</v>
      </c>
      <c r="C113" s="670">
        <v>334.85599999999999</v>
      </c>
      <c r="D113" s="670">
        <v>368.38499999999999</v>
      </c>
      <c r="E113" s="670">
        <v>404.60500000000002</v>
      </c>
      <c r="F113" s="670">
        <v>443.80500000000001</v>
      </c>
      <c r="G113" s="718">
        <f t="shared" si="7"/>
        <v>0.32536075208447812</v>
      </c>
      <c r="H113" s="177">
        <f t="shared" si="12"/>
        <v>1.7188189771169837</v>
      </c>
      <c r="I113" s="115">
        <f t="shared" si="9"/>
        <v>1.529525772645729</v>
      </c>
      <c r="J113" s="115">
        <f t="shared" si="10"/>
        <v>-1.529525772645729</v>
      </c>
      <c r="K113" s="605">
        <f t="shared" si="8"/>
        <v>52.658854603973538</v>
      </c>
      <c r="L113" s="93">
        <f>'MASTER CHART'!$G$7</f>
        <v>0.3</v>
      </c>
      <c r="M113" s="38">
        <f t="shared" si="11"/>
        <v>15.797656381192061</v>
      </c>
    </row>
    <row r="114" spans="1:13" ht="15.65" x14ac:dyDescent="0.3">
      <c r="A114" s="486" t="s">
        <v>186</v>
      </c>
      <c r="B114" s="670" t="s">
        <v>186</v>
      </c>
      <c r="C114" s="670">
        <v>27.451000000000001</v>
      </c>
      <c r="D114" s="670">
        <v>29.425999999999998</v>
      </c>
      <c r="E114" s="670">
        <v>31.349</v>
      </c>
      <c r="F114" s="670">
        <v>33.222999999999999</v>
      </c>
      <c r="G114" s="718">
        <f t="shared" si="7"/>
        <v>0.21026556409602559</v>
      </c>
      <c r="H114" s="177">
        <f t="shared" si="12"/>
        <v>1.1107929874363536</v>
      </c>
      <c r="I114" s="115">
        <f t="shared" si="9"/>
        <v>0.92149978296509882</v>
      </c>
      <c r="J114" s="115">
        <f t="shared" si="10"/>
        <v>-0.92149978296509882</v>
      </c>
      <c r="K114" s="605">
        <f t="shared" si="8"/>
        <v>31.725600154363516</v>
      </c>
      <c r="L114" s="93">
        <f>'MASTER CHART'!$G$7</f>
        <v>0.3</v>
      </c>
      <c r="M114" s="38">
        <f t="shared" si="11"/>
        <v>9.5176800463090547</v>
      </c>
    </row>
    <row r="115" spans="1:13" ht="15.65" x14ac:dyDescent="0.3">
      <c r="A115" s="486" t="s">
        <v>187</v>
      </c>
      <c r="B115" s="670" t="s">
        <v>187</v>
      </c>
      <c r="C115" s="670">
        <v>77.147000000000006</v>
      </c>
      <c r="D115" s="670">
        <v>82.444000000000003</v>
      </c>
      <c r="E115" s="670">
        <v>87.471999999999994</v>
      </c>
      <c r="F115" s="670">
        <v>92.62</v>
      </c>
      <c r="G115" s="718">
        <f t="shared" si="7"/>
        <v>0.20056515483427739</v>
      </c>
      <c r="H115" s="177">
        <f t="shared" si="12"/>
        <v>1.0595475701016746</v>
      </c>
      <c r="I115" s="115">
        <f t="shared" si="9"/>
        <v>0.8702543656304198</v>
      </c>
      <c r="J115" s="115">
        <f t="shared" si="10"/>
        <v>-0.8702543656304198</v>
      </c>
      <c r="K115" s="605">
        <f t="shared" si="8"/>
        <v>29.961311491297067</v>
      </c>
      <c r="L115" s="93">
        <f>'MASTER CHART'!$G$7</f>
        <v>0.3</v>
      </c>
      <c r="M115" s="38">
        <f t="shared" si="11"/>
        <v>8.9883934473891198</v>
      </c>
    </row>
    <row r="116" spans="1:13" ht="15.65" x14ac:dyDescent="0.3">
      <c r="A116" s="488" t="s">
        <v>188</v>
      </c>
      <c r="B116" s="723" t="s">
        <v>510</v>
      </c>
      <c r="G116" s="718" t="str">
        <f t="shared" si="7"/>
        <v>use median</v>
      </c>
      <c r="H116" s="177">
        <f t="shared" si="12"/>
        <v>0.18929320447125475</v>
      </c>
      <c r="I116" s="115">
        <f t="shared" si="9"/>
        <v>0</v>
      </c>
      <c r="J116" s="115">
        <f t="shared" si="10"/>
        <v>0</v>
      </c>
      <c r="K116" s="605">
        <f t="shared" si="8"/>
        <v>0</v>
      </c>
      <c r="L116" s="93">
        <f>'MASTER CHART'!$G$7</f>
        <v>0.3</v>
      </c>
      <c r="M116" s="38">
        <f t="shared" si="11"/>
        <v>0</v>
      </c>
    </row>
    <row r="117" spans="1:13" ht="15.65" x14ac:dyDescent="0.3">
      <c r="A117" s="486" t="s">
        <v>80</v>
      </c>
      <c r="B117" s="670" t="s">
        <v>80</v>
      </c>
      <c r="C117" s="670">
        <v>907.61900000000003</v>
      </c>
      <c r="D117" s="670">
        <v>945.01199999999994</v>
      </c>
      <c r="E117" s="670">
        <v>982.46799999999996</v>
      </c>
      <c r="F117" s="1147">
        <v>1019.14</v>
      </c>
      <c r="G117" s="718">
        <f t="shared" si="7"/>
        <v>0.12287204212340196</v>
      </c>
      <c r="H117" s="177">
        <f t="shared" si="12"/>
        <v>0.64910963109645481</v>
      </c>
      <c r="I117" s="115">
        <f t="shared" si="9"/>
        <v>0.45981642662520006</v>
      </c>
      <c r="J117" s="115">
        <f t="shared" si="10"/>
        <v>-0.45981642662520006</v>
      </c>
      <c r="K117" s="605">
        <f t="shared" si="8"/>
        <v>15.830662540776567</v>
      </c>
      <c r="L117" s="93">
        <f>'MASTER CHART'!$G$7</f>
        <v>0.3</v>
      </c>
      <c r="M117" s="38">
        <f t="shared" si="11"/>
        <v>4.7491987622329699</v>
      </c>
    </row>
    <row r="118" spans="1:13" ht="15.65" x14ac:dyDescent="0.3">
      <c r="A118" s="486" t="s">
        <v>189</v>
      </c>
      <c r="B118" s="723" t="s">
        <v>510</v>
      </c>
      <c r="G118" s="718" t="str">
        <f t="shared" si="7"/>
        <v>use median</v>
      </c>
      <c r="H118" s="177">
        <f t="shared" si="12"/>
        <v>0.18929320447125475</v>
      </c>
      <c r="I118" s="115">
        <f t="shared" si="9"/>
        <v>0</v>
      </c>
      <c r="J118" s="115">
        <f t="shared" si="10"/>
        <v>0</v>
      </c>
      <c r="K118" s="605">
        <f t="shared" si="8"/>
        <v>0</v>
      </c>
      <c r="L118" s="93">
        <f>'MASTER CHART'!$G$7</f>
        <v>0.3</v>
      </c>
      <c r="M118" s="38">
        <f t="shared" si="11"/>
        <v>0</v>
      </c>
    </row>
    <row r="119" spans="1:13" ht="15.65" x14ac:dyDescent="0.3">
      <c r="A119" s="487" t="s">
        <v>81</v>
      </c>
      <c r="B119" s="670" t="s">
        <v>81</v>
      </c>
      <c r="C119" s="670">
        <v>186.476</v>
      </c>
      <c r="D119" s="670">
        <v>196.255</v>
      </c>
      <c r="E119" s="670">
        <v>205.70099999999999</v>
      </c>
      <c r="F119" s="670">
        <v>215.22499999999999</v>
      </c>
      <c r="G119" s="718">
        <f t="shared" si="7"/>
        <v>0.15416997361590765</v>
      </c>
      <c r="H119" s="177">
        <f t="shared" si="12"/>
        <v>0.81445065102334002</v>
      </c>
      <c r="I119" s="115">
        <f t="shared" si="9"/>
        <v>0.62515744655208527</v>
      </c>
      <c r="J119" s="115">
        <f t="shared" si="10"/>
        <v>-0.62515744655208527</v>
      </c>
      <c r="K119" s="605">
        <f t="shared" si="8"/>
        <v>21.52306006954916</v>
      </c>
      <c r="L119" s="93">
        <f>'MASTER CHART'!$G$7</f>
        <v>0.3</v>
      </c>
      <c r="M119" s="38">
        <f t="shared" si="11"/>
        <v>6.4569180208647481</v>
      </c>
    </row>
    <row r="120" spans="1:13" ht="15.65" x14ac:dyDescent="0.3">
      <c r="A120" s="486" t="s">
        <v>36</v>
      </c>
      <c r="B120" s="670" t="s">
        <v>36</v>
      </c>
      <c r="C120" s="670">
        <v>35.835000000000001</v>
      </c>
      <c r="D120" s="670">
        <v>38.212000000000003</v>
      </c>
      <c r="E120" s="670">
        <v>40.808</v>
      </c>
      <c r="F120" s="670">
        <v>43.503999999999998</v>
      </c>
      <c r="G120" s="718">
        <f t="shared" si="7"/>
        <v>0.21400865076042966</v>
      </c>
      <c r="H120" s="177">
        <f t="shared" si="12"/>
        <v>1.1305670024352517</v>
      </c>
      <c r="I120" s="115">
        <f t="shared" si="9"/>
        <v>0.94127379796399691</v>
      </c>
      <c r="J120" s="115">
        <f t="shared" si="10"/>
        <v>-0.94127379796399691</v>
      </c>
      <c r="K120" s="605">
        <f t="shared" si="8"/>
        <v>32.406384355183221</v>
      </c>
      <c r="L120" s="93">
        <f>'MASTER CHART'!$G$7</f>
        <v>0.3</v>
      </c>
      <c r="M120" s="38">
        <f t="shared" si="11"/>
        <v>9.7219153065549655</v>
      </c>
    </row>
    <row r="121" spans="1:13" ht="15.65" x14ac:dyDescent="0.3">
      <c r="A121" s="487" t="s">
        <v>190</v>
      </c>
      <c r="B121" s="670" t="s">
        <v>190</v>
      </c>
      <c r="C121" s="670">
        <v>21.655000000000001</v>
      </c>
      <c r="D121" s="670">
        <v>23.363</v>
      </c>
      <c r="E121" s="670">
        <v>25.170999999999999</v>
      </c>
      <c r="F121" s="670">
        <v>27.663</v>
      </c>
      <c r="G121" s="718">
        <f t="shared" si="7"/>
        <v>0.27744169937658736</v>
      </c>
      <c r="H121" s="177">
        <f t="shared" si="12"/>
        <v>1.4656717347648813</v>
      </c>
      <c r="I121" s="115">
        <f t="shared" si="9"/>
        <v>1.2763785302936266</v>
      </c>
      <c r="J121" s="115">
        <f t="shared" si="10"/>
        <v>-1.2763785302936266</v>
      </c>
      <c r="K121" s="605">
        <f t="shared" si="8"/>
        <v>43.943444856181188</v>
      </c>
      <c r="L121" s="93">
        <f>'MASTER CHART'!$G$7</f>
        <v>0.3</v>
      </c>
      <c r="M121" s="38">
        <f t="shared" si="11"/>
        <v>13.183033456854355</v>
      </c>
    </row>
    <row r="122" spans="1:13" ht="15.65" x14ac:dyDescent="0.3">
      <c r="A122" s="486" t="s">
        <v>191</v>
      </c>
      <c r="B122" s="670" t="s">
        <v>191</v>
      </c>
      <c r="C122" s="1147">
        <v>1124.627</v>
      </c>
      <c r="D122" s="1147">
        <v>1171.5650000000001</v>
      </c>
      <c r="E122" s="1147">
        <v>1219.652</v>
      </c>
      <c r="F122" s="1147">
        <v>1266.6790000000001</v>
      </c>
      <c r="G122" s="718">
        <f t="shared" si="7"/>
        <v>0.12631032333386993</v>
      </c>
      <c r="H122" s="177">
        <f t="shared" si="12"/>
        <v>0.66727341684920805</v>
      </c>
      <c r="I122" s="115">
        <f t="shared" si="9"/>
        <v>0.4779802123779533</v>
      </c>
      <c r="J122" s="115">
        <f t="shared" si="10"/>
        <v>-0.4779802123779533</v>
      </c>
      <c r="K122" s="605">
        <f t="shared" si="8"/>
        <v>16.456009409798238</v>
      </c>
      <c r="L122" s="93">
        <f>'MASTER CHART'!$G$7</f>
        <v>0.3</v>
      </c>
      <c r="M122" s="38">
        <f t="shared" si="11"/>
        <v>4.9368028229394714</v>
      </c>
    </row>
    <row r="123" spans="1:13" ht="15.65" x14ac:dyDescent="0.3">
      <c r="A123" s="486" t="s">
        <v>192</v>
      </c>
      <c r="B123" s="670" t="s">
        <v>192</v>
      </c>
      <c r="C123" s="670">
        <v>377.1</v>
      </c>
      <c r="D123" s="670">
        <v>393.00700000000001</v>
      </c>
      <c r="E123" s="670">
        <v>410.05399999999997</v>
      </c>
      <c r="F123" s="670">
        <v>427.20400000000001</v>
      </c>
      <c r="G123" s="718">
        <f t="shared" si="7"/>
        <v>0.13286661363033672</v>
      </c>
      <c r="H123" s="177">
        <f t="shared" si="12"/>
        <v>0.70190905162954897</v>
      </c>
      <c r="I123" s="115">
        <f t="shared" si="9"/>
        <v>0.51261584715829422</v>
      </c>
      <c r="J123" s="115">
        <f t="shared" si="10"/>
        <v>-0.51261584715829422</v>
      </c>
      <c r="K123" s="605">
        <f t="shared" si="8"/>
        <v>17.648452772723349</v>
      </c>
      <c r="L123" s="93">
        <f>'MASTER CHART'!$G$7</f>
        <v>0.3</v>
      </c>
      <c r="M123" s="38">
        <f t="shared" si="11"/>
        <v>5.2945358318170044</v>
      </c>
    </row>
    <row r="124" spans="1:13" ht="15.65" x14ac:dyDescent="0.3">
      <c r="A124" s="486" t="s">
        <v>38</v>
      </c>
      <c r="B124" s="670" t="s">
        <v>38</v>
      </c>
      <c r="C124" s="670">
        <v>189.58199999999999</v>
      </c>
      <c r="D124" s="670">
        <v>201.251</v>
      </c>
      <c r="E124" s="670">
        <v>209.667</v>
      </c>
      <c r="F124" s="670">
        <v>217.83600000000001</v>
      </c>
      <c r="G124" s="718">
        <f t="shared" si="7"/>
        <v>0.14903313605722074</v>
      </c>
      <c r="H124" s="177">
        <f t="shared" si="12"/>
        <v>0.78731371510936765</v>
      </c>
      <c r="I124" s="115">
        <f t="shared" si="9"/>
        <v>0.5980205106381129</v>
      </c>
      <c r="J124" s="115">
        <f t="shared" si="10"/>
        <v>-0.5980205106381129</v>
      </c>
      <c r="K124" s="605">
        <f t="shared" si="8"/>
        <v>20.588783584479298</v>
      </c>
      <c r="L124" s="93">
        <f>'MASTER CHART'!$G$7</f>
        <v>0.3</v>
      </c>
      <c r="M124" s="38">
        <f t="shared" si="11"/>
        <v>6.1766350753437891</v>
      </c>
    </row>
    <row r="125" spans="1:13" ht="15.65" x14ac:dyDescent="0.3">
      <c r="A125" s="487" t="s">
        <v>82</v>
      </c>
      <c r="B125" s="670" t="s">
        <v>82</v>
      </c>
      <c r="C125" s="1147">
        <v>1060.569</v>
      </c>
      <c r="D125" s="1147">
        <v>1140.6959999999999</v>
      </c>
      <c r="E125" s="1147">
        <v>1235.663</v>
      </c>
      <c r="F125" s="1147">
        <v>1332.444</v>
      </c>
      <c r="G125" s="718">
        <f t="shared" si="7"/>
        <v>0.25634824325432859</v>
      </c>
      <c r="H125" s="177">
        <f t="shared" si="12"/>
        <v>1.3542390175620727</v>
      </c>
      <c r="I125" s="115">
        <f t="shared" si="9"/>
        <v>1.1649458130908179</v>
      </c>
      <c r="J125" s="115">
        <f t="shared" si="10"/>
        <v>-1.1649458130908179</v>
      </c>
      <c r="K125" s="605">
        <f t="shared" si="8"/>
        <v>40.107014402866078</v>
      </c>
      <c r="L125" s="93">
        <f>'MASTER CHART'!$G$7</f>
        <v>0.3</v>
      </c>
      <c r="M125" s="38">
        <f t="shared" si="11"/>
        <v>12.032104320859823</v>
      </c>
    </row>
    <row r="126" spans="1:13" ht="15.65" x14ac:dyDescent="0.3">
      <c r="A126" s="486" t="s">
        <v>83</v>
      </c>
      <c r="B126" s="670" t="s">
        <v>83</v>
      </c>
      <c r="C126" s="670">
        <v>100.512</v>
      </c>
      <c r="D126" s="670">
        <v>109.03</v>
      </c>
      <c r="E126" s="670">
        <v>118.441</v>
      </c>
      <c r="F126" s="670">
        <v>128.20099999999999</v>
      </c>
      <c r="G126" s="718">
        <f t="shared" si="7"/>
        <v>0.2754795447309773</v>
      </c>
      <c r="H126" s="177">
        <f t="shared" si="12"/>
        <v>1.4553060449288893</v>
      </c>
      <c r="I126" s="115">
        <f t="shared" si="9"/>
        <v>1.2660128404576345</v>
      </c>
      <c r="J126" s="115">
        <f t="shared" si="10"/>
        <v>-1.2660128404576345</v>
      </c>
      <c r="K126" s="605">
        <f t="shared" si="8"/>
        <v>43.586572573474108</v>
      </c>
      <c r="L126" s="93">
        <f>'MASTER CHART'!$G$7</f>
        <v>0.3</v>
      </c>
      <c r="M126" s="38">
        <f t="shared" si="11"/>
        <v>13.075971772042232</v>
      </c>
    </row>
    <row r="127" spans="1:13" ht="15.65" x14ac:dyDescent="0.3">
      <c r="A127" s="487" t="s">
        <v>193</v>
      </c>
      <c r="B127" s="670" t="s">
        <v>193</v>
      </c>
      <c r="C127" s="670">
        <v>29.481000000000002</v>
      </c>
      <c r="D127" s="670">
        <v>31.113</v>
      </c>
      <c r="E127" s="670">
        <v>32.862000000000002</v>
      </c>
      <c r="F127" s="670">
        <v>34.655000000000001</v>
      </c>
      <c r="G127" s="718">
        <f t="shared" si="7"/>
        <v>0.17550286625284078</v>
      </c>
      <c r="H127" s="177">
        <f t="shared" si="12"/>
        <v>0.92714826579784537</v>
      </c>
      <c r="I127" s="115">
        <f t="shared" si="9"/>
        <v>0.73785506132659062</v>
      </c>
      <c r="J127" s="115">
        <f t="shared" si="10"/>
        <v>-0.73785506132659062</v>
      </c>
      <c r="K127" s="605">
        <f t="shared" si="8"/>
        <v>25.403038698715978</v>
      </c>
      <c r="L127" s="93">
        <f>'MASTER CHART'!$G$7</f>
        <v>0.3</v>
      </c>
      <c r="M127" s="38">
        <f t="shared" si="11"/>
        <v>7.6209116096147929</v>
      </c>
    </row>
    <row r="128" spans="1:13" ht="15.65" x14ac:dyDescent="0.3">
      <c r="A128" s="486" t="s">
        <v>84</v>
      </c>
      <c r="B128" s="670" t="s">
        <v>84</v>
      </c>
      <c r="C128" s="670">
        <v>68.004999999999995</v>
      </c>
      <c r="D128" s="670">
        <v>72.111000000000004</v>
      </c>
      <c r="E128" s="670">
        <v>76.388999999999996</v>
      </c>
      <c r="F128" s="670">
        <v>80.843000000000004</v>
      </c>
      <c r="G128" s="718">
        <f t="shared" si="7"/>
        <v>0.18878023674729813</v>
      </c>
      <c r="H128" s="177">
        <f t="shared" si="12"/>
        <v>0.99729008906902139</v>
      </c>
      <c r="I128" s="115">
        <f t="shared" si="9"/>
        <v>0.80799688459776664</v>
      </c>
      <c r="J128" s="115">
        <f t="shared" si="10"/>
        <v>-0.80799688459776664</v>
      </c>
      <c r="K128" s="605">
        <f t="shared" si="8"/>
        <v>27.817897041969271</v>
      </c>
      <c r="L128" s="93">
        <f>'MASTER CHART'!$G$7</f>
        <v>0.3</v>
      </c>
      <c r="M128" s="38">
        <f t="shared" si="11"/>
        <v>8.345369112590781</v>
      </c>
    </row>
    <row r="129" spans="1:13" ht="15.65" x14ac:dyDescent="0.3">
      <c r="A129" s="487" t="s">
        <v>85</v>
      </c>
      <c r="B129" s="670" t="s">
        <v>85</v>
      </c>
      <c r="C129" s="670">
        <v>429.71100000000001</v>
      </c>
      <c r="D129" s="670">
        <v>455.66300000000001</v>
      </c>
      <c r="E129" s="670">
        <v>483.52800000000002</v>
      </c>
      <c r="F129" s="670">
        <v>511.577</v>
      </c>
      <c r="G129" s="718">
        <f t="shared" si="7"/>
        <v>0.19051408970214861</v>
      </c>
      <c r="H129" s="177">
        <f t="shared" si="12"/>
        <v>1.0064497044904708</v>
      </c>
      <c r="I129" s="115">
        <f t="shared" si="9"/>
        <v>0.81715650001921603</v>
      </c>
      <c r="J129" s="115">
        <f t="shared" si="10"/>
        <v>-0.81715650001921603</v>
      </c>
      <c r="K129" s="605">
        <f t="shared" si="8"/>
        <v>28.133246325605128</v>
      </c>
      <c r="L129" s="93">
        <f>'MASTER CHART'!$G$7</f>
        <v>0.3</v>
      </c>
      <c r="M129" s="38">
        <f t="shared" si="11"/>
        <v>8.4399738976815382</v>
      </c>
    </row>
    <row r="130" spans="1:13" ht="15.65" x14ac:dyDescent="0.3">
      <c r="A130" s="486" t="s">
        <v>86</v>
      </c>
      <c r="B130" s="670" t="s">
        <v>86</v>
      </c>
      <c r="C130" s="670">
        <v>878.98</v>
      </c>
      <c r="D130" s="670">
        <v>960.65800000000002</v>
      </c>
      <c r="E130" s="1147">
        <v>1050.595</v>
      </c>
      <c r="F130" s="1147">
        <v>1146.9939999999999</v>
      </c>
      <c r="G130" s="718">
        <f t="shared" si="7"/>
        <v>0.30491478759471191</v>
      </c>
      <c r="H130" s="177">
        <f t="shared" si="12"/>
        <v>1.61080683507059</v>
      </c>
      <c r="I130" s="115">
        <f t="shared" si="9"/>
        <v>1.4215136305993352</v>
      </c>
      <c r="J130" s="115">
        <f t="shared" si="10"/>
        <v>-1.4215136305993352</v>
      </c>
      <c r="K130" s="605">
        <f t="shared" si="8"/>
        <v>48.940188475421678</v>
      </c>
      <c r="L130" s="93">
        <f>'MASTER CHART'!$G$7</f>
        <v>0.3</v>
      </c>
      <c r="M130" s="38">
        <f t="shared" si="11"/>
        <v>14.682056542626503</v>
      </c>
    </row>
    <row r="131" spans="1:13" ht="15.65" x14ac:dyDescent="0.3">
      <c r="A131" s="486" t="s">
        <v>87</v>
      </c>
      <c r="B131" s="670" t="s">
        <v>87</v>
      </c>
      <c r="C131" s="1147">
        <v>1114.105</v>
      </c>
      <c r="D131" s="1147">
        <v>1175.8599999999999</v>
      </c>
      <c r="E131" s="1147">
        <v>1237.607</v>
      </c>
      <c r="F131" s="1147">
        <v>1299.489</v>
      </c>
      <c r="G131" s="718">
        <f t="shared" si="7"/>
        <v>0.16639724262973418</v>
      </c>
      <c r="H131" s="177">
        <f t="shared" si="12"/>
        <v>0.8790449878775366</v>
      </c>
      <c r="I131" s="115">
        <f t="shared" si="9"/>
        <v>0.68975178340628185</v>
      </c>
      <c r="J131" s="115">
        <f t="shared" si="10"/>
        <v>-0.68975178340628185</v>
      </c>
      <c r="K131" s="605">
        <f t="shared" si="8"/>
        <v>23.746928312554623</v>
      </c>
      <c r="L131" s="93">
        <f>'MASTER CHART'!$G$7</f>
        <v>0.3</v>
      </c>
      <c r="M131" s="38">
        <f t="shared" si="11"/>
        <v>7.1240784937663868</v>
      </c>
    </row>
    <row r="132" spans="1:13" ht="15.65" x14ac:dyDescent="0.3">
      <c r="A132" s="487" t="s">
        <v>88</v>
      </c>
      <c r="B132" s="670" t="s">
        <v>88</v>
      </c>
      <c r="C132" s="670">
        <v>310.65100000000001</v>
      </c>
      <c r="D132" s="670">
        <v>322.22199999999998</v>
      </c>
      <c r="E132" s="670">
        <v>333.11</v>
      </c>
      <c r="F132" s="670">
        <v>343.43099999999998</v>
      </c>
      <c r="G132" s="718">
        <f t="shared" ref="G132:G163" si="13">IF(F132=0,"use median",(F132-C132)/C132)</f>
        <v>0.10552034276406634</v>
      </c>
      <c r="H132" s="177">
        <f t="shared" si="12"/>
        <v>0.55744390327593718</v>
      </c>
      <c r="I132" s="115">
        <f t="shared" si="9"/>
        <v>0.36815069880468243</v>
      </c>
      <c r="J132" s="115">
        <f t="shared" si="10"/>
        <v>-0.36815069880468243</v>
      </c>
      <c r="K132" s="605">
        <f t="shared" ref="K132:K172" si="14">(IF(I132&lt;=0,I132/$I$182*-100,I132/$I$181*100))</f>
        <v>12.674774408784895</v>
      </c>
      <c r="L132" s="93">
        <f>'MASTER CHART'!$G$7</f>
        <v>0.3</v>
      </c>
      <c r="M132" s="38">
        <f t="shared" si="11"/>
        <v>3.8024323226354682</v>
      </c>
    </row>
    <row r="133" spans="1:13" ht="15.65" x14ac:dyDescent="0.3">
      <c r="A133" s="486" t="s">
        <v>228</v>
      </c>
      <c r="B133" s="670" t="s">
        <v>228</v>
      </c>
      <c r="C133" s="670">
        <v>129.84800000000001</v>
      </c>
      <c r="D133" s="670">
        <v>129.435</v>
      </c>
      <c r="E133" s="670">
        <v>130.69</v>
      </c>
      <c r="F133" s="670">
        <v>131.85599999999999</v>
      </c>
      <c r="G133" s="718">
        <f t="shared" si="13"/>
        <v>1.5464235105661859E-2</v>
      </c>
      <c r="H133" s="177">
        <f t="shared" si="12"/>
        <v>8.1694613120727164E-2</v>
      </c>
      <c r="I133" s="115">
        <f t="shared" ref="I133:I177" si="15">H133-$G$180</f>
        <v>-0.10759859135052759</v>
      </c>
      <c r="J133" s="115">
        <f t="shared" si="10"/>
        <v>0.10759859135052759</v>
      </c>
      <c r="K133" s="605">
        <f t="shared" si="14"/>
        <v>-20.993431316944232</v>
      </c>
      <c r="L133" s="93">
        <f>'MASTER CHART'!$G$7</f>
        <v>0.3</v>
      </c>
      <c r="M133" s="38">
        <f t="shared" si="11"/>
        <v>-6.2980293950832698</v>
      </c>
    </row>
    <row r="134" spans="1:13" ht="15.65" x14ac:dyDescent="0.3">
      <c r="A134" s="486" t="s">
        <v>89</v>
      </c>
      <c r="B134" s="670" t="s">
        <v>89</v>
      </c>
      <c r="C134" s="670">
        <v>347.887</v>
      </c>
      <c r="D134" s="670">
        <v>365.78100000000001</v>
      </c>
      <c r="E134" s="670">
        <v>382.44499999999999</v>
      </c>
      <c r="F134" s="670">
        <v>398.11</v>
      </c>
      <c r="G134" s="718">
        <f t="shared" si="13"/>
        <v>0.14436584293175661</v>
      </c>
      <c r="H134" s="177">
        <f t="shared" si="12"/>
        <v>0.76265729313954</v>
      </c>
      <c r="I134" s="115">
        <f t="shared" si="15"/>
        <v>0.57336408866828525</v>
      </c>
      <c r="J134" s="115">
        <f t="shared" ref="J134:J177" si="16">(I134*-1)</f>
        <v>-0.57336408866828525</v>
      </c>
      <c r="K134" s="605">
        <f t="shared" si="14"/>
        <v>19.73990678698835</v>
      </c>
      <c r="L134" s="93">
        <f>'MASTER CHART'!$G$7</f>
        <v>0.3</v>
      </c>
      <c r="M134" s="38">
        <f t="shared" ref="M134:M177" si="17">(K134*L134)</f>
        <v>5.9219720360965047</v>
      </c>
    </row>
    <row r="135" spans="1:13" ht="15.65" x14ac:dyDescent="0.3">
      <c r="A135" s="487" t="s">
        <v>194</v>
      </c>
      <c r="B135" s="670" t="s">
        <v>120</v>
      </c>
      <c r="C135" s="1147">
        <v>2029.7059999999999</v>
      </c>
      <c r="D135" s="1147">
        <v>2133.962</v>
      </c>
      <c r="E135" s="1147">
        <v>2246.7950000000001</v>
      </c>
      <c r="F135" s="1147">
        <v>2361.9859999999999</v>
      </c>
      <c r="G135" s="718">
        <f t="shared" si="13"/>
        <v>0.16370843856203804</v>
      </c>
      <c r="H135" s="177">
        <f t="shared" si="12"/>
        <v>0.86484054733670113</v>
      </c>
      <c r="I135" s="115">
        <f t="shared" si="15"/>
        <v>0.67554734286544638</v>
      </c>
      <c r="J135" s="115">
        <f t="shared" si="16"/>
        <v>-0.67554734286544638</v>
      </c>
      <c r="K135" s="605">
        <f t="shared" si="14"/>
        <v>23.257894663989948</v>
      </c>
      <c r="L135" s="93">
        <f>'MASTER CHART'!$G$7</f>
        <v>0.3</v>
      </c>
      <c r="M135" s="38">
        <f t="shared" si="17"/>
        <v>6.9773683991969842</v>
      </c>
    </row>
    <row r="136" spans="1:13" ht="15.65" x14ac:dyDescent="0.3">
      <c r="A136" s="488" t="s">
        <v>195</v>
      </c>
      <c r="B136" s="670" t="s">
        <v>227</v>
      </c>
      <c r="C136" s="670">
        <v>20.207000000000001</v>
      </c>
      <c r="D136" s="670">
        <v>21.423999999999999</v>
      </c>
      <c r="E136" s="670">
        <v>22.725999999999999</v>
      </c>
      <c r="F136" s="670">
        <v>24.065000000000001</v>
      </c>
      <c r="G136" s="718">
        <f t="shared" si="13"/>
        <v>0.19092393724946802</v>
      </c>
      <c r="H136" s="177">
        <f t="shared" ref="H136:H177" si="18">IF(G136="use median",$G$180,G136/$G$180)</f>
        <v>1.0086148511393651</v>
      </c>
      <c r="I136" s="115">
        <f t="shared" si="15"/>
        <v>0.81932164666811036</v>
      </c>
      <c r="J136" s="115">
        <f t="shared" si="16"/>
        <v>-0.81932164666811036</v>
      </c>
      <c r="K136" s="605">
        <f t="shared" si="14"/>
        <v>28.207788477571089</v>
      </c>
      <c r="L136" s="93">
        <f>'MASTER CHART'!$G$7</f>
        <v>0.3</v>
      </c>
      <c r="M136" s="38">
        <f t="shared" si="17"/>
        <v>8.4623365432713271</v>
      </c>
    </row>
    <row r="137" spans="1:13" ht="15.65" x14ac:dyDescent="0.3">
      <c r="A137" s="487" t="s">
        <v>90</v>
      </c>
      <c r="B137" s="670" t="s">
        <v>90</v>
      </c>
      <c r="C137" s="670">
        <v>470.31200000000001</v>
      </c>
      <c r="D137" s="670">
        <v>497.19</v>
      </c>
      <c r="E137" s="670">
        <v>524.86599999999999</v>
      </c>
      <c r="F137" s="670">
        <v>553.12199999999996</v>
      </c>
      <c r="G137" s="718">
        <f t="shared" si="13"/>
        <v>0.17607460579360074</v>
      </c>
      <c r="H137" s="177">
        <f t="shared" si="18"/>
        <v>0.93016865705994567</v>
      </c>
      <c r="I137" s="115">
        <f t="shared" si="15"/>
        <v>0.74087545258869092</v>
      </c>
      <c r="J137" s="115">
        <f t="shared" si="16"/>
        <v>-0.74087545258869092</v>
      </c>
      <c r="K137" s="605">
        <f t="shared" si="14"/>
        <v>25.507025403067445</v>
      </c>
      <c r="L137" s="93">
        <f>'MASTER CHART'!$G$7</f>
        <v>0.3</v>
      </c>
      <c r="M137" s="38">
        <f t="shared" si="17"/>
        <v>7.6521076209202334</v>
      </c>
    </row>
    <row r="138" spans="1:13" ht="15.65" x14ac:dyDescent="0.3">
      <c r="A138" s="486" t="s">
        <v>196</v>
      </c>
      <c r="B138" s="670" t="s">
        <v>91</v>
      </c>
      <c r="C138" s="1147">
        <v>3938.0010000000002</v>
      </c>
      <c r="D138" s="1147">
        <v>4084.3009999999999</v>
      </c>
      <c r="E138" s="1147">
        <v>4236.5029999999997</v>
      </c>
      <c r="F138" s="1147">
        <v>4386.777</v>
      </c>
      <c r="G138" s="718">
        <f t="shared" si="13"/>
        <v>0.11396035704409416</v>
      </c>
      <c r="H138" s="177">
        <f t="shared" si="18"/>
        <v>0.60203089362037654</v>
      </c>
      <c r="I138" s="115">
        <f t="shared" si="15"/>
        <v>0.41273768914912179</v>
      </c>
      <c r="J138" s="115">
        <f t="shared" si="16"/>
        <v>-0.41273768914912179</v>
      </c>
      <c r="K138" s="605">
        <f t="shared" si="14"/>
        <v>14.209825261648442</v>
      </c>
      <c r="L138" s="93">
        <f>'MASTER CHART'!$G$7</f>
        <v>0.3</v>
      </c>
      <c r="M138" s="38">
        <f t="shared" si="17"/>
        <v>4.2629475784945328</v>
      </c>
    </row>
    <row r="139" spans="1:13" ht="15.65" x14ac:dyDescent="0.3">
      <c r="A139" s="487" t="s">
        <v>197</v>
      </c>
      <c r="B139" s="670" t="s">
        <v>197</v>
      </c>
      <c r="C139" s="670">
        <v>24.716999999999999</v>
      </c>
      <c r="D139" s="670">
        <v>26.989000000000001</v>
      </c>
      <c r="E139" s="670">
        <v>29.594000000000001</v>
      </c>
      <c r="F139" s="670">
        <v>32.456000000000003</v>
      </c>
      <c r="G139" s="718">
        <f t="shared" si="13"/>
        <v>0.31310434114172453</v>
      </c>
      <c r="H139" s="177">
        <f t="shared" si="18"/>
        <v>1.6540706889943912</v>
      </c>
      <c r="I139" s="115">
        <f t="shared" si="15"/>
        <v>1.4647774845231365</v>
      </c>
      <c r="J139" s="115">
        <f t="shared" si="16"/>
        <v>-1.4647774845231365</v>
      </c>
      <c r="K139" s="605">
        <f t="shared" si="14"/>
        <v>50.429686092346557</v>
      </c>
      <c r="L139" s="93">
        <f>'MASTER CHART'!$G$7</f>
        <v>0.3</v>
      </c>
      <c r="M139" s="38">
        <f t="shared" si="17"/>
        <v>15.128905827703967</v>
      </c>
    </row>
    <row r="140" spans="1:13" ht="15.65" x14ac:dyDescent="0.3">
      <c r="A140" s="487" t="s">
        <v>198</v>
      </c>
      <c r="B140" s="670" t="s">
        <v>469</v>
      </c>
      <c r="C140" s="670">
        <v>1.544</v>
      </c>
      <c r="D140" s="670">
        <v>1.633</v>
      </c>
      <c r="E140" s="670">
        <v>1.718</v>
      </c>
      <c r="F140" s="670">
        <v>1.8049999999999999</v>
      </c>
      <c r="G140" s="718">
        <f t="shared" si="13"/>
        <v>0.16904145077720201</v>
      </c>
      <c r="H140" s="177">
        <f t="shared" si="18"/>
        <v>0.893013836652926</v>
      </c>
      <c r="I140" s="115">
        <f t="shared" si="15"/>
        <v>0.70372063218167125</v>
      </c>
      <c r="J140" s="115">
        <f t="shared" si="16"/>
        <v>-0.70372063218167125</v>
      </c>
      <c r="K140" s="605">
        <f t="shared" si="14"/>
        <v>24.22785095524781</v>
      </c>
      <c r="L140" s="93">
        <f>'MASTER CHART'!$G$7</f>
        <v>0.3</v>
      </c>
      <c r="M140" s="38">
        <f t="shared" si="17"/>
        <v>7.2683552865743426</v>
      </c>
    </row>
    <row r="141" spans="1:13" ht="15.65" x14ac:dyDescent="0.3">
      <c r="A141" s="486" t="s">
        <v>199</v>
      </c>
      <c r="B141" s="670" t="s">
        <v>470</v>
      </c>
      <c r="C141" s="670">
        <v>2.11</v>
      </c>
      <c r="D141" s="670">
        <v>2.19</v>
      </c>
      <c r="E141" s="670">
        <v>2.2709999999999999</v>
      </c>
      <c r="F141" s="670">
        <v>2.3519999999999999</v>
      </c>
      <c r="G141" s="718">
        <f t="shared" si="13"/>
        <v>0.11469194312796209</v>
      </c>
      <c r="H141" s="177">
        <f t="shared" si="18"/>
        <v>0.60589572377057366</v>
      </c>
      <c r="I141" s="115">
        <f t="shared" si="15"/>
        <v>0.41660251929931891</v>
      </c>
      <c r="J141" s="115">
        <f t="shared" si="16"/>
        <v>-0.41660251929931891</v>
      </c>
      <c r="K141" s="605">
        <f t="shared" si="14"/>
        <v>14.342884496470127</v>
      </c>
      <c r="L141" s="93">
        <f>'MASTER CHART'!$G$7</f>
        <v>0.3</v>
      </c>
      <c r="M141" s="38">
        <f t="shared" si="17"/>
        <v>4.3028653489410376</v>
      </c>
    </row>
    <row r="142" spans="1:13" ht="15.65" x14ac:dyDescent="0.3">
      <c r="A142" s="487" t="s">
        <v>235</v>
      </c>
      <c r="B142" s="670" t="s">
        <v>471</v>
      </c>
      <c r="C142" s="670">
        <v>1.2989999999999999</v>
      </c>
      <c r="D142" s="670">
        <v>1.3660000000000001</v>
      </c>
      <c r="E142" s="670">
        <v>1.4370000000000001</v>
      </c>
      <c r="F142" s="670">
        <v>1.51</v>
      </c>
      <c r="G142" s="718">
        <f t="shared" si="13"/>
        <v>0.16243264049268674</v>
      </c>
      <c r="H142" s="177">
        <f t="shared" si="18"/>
        <v>0.85810074876382081</v>
      </c>
      <c r="I142" s="115">
        <f t="shared" si="15"/>
        <v>0.66880754429256606</v>
      </c>
      <c r="J142" s="115">
        <f t="shared" si="16"/>
        <v>-0.66880754429256606</v>
      </c>
      <c r="K142" s="605">
        <f t="shared" si="14"/>
        <v>23.025855374782381</v>
      </c>
      <c r="L142" s="93">
        <f>'MASTER CHART'!$G$7</f>
        <v>0.3</v>
      </c>
      <c r="M142" s="38">
        <f t="shared" si="17"/>
        <v>6.9077566124347145</v>
      </c>
    </row>
    <row r="143" spans="1:13" ht="15.65" x14ac:dyDescent="0.3">
      <c r="A143" s="486" t="s">
        <v>92</v>
      </c>
      <c r="B143" s="670" t="s">
        <v>92</v>
      </c>
      <c r="C143" s="1147">
        <v>1796.2049999999999</v>
      </c>
      <c r="D143" s="1147">
        <v>1860.539</v>
      </c>
      <c r="E143" s="1147">
        <v>1939.1990000000001</v>
      </c>
      <c r="F143" s="1147">
        <v>2005.7760000000001</v>
      </c>
      <c r="G143" s="718">
        <f t="shared" si="13"/>
        <v>0.11667432169490684</v>
      </c>
      <c r="H143" s="177">
        <f t="shared" si="18"/>
        <v>0.61636825273685136</v>
      </c>
      <c r="I143" s="115">
        <f t="shared" si="15"/>
        <v>0.42707504826559661</v>
      </c>
      <c r="J143" s="115">
        <f t="shared" si="16"/>
        <v>-0.42707504826559661</v>
      </c>
      <c r="K143" s="605">
        <f t="shared" si="14"/>
        <v>14.703435060595108</v>
      </c>
      <c r="L143" s="93">
        <f>'MASTER CHART'!$G$7</f>
        <v>0.3</v>
      </c>
      <c r="M143" s="38">
        <f t="shared" si="17"/>
        <v>4.4110305181785323</v>
      </c>
    </row>
    <row r="144" spans="1:13" ht="15.65" x14ac:dyDescent="0.3">
      <c r="A144" s="487" t="s">
        <v>201</v>
      </c>
      <c r="B144" s="670" t="s">
        <v>201</v>
      </c>
      <c r="C144" s="670">
        <v>43.326000000000001</v>
      </c>
      <c r="D144" s="670">
        <v>47.399000000000001</v>
      </c>
      <c r="E144" s="670">
        <v>51.860999999999997</v>
      </c>
      <c r="F144" s="670">
        <v>56.661000000000001</v>
      </c>
      <c r="G144" s="718">
        <f t="shared" si="13"/>
        <v>0.30778285556017176</v>
      </c>
      <c r="H144" s="177">
        <f t="shared" si="18"/>
        <v>1.6259582926914333</v>
      </c>
      <c r="I144" s="115">
        <f t="shared" si="15"/>
        <v>1.4366650882201786</v>
      </c>
      <c r="J144" s="115">
        <f t="shared" si="16"/>
        <v>-1.4366650882201786</v>
      </c>
      <c r="K144" s="605">
        <f t="shared" si="14"/>
        <v>49.46182623933732</v>
      </c>
      <c r="L144" s="93">
        <f>'MASTER CHART'!$G$7</f>
        <v>0.3</v>
      </c>
      <c r="M144" s="38">
        <f t="shared" si="17"/>
        <v>14.838547871801195</v>
      </c>
    </row>
    <row r="145" spans="1:13" ht="15.65" x14ac:dyDescent="0.3">
      <c r="A145" s="486" t="s">
        <v>202</v>
      </c>
      <c r="B145" s="670" t="s">
        <v>202</v>
      </c>
      <c r="C145" s="670">
        <v>107.131</v>
      </c>
      <c r="D145" s="670">
        <v>113.36199999999999</v>
      </c>
      <c r="E145" s="670">
        <v>119.904</v>
      </c>
      <c r="F145" s="670">
        <v>127.215</v>
      </c>
      <c r="G145" s="718">
        <f t="shared" si="13"/>
        <v>0.18747141350309438</v>
      </c>
      <c r="H145" s="177">
        <f t="shared" si="18"/>
        <v>0.99037582477802566</v>
      </c>
      <c r="I145" s="115">
        <f t="shared" si="15"/>
        <v>0.80108262030677091</v>
      </c>
      <c r="J145" s="115">
        <f t="shared" si="16"/>
        <v>-0.80108262030677091</v>
      </c>
      <c r="K145" s="605">
        <f t="shared" si="14"/>
        <v>27.579851208087575</v>
      </c>
      <c r="L145" s="93">
        <f>'MASTER CHART'!$G$7</f>
        <v>0.3</v>
      </c>
      <c r="M145" s="38">
        <f t="shared" si="17"/>
        <v>8.2739553624262729</v>
      </c>
    </row>
    <row r="146" spans="1:13" ht="15.65" x14ac:dyDescent="0.3">
      <c r="A146" s="487" t="s">
        <v>93</v>
      </c>
      <c r="B146" s="670" t="s">
        <v>93</v>
      </c>
      <c r="C146" s="670">
        <v>514.83699999999999</v>
      </c>
      <c r="D146" s="670">
        <v>539.80899999999997</v>
      </c>
      <c r="E146" s="670">
        <v>565.73599999999999</v>
      </c>
      <c r="F146" s="670">
        <v>591.87400000000002</v>
      </c>
      <c r="G146" s="718">
        <f t="shared" si="13"/>
        <v>0.14963376758080721</v>
      </c>
      <c r="H146" s="177">
        <f t="shared" si="18"/>
        <v>0.79048673722214868</v>
      </c>
      <c r="I146" s="115">
        <f t="shared" si="15"/>
        <v>0.60119353275089393</v>
      </c>
      <c r="J146" s="115">
        <f t="shared" si="16"/>
        <v>-0.60119353275089393</v>
      </c>
      <c r="K146" s="605">
        <f t="shared" si="14"/>
        <v>20.698025097816537</v>
      </c>
      <c r="L146" s="93">
        <f>'MASTER CHART'!$G$7</f>
        <v>0.3</v>
      </c>
      <c r="M146" s="38">
        <f t="shared" si="17"/>
        <v>6.2094075293449604</v>
      </c>
    </row>
    <row r="147" spans="1:13" ht="15.65" x14ac:dyDescent="0.3">
      <c r="A147" s="486" t="s">
        <v>94</v>
      </c>
      <c r="B147" s="670" t="s">
        <v>122</v>
      </c>
      <c r="C147" s="670">
        <v>179.52699999999999</v>
      </c>
      <c r="D147" s="670">
        <v>190.33699999999999</v>
      </c>
      <c r="E147" s="670">
        <v>202.09800000000001</v>
      </c>
      <c r="F147" s="670">
        <v>213.39</v>
      </c>
      <c r="G147" s="718">
        <f t="shared" si="13"/>
        <v>0.1886234382571981</v>
      </c>
      <c r="H147" s="177">
        <f t="shared" si="18"/>
        <v>0.99646175246529589</v>
      </c>
      <c r="I147" s="115">
        <f t="shared" si="15"/>
        <v>0.80716854799404114</v>
      </c>
      <c r="J147" s="115">
        <f t="shared" si="16"/>
        <v>-0.80716854799404114</v>
      </c>
      <c r="K147" s="605">
        <f t="shared" si="14"/>
        <v>27.789378884538497</v>
      </c>
      <c r="L147" s="93">
        <f>'MASTER CHART'!$G$7</f>
        <v>0.3</v>
      </c>
      <c r="M147" s="38">
        <f t="shared" si="17"/>
        <v>8.3368136653615483</v>
      </c>
    </row>
    <row r="148" spans="1:13" ht="15.65" x14ac:dyDescent="0.3">
      <c r="A148" s="487" t="s">
        <v>95</v>
      </c>
      <c r="B148" s="670" t="s">
        <v>95</v>
      </c>
      <c r="C148" s="670">
        <v>69.358000000000004</v>
      </c>
      <c r="D148" s="670">
        <v>72.299000000000007</v>
      </c>
      <c r="E148" s="670">
        <v>75.340999999999994</v>
      </c>
      <c r="F148" s="670">
        <v>78.228999999999999</v>
      </c>
      <c r="G148" s="718">
        <f t="shared" si="13"/>
        <v>0.12790161192652605</v>
      </c>
      <c r="H148" s="177">
        <f t="shared" si="18"/>
        <v>0.6756798918576532</v>
      </c>
      <c r="I148" s="115">
        <f t="shared" si="15"/>
        <v>0.48638668738639845</v>
      </c>
      <c r="J148" s="115">
        <f t="shared" si="16"/>
        <v>-0.48638668738639845</v>
      </c>
      <c r="K148" s="605">
        <f t="shared" si="14"/>
        <v>16.745429407237005</v>
      </c>
      <c r="L148" s="93">
        <f>'MASTER CHART'!$G$7</f>
        <v>0.3</v>
      </c>
      <c r="M148" s="38">
        <f t="shared" si="17"/>
        <v>5.0236288221711014</v>
      </c>
    </row>
    <row r="149" spans="1:13" ht="15.65" x14ac:dyDescent="0.3">
      <c r="A149" s="486" t="s">
        <v>96</v>
      </c>
      <c r="B149" s="670" t="s">
        <v>96</v>
      </c>
      <c r="C149" s="670">
        <v>761.92600000000004</v>
      </c>
      <c r="D149" s="670">
        <v>791.202</v>
      </c>
      <c r="E149" s="670">
        <v>826.33</v>
      </c>
      <c r="F149" s="670">
        <v>861.548</v>
      </c>
      <c r="G149" s="718">
        <f t="shared" si="13"/>
        <v>0.13075023033732927</v>
      </c>
      <c r="H149" s="177">
        <f t="shared" si="18"/>
        <v>0.69072860118010437</v>
      </c>
      <c r="I149" s="115">
        <f t="shared" si="15"/>
        <v>0.50143539670884962</v>
      </c>
      <c r="J149" s="115">
        <f t="shared" si="16"/>
        <v>-0.50143539670884962</v>
      </c>
      <c r="K149" s="605">
        <f t="shared" si="14"/>
        <v>17.26352972980801</v>
      </c>
      <c r="L149" s="93">
        <f>'MASTER CHART'!$G$7</f>
        <v>0.3</v>
      </c>
      <c r="M149" s="38">
        <f t="shared" si="17"/>
        <v>5.1790589189424026</v>
      </c>
    </row>
    <row r="150" spans="1:13" ht="15.65" x14ac:dyDescent="0.3">
      <c r="A150" s="487" t="s">
        <v>97</v>
      </c>
      <c r="B150" s="670" t="s">
        <v>97</v>
      </c>
      <c r="C150" s="1147">
        <v>1768.816</v>
      </c>
      <c r="D150" s="1147">
        <v>1845.837</v>
      </c>
      <c r="E150" s="1147">
        <v>1924.9</v>
      </c>
      <c r="F150" s="1147">
        <v>2001.223</v>
      </c>
      <c r="G150" s="718">
        <f t="shared" si="13"/>
        <v>0.13139128094725508</v>
      </c>
      <c r="H150" s="177">
        <f t="shared" si="18"/>
        <v>0.69411514963923382</v>
      </c>
      <c r="I150" s="115">
        <f t="shared" si="15"/>
        <v>0.50482194516797907</v>
      </c>
      <c r="J150" s="115">
        <f t="shared" si="16"/>
        <v>-0.50482194516797907</v>
      </c>
      <c r="K150" s="605">
        <f t="shared" si="14"/>
        <v>17.38012257584429</v>
      </c>
      <c r="L150" s="93">
        <f>'MASTER CHART'!$G$7</f>
        <v>0.3</v>
      </c>
      <c r="M150" s="38">
        <f t="shared" si="17"/>
        <v>5.2140367727532864</v>
      </c>
    </row>
    <row r="151" spans="1:13" ht="15.65" x14ac:dyDescent="0.3">
      <c r="A151" s="486" t="s">
        <v>203</v>
      </c>
      <c r="B151" s="670" t="s">
        <v>203</v>
      </c>
      <c r="C151" s="670">
        <v>278.41500000000002</v>
      </c>
      <c r="D151" s="670">
        <v>298.31</v>
      </c>
      <c r="E151" s="670">
        <v>319.791</v>
      </c>
      <c r="F151" s="670">
        <v>342.87900000000002</v>
      </c>
      <c r="G151" s="718">
        <f t="shared" si="13"/>
        <v>0.23153924896287914</v>
      </c>
      <c r="H151" s="177">
        <f t="shared" si="18"/>
        <v>1.223177818821487</v>
      </c>
      <c r="I151" s="115">
        <f t="shared" si="15"/>
        <v>1.0338846143502323</v>
      </c>
      <c r="J151" s="115">
        <f t="shared" si="16"/>
        <v>-1.0338846143502323</v>
      </c>
      <c r="K151" s="605">
        <f t="shared" si="14"/>
        <v>35.594810207205541</v>
      </c>
      <c r="L151" s="93">
        <f>'MASTER CHART'!$G$7</f>
        <v>0.3</v>
      </c>
      <c r="M151" s="38">
        <f t="shared" si="17"/>
        <v>10.678443062161662</v>
      </c>
    </row>
    <row r="152" spans="1:13" ht="15.65" x14ac:dyDescent="0.3">
      <c r="A152" s="486" t="s">
        <v>204</v>
      </c>
      <c r="B152" s="670" t="s">
        <v>204</v>
      </c>
      <c r="C152" s="670">
        <v>186.715</v>
      </c>
      <c r="D152" s="670">
        <v>197.82499999999999</v>
      </c>
      <c r="E152" s="670">
        <v>209.41200000000001</v>
      </c>
      <c r="F152" s="670">
        <v>221.30500000000001</v>
      </c>
      <c r="G152" s="718">
        <f t="shared" si="13"/>
        <v>0.18525560345981845</v>
      </c>
      <c r="H152" s="177">
        <f t="shared" si="18"/>
        <v>0.97867012171559797</v>
      </c>
      <c r="I152" s="115">
        <f t="shared" si="15"/>
        <v>0.78937691724434322</v>
      </c>
      <c r="J152" s="115">
        <f t="shared" si="16"/>
        <v>-0.78937691724434322</v>
      </c>
      <c r="K152" s="605">
        <f t="shared" si="14"/>
        <v>27.176844651005887</v>
      </c>
      <c r="L152" s="93">
        <f>'MASTER CHART'!$G$7</f>
        <v>0.3</v>
      </c>
      <c r="M152" s="38">
        <f t="shared" si="17"/>
        <v>8.1530533953017663</v>
      </c>
    </row>
    <row r="153" spans="1:13" ht="15.65" x14ac:dyDescent="0.3">
      <c r="A153" s="487" t="s">
        <v>205</v>
      </c>
      <c r="B153" s="670" t="s">
        <v>205</v>
      </c>
      <c r="C153" s="670">
        <v>7.9610000000000003</v>
      </c>
      <c r="D153" s="670">
        <v>8.2040000000000006</v>
      </c>
      <c r="E153" s="670">
        <v>8.5530000000000008</v>
      </c>
      <c r="F153" s="670">
        <v>8.9559999999999995</v>
      </c>
      <c r="G153" s="718">
        <f t="shared" si="13"/>
        <v>0.12498429845496786</v>
      </c>
      <c r="H153" s="177">
        <f t="shared" si="18"/>
        <v>0.66026827959345702</v>
      </c>
      <c r="I153" s="115">
        <f t="shared" si="15"/>
        <v>0.47097507512220227</v>
      </c>
      <c r="J153" s="115">
        <f t="shared" si="16"/>
        <v>-0.47097507512220227</v>
      </c>
      <c r="K153" s="605">
        <f t="shared" si="14"/>
        <v>16.214834981208266</v>
      </c>
      <c r="L153" s="93">
        <f>'MASTER CHART'!$G$7</f>
        <v>0.3</v>
      </c>
      <c r="M153" s="38">
        <f t="shared" si="17"/>
        <v>4.8644504943624796</v>
      </c>
    </row>
    <row r="154" spans="1:13" ht="15.65" x14ac:dyDescent="0.3">
      <c r="A154" s="487" t="s">
        <v>206</v>
      </c>
      <c r="B154" s="670" t="s">
        <v>206</v>
      </c>
      <c r="C154" s="670">
        <v>522.84900000000005</v>
      </c>
      <c r="D154" s="670">
        <v>547.27200000000005</v>
      </c>
      <c r="E154" s="670">
        <v>571.47699999999998</v>
      </c>
      <c r="F154" s="670">
        <v>592.899</v>
      </c>
      <c r="G154" s="718">
        <f t="shared" si="13"/>
        <v>0.13397749637084502</v>
      </c>
      <c r="H154" s="177">
        <f t="shared" si="18"/>
        <v>0.70777763388326109</v>
      </c>
      <c r="I154" s="115">
        <f t="shared" si="15"/>
        <v>0.51848442941200634</v>
      </c>
      <c r="J154" s="115">
        <f t="shared" si="16"/>
        <v>-0.51848442941200634</v>
      </c>
      <c r="K154" s="605">
        <f t="shared" si="14"/>
        <v>17.850497632088569</v>
      </c>
      <c r="L154" s="93">
        <f>'MASTER CHART'!$G$7</f>
        <v>0.3</v>
      </c>
      <c r="M154" s="38">
        <f t="shared" si="17"/>
        <v>5.3551492896265707</v>
      </c>
    </row>
    <row r="155" spans="1:13" ht="15.65" x14ac:dyDescent="0.3">
      <c r="A155" s="486" t="s">
        <v>98</v>
      </c>
      <c r="B155" s="670" t="s">
        <v>98</v>
      </c>
      <c r="C155" s="670">
        <v>514.16200000000003</v>
      </c>
      <c r="D155" s="670">
        <v>534.10900000000004</v>
      </c>
      <c r="E155" s="670">
        <v>554.55799999999999</v>
      </c>
      <c r="F155" s="670">
        <v>575.36099999999999</v>
      </c>
      <c r="G155" s="718">
        <f t="shared" si="13"/>
        <v>0.11902668808663408</v>
      </c>
      <c r="H155" s="177">
        <f t="shared" si="18"/>
        <v>0.62879535701826506</v>
      </c>
      <c r="I155" s="115">
        <f t="shared" si="15"/>
        <v>0.43950215254701031</v>
      </c>
      <c r="J155" s="115">
        <f t="shared" si="16"/>
        <v>-0.43950215254701031</v>
      </c>
      <c r="K155" s="605">
        <f t="shared" si="14"/>
        <v>15.131278179819848</v>
      </c>
      <c r="L155" s="93">
        <f>'MASTER CHART'!$G$7</f>
        <v>0.3</v>
      </c>
      <c r="M155" s="38">
        <f t="shared" si="17"/>
        <v>4.5393834539459545</v>
      </c>
    </row>
    <row r="156" spans="1:13" ht="15.65" x14ac:dyDescent="0.3">
      <c r="A156" s="487" t="s">
        <v>123</v>
      </c>
      <c r="B156" s="670" t="s">
        <v>99</v>
      </c>
      <c r="C156" s="670"/>
      <c r="D156" s="670"/>
      <c r="E156" s="670"/>
      <c r="F156" s="670"/>
      <c r="G156" s="718" t="str">
        <f t="shared" si="13"/>
        <v>use median</v>
      </c>
      <c r="H156" s="177">
        <f t="shared" si="18"/>
        <v>0.18929320447125475</v>
      </c>
      <c r="I156" s="115">
        <f t="shared" si="15"/>
        <v>0</v>
      </c>
      <c r="J156" s="115">
        <f t="shared" si="16"/>
        <v>0</v>
      </c>
      <c r="K156" s="605">
        <f t="shared" si="14"/>
        <v>0</v>
      </c>
      <c r="L156" s="93">
        <f>'MASTER CHART'!$G$7</f>
        <v>0.3</v>
      </c>
      <c r="M156" s="38">
        <f t="shared" si="17"/>
        <v>0</v>
      </c>
    </row>
    <row r="157" spans="1:13" ht="15.65" x14ac:dyDescent="0.3">
      <c r="A157" s="486" t="s">
        <v>207</v>
      </c>
      <c r="B157" s="670" t="s">
        <v>207</v>
      </c>
      <c r="C157" s="670">
        <v>27.802</v>
      </c>
      <c r="D157" s="670">
        <v>29.844999999999999</v>
      </c>
      <c r="E157" s="670">
        <v>32.177</v>
      </c>
      <c r="F157" s="670">
        <v>34.795999999999999</v>
      </c>
      <c r="G157" s="718">
        <f t="shared" si="13"/>
        <v>0.25156463563772391</v>
      </c>
      <c r="H157" s="177">
        <f t="shared" si="18"/>
        <v>1.3289681282558954</v>
      </c>
      <c r="I157" s="115">
        <f t="shared" si="15"/>
        <v>1.1396749237846406</v>
      </c>
      <c r="J157" s="115">
        <f t="shared" si="16"/>
        <v>-1.1396749237846406</v>
      </c>
      <c r="K157" s="605">
        <f t="shared" si="14"/>
        <v>39.236982586805055</v>
      </c>
      <c r="L157" s="93">
        <f>'MASTER CHART'!$G$7</f>
        <v>0.3</v>
      </c>
      <c r="M157" s="38">
        <f t="shared" si="17"/>
        <v>11.771094776041517</v>
      </c>
    </row>
    <row r="158" spans="1:13" ht="15.65" x14ac:dyDescent="0.3">
      <c r="A158" s="487" t="s">
        <v>100</v>
      </c>
      <c r="B158" s="670" t="s">
        <v>100</v>
      </c>
      <c r="C158" s="1147">
        <v>1226.4069999999999</v>
      </c>
      <c r="D158" s="1147">
        <v>1294.7829999999999</v>
      </c>
      <c r="E158" s="1147">
        <v>1366.038</v>
      </c>
      <c r="F158" s="1147">
        <v>1436.932</v>
      </c>
      <c r="G158" s="718">
        <f t="shared" si="13"/>
        <v>0.17165997910970837</v>
      </c>
      <c r="H158" s="177">
        <f t="shared" si="18"/>
        <v>0.90684702384958527</v>
      </c>
      <c r="I158" s="115">
        <f t="shared" si="15"/>
        <v>0.71755381937833052</v>
      </c>
      <c r="J158" s="115">
        <f t="shared" si="16"/>
        <v>-0.71755381937833052</v>
      </c>
      <c r="K158" s="605">
        <f t="shared" si="14"/>
        <v>24.704103010836516</v>
      </c>
      <c r="L158" s="93">
        <f>'MASTER CHART'!$G$7</f>
        <v>0.3</v>
      </c>
      <c r="M158" s="38">
        <f t="shared" si="17"/>
        <v>7.4112309032509547</v>
      </c>
    </row>
    <row r="159" spans="1:13" ht="15.65" x14ac:dyDescent="0.3">
      <c r="A159" s="486" t="s">
        <v>208</v>
      </c>
      <c r="B159" s="670" t="s">
        <v>208</v>
      </c>
      <c r="C159" s="670">
        <v>12.494</v>
      </c>
      <c r="D159" s="670">
        <v>13.45</v>
      </c>
      <c r="E159" s="670">
        <v>14.488</v>
      </c>
      <c r="F159" s="670">
        <v>15.606999999999999</v>
      </c>
      <c r="G159" s="718">
        <f t="shared" si="13"/>
        <v>0.24915959660637102</v>
      </c>
      <c r="H159" s="177">
        <f t="shared" si="18"/>
        <v>1.3162627644364662</v>
      </c>
      <c r="I159" s="115">
        <f t="shared" si="15"/>
        <v>1.1269695599652114</v>
      </c>
      <c r="J159" s="115">
        <f t="shared" si="16"/>
        <v>-1.1269695599652114</v>
      </c>
      <c r="K159" s="605">
        <f t="shared" si="14"/>
        <v>38.799559486113786</v>
      </c>
      <c r="L159" s="93">
        <f>'MASTER CHART'!$G$7</f>
        <v>0.3</v>
      </c>
      <c r="M159" s="38">
        <f t="shared" si="17"/>
        <v>11.639867845834136</v>
      </c>
    </row>
    <row r="160" spans="1:13" ht="15.65" x14ac:dyDescent="0.3">
      <c r="A160" s="487" t="s">
        <v>124</v>
      </c>
      <c r="B160" s="670" t="s">
        <v>124</v>
      </c>
      <c r="C160" s="670">
        <v>44.654000000000003</v>
      </c>
      <c r="D160" s="670">
        <v>47.222999999999999</v>
      </c>
      <c r="E160" s="670">
        <v>49.843000000000004</v>
      </c>
      <c r="F160" s="670">
        <v>52.372</v>
      </c>
      <c r="G160" s="718">
        <f t="shared" si="13"/>
        <v>0.17284005912124326</v>
      </c>
      <c r="H160" s="177">
        <f t="shared" si="18"/>
        <v>0.91308116212639845</v>
      </c>
      <c r="I160" s="115">
        <f t="shared" si="15"/>
        <v>0.7237879576551437</v>
      </c>
      <c r="J160" s="115">
        <f t="shared" si="16"/>
        <v>-0.7237879576551437</v>
      </c>
      <c r="K160" s="605">
        <f t="shared" si="14"/>
        <v>24.918733314536411</v>
      </c>
      <c r="L160" s="93">
        <f>'MASTER CHART'!$G$7</f>
        <v>0.3</v>
      </c>
      <c r="M160" s="38">
        <f t="shared" si="17"/>
        <v>7.4756199943609225</v>
      </c>
    </row>
    <row r="161" spans="1:13" ht="15.65" x14ac:dyDescent="0.3">
      <c r="A161" s="486" t="s">
        <v>101</v>
      </c>
      <c r="B161" s="670" t="s">
        <v>101</v>
      </c>
      <c r="C161" s="670">
        <v>136.797</v>
      </c>
      <c r="D161" s="670">
        <v>144.19499999999999</v>
      </c>
      <c r="E161" s="670">
        <v>152.81</v>
      </c>
      <c r="F161" s="670">
        <v>162.43899999999999</v>
      </c>
      <c r="G161" s="718">
        <f t="shared" si="13"/>
        <v>0.18744563111764145</v>
      </c>
      <c r="H161" s="177">
        <f t="shared" si="18"/>
        <v>0.99023962133889565</v>
      </c>
      <c r="I161" s="115">
        <f t="shared" si="15"/>
        <v>0.8009464168676409</v>
      </c>
      <c r="J161" s="115">
        <f t="shared" si="16"/>
        <v>-0.8009464168676409</v>
      </c>
      <c r="K161" s="605">
        <f t="shared" si="14"/>
        <v>27.575161965692331</v>
      </c>
      <c r="L161" s="93">
        <f>'MASTER CHART'!$G$7</f>
        <v>0.3</v>
      </c>
      <c r="M161" s="38">
        <f t="shared" si="17"/>
        <v>8.2725485897076982</v>
      </c>
    </row>
    <row r="162" spans="1:13" ht="15.65" x14ac:dyDescent="0.3">
      <c r="A162" s="487" t="s">
        <v>102</v>
      </c>
      <c r="B162" s="670" t="s">
        <v>102</v>
      </c>
      <c r="C162" s="1147">
        <v>2082.0790000000002</v>
      </c>
      <c r="D162" s="1147">
        <v>2199.0720000000001</v>
      </c>
      <c r="E162" s="1147">
        <v>2324.35</v>
      </c>
      <c r="F162" s="1147">
        <v>2461.1950000000002</v>
      </c>
      <c r="G162" s="718">
        <f t="shared" si="13"/>
        <v>0.18208530992339866</v>
      </c>
      <c r="H162" s="177">
        <f t="shared" si="18"/>
        <v>0.96192206387973822</v>
      </c>
      <c r="I162" s="115">
        <f t="shared" si="15"/>
        <v>0.77262885940848347</v>
      </c>
      <c r="J162" s="115">
        <f t="shared" si="16"/>
        <v>-0.77262885940848347</v>
      </c>
      <c r="K162" s="605">
        <f t="shared" si="14"/>
        <v>26.600238778617129</v>
      </c>
      <c r="L162" s="93">
        <f>'MASTER CHART'!$G$7</f>
        <v>0.3</v>
      </c>
      <c r="M162" s="38">
        <f t="shared" si="17"/>
        <v>7.9800716335851387</v>
      </c>
    </row>
    <row r="163" spans="1:13" ht="15.65" x14ac:dyDescent="0.3">
      <c r="A163" s="486" t="s">
        <v>209</v>
      </c>
      <c r="B163" s="670" t="s">
        <v>209</v>
      </c>
      <c r="C163" s="670">
        <v>103.98699999999999</v>
      </c>
      <c r="D163" s="670">
        <v>112.998</v>
      </c>
      <c r="E163" s="670">
        <v>121.39</v>
      </c>
      <c r="F163" s="670">
        <v>130.03899999999999</v>
      </c>
      <c r="G163" s="718">
        <f t="shared" si="13"/>
        <v>0.25053131641455179</v>
      </c>
      <c r="H163" s="177">
        <f t="shared" si="18"/>
        <v>1.3235092993134701</v>
      </c>
      <c r="I163" s="115">
        <f t="shared" si="15"/>
        <v>1.1342160948422153</v>
      </c>
      <c r="J163" s="115">
        <f t="shared" si="16"/>
        <v>-1.1342160948422153</v>
      </c>
      <c r="K163" s="605">
        <f t="shared" si="14"/>
        <v>39.049044805874502</v>
      </c>
      <c r="L163" s="93">
        <f>'MASTER CHART'!$G$7</f>
        <v>0.3</v>
      </c>
      <c r="M163" s="38">
        <f t="shared" si="17"/>
        <v>11.714713441762351</v>
      </c>
    </row>
    <row r="164" spans="1:13" ht="17.350000000000001" customHeight="1" x14ac:dyDescent="0.3">
      <c r="A164" s="487" t="s">
        <v>210</v>
      </c>
      <c r="B164" s="723" t="s">
        <v>510</v>
      </c>
      <c r="G164" s="718" t="str">
        <f>IF(F164=0,"use median",(F164-C164)/C164)</f>
        <v>use median</v>
      </c>
      <c r="H164" s="177">
        <f t="shared" si="18"/>
        <v>0.18929320447125475</v>
      </c>
      <c r="I164" s="115">
        <f t="shared" si="15"/>
        <v>0</v>
      </c>
      <c r="J164" s="115">
        <f t="shared" si="16"/>
        <v>0</v>
      </c>
      <c r="K164" s="605">
        <f t="shared" si="14"/>
        <v>0</v>
      </c>
      <c r="L164" s="93">
        <f>'MASTER CHART'!$G$7</f>
        <v>0.3</v>
      </c>
      <c r="M164" s="38">
        <f t="shared" si="17"/>
        <v>0</v>
      </c>
    </row>
    <row r="165" spans="1:13" ht="15.65" x14ac:dyDescent="0.3">
      <c r="A165" s="487" t="s">
        <v>211</v>
      </c>
      <c r="B165" s="670" t="s">
        <v>211</v>
      </c>
      <c r="C165" s="670">
        <v>91.212000000000003</v>
      </c>
      <c r="D165" s="670">
        <v>98.617999999999995</v>
      </c>
      <c r="E165" s="670">
        <v>106.99</v>
      </c>
      <c r="F165" s="670">
        <v>116.14700000000001</v>
      </c>
      <c r="G165" s="718">
        <f t="shared" ref="G165:G177" si="19">IF(F165=0,"use median",(F165-C165)/C165)</f>
        <v>0.27337411744068763</v>
      </c>
      <c r="H165" s="177">
        <f t="shared" si="18"/>
        <v>1.4441834729582226</v>
      </c>
      <c r="I165" s="115">
        <f t="shared" si="15"/>
        <v>1.2548902684869678</v>
      </c>
      <c r="J165" s="115">
        <f t="shared" si="16"/>
        <v>-1.2548902684869678</v>
      </c>
      <c r="K165" s="605">
        <f t="shared" si="14"/>
        <v>43.203642183741323</v>
      </c>
      <c r="L165" s="93">
        <f>'MASTER CHART'!$G$7</f>
        <v>0.3</v>
      </c>
      <c r="M165" s="38">
        <f t="shared" si="17"/>
        <v>12.961092655122396</v>
      </c>
    </row>
    <row r="166" spans="1:13" ht="15.65" x14ac:dyDescent="0.3">
      <c r="A166" s="486" t="s">
        <v>103</v>
      </c>
      <c r="B166" s="670" t="s">
        <v>103</v>
      </c>
      <c r="C166" s="670">
        <v>368.04700000000003</v>
      </c>
      <c r="D166" s="670">
        <v>388.2</v>
      </c>
      <c r="E166" s="670">
        <v>410.78899999999999</v>
      </c>
      <c r="F166" s="670">
        <v>436.00400000000002</v>
      </c>
      <c r="G166" s="718">
        <f t="shared" si="19"/>
        <v>0.18464217885215745</v>
      </c>
      <c r="H166" s="177">
        <f t="shared" si="18"/>
        <v>0.97542951617260198</v>
      </c>
      <c r="I166" s="115">
        <f t="shared" si="15"/>
        <v>0.78613631170134723</v>
      </c>
      <c r="J166" s="115">
        <f t="shared" si="16"/>
        <v>-0.78613631170134723</v>
      </c>
      <c r="K166" s="605">
        <f t="shared" si="14"/>
        <v>27.065276360252422</v>
      </c>
      <c r="L166" s="93">
        <f>'MASTER CHART'!$G$7</f>
        <v>0.3</v>
      </c>
      <c r="M166" s="38">
        <f t="shared" si="17"/>
        <v>8.119582908075726</v>
      </c>
    </row>
    <row r="167" spans="1:13" ht="15.65" x14ac:dyDescent="0.3">
      <c r="A167" s="487" t="s">
        <v>125</v>
      </c>
      <c r="B167" s="670" t="s">
        <v>125</v>
      </c>
      <c r="C167" s="670">
        <v>693.76499999999999</v>
      </c>
      <c r="D167" s="670">
        <v>740.44899999999996</v>
      </c>
      <c r="E167" s="670">
        <v>781.79700000000003</v>
      </c>
      <c r="F167" s="670">
        <v>825.09</v>
      </c>
      <c r="G167" s="718">
        <f t="shared" si="19"/>
        <v>0.18929320447125475</v>
      </c>
      <c r="H167" s="177">
        <f t="shared" si="18"/>
        <v>1</v>
      </c>
      <c r="I167" s="115">
        <f t="shared" si="15"/>
        <v>0.81070679552874525</v>
      </c>
      <c r="J167" s="115">
        <f t="shared" si="16"/>
        <v>-0.81070679552874525</v>
      </c>
      <c r="K167" s="605">
        <f t="shared" si="14"/>
        <v>27.911194460199283</v>
      </c>
      <c r="L167" s="93">
        <f>'MASTER CHART'!$G$7</f>
        <v>0.3</v>
      </c>
      <c r="M167" s="38">
        <f t="shared" si="17"/>
        <v>8.3733583380597842</v>
      </c>
    </row>
    <row r="168" spans="1:13" ht="15.65" x14ac:dyDescent="0.3">
      <c r="A168" s="486" t="s">
        <v>104</v>
      </c>
      <c r="B168" s="670" t="s">
        <v>104</v>
      </c>
      <c r="C168" s="1147">
        <v>2905.3919999999998</v>
      </c>
      <c r="D168" s="1147">
        <v>3013.7139999999999</v>
      </c>
      <c r="E168" s="1147">
        <v>3129.2950000000001</v>
      </c>
      <c r="F168" s="1147">
        <v>3253.3530000000001</v>
      </c>
      <c r="G168" s="718">
        <f t="shared" si="19"/>
        <v>0.11976387351517463</v>
      </c>
      <c r="H168" s="177">
        <f t="shared" si="18"/>
        <v>0.63268976744150085</v>
      </c>
      <c r="I168" s="115">
        <f t="shared" si="15"/>
        <v>0.4433965629702461</v>
      </c>
      <c r="J168" s="115">
        <f t="shared" si="16"/>
        <v>-0.4433965629702461</v>
      </c>
      <c r="K168" s="605">
        <f t="shared" si="14"/>
        <v>15.265355810882344</v>
      </c>
      <c r="L168" s="93">
        <f>'MASTER CHART'!$G$7</f>
        <v>0.3</v>
      </c>
      <c r="M168" s="38">
        <f t="shared" si="17"/>
        <v>4.5796067432647032</v>
      </c>
    </row>
    <row r="169" spans="1:13" ht="19.55" customHeight="1" x14ac:dyDescent="0.3">
      <c r="A169" s="487" t="s">
        <v>236</v>
      </c>
      <c r="B169" s="670" t="s">
        <v>230</v>
      </c>
      <c r="C169" s="670">
        <v>163.52199999999999</v>
      </c>
      <c r="D169" s="670">
        <v>178.75800000000001</v>
      </c>
      <c r="E169" s="670">
        <v>194.96899999999999</v>
      </c>
      <c r="F169" s="670">
        <v>211.881</v>
      </c>
      <c r="G169" s="718">
        <f t="shared" si="19"/>
        <v>0.29573390736414679</v>
      </c>
      <c r="H169" s="177">
        <f t="shared" si="18"/>
        <v>1.5623059908051569</v>
      </c>
      <c r="I169" s="115">
        <f t="shared" si="15"/>
        <v>1.3730127863339021</v>
      </c>
      <c r="J169" s="115">
        <f t="shared" si="16"/>
        <v>-1.3730127863339021</v>
      </c>
      <c r="K169" s="605">
        <f t="shared" si="14"/>
        <v>47.270390586416141</v>
      </c>
      <c r="L169" s="93">
        <f>'MASTER CHART'!$G$7</f>
        <v>0.3</v>
      </c>
      <c r="M169" s="38">
        <f t="shared" si="17"/>
        <v>14.181117175924841</v>
      </c>
    </row>
    <row r="170" spans="1:13" ht="15.65" x14ac:dyDescent="0.3">
      <c r="A170" s="487" t="s">
        <v>106</v>
      </c>
      <c r="B170" s="670" t="s">
        <v>126</v>
      </c>
      <c r="C170" s="1147">
        <v>19417.144</v>
      </c>
      <c r="D170" s="1147">
        <v>20351.771000000001</v>
      </c>
      <c r="E170" s="1147">
        <v>21239.303</v>
      </c>
      <c r="F170" s="1147">
        <v>22063.044000000002</v>
      </c>
      <c r="G170" s="718">
        <f t="shared" si="19"/>
        <v>0.13626617797138454</v>
      </c>
      <c r="H170" s="177">
        <f t="shared" si="18"/>
        <v>0.71986830352421516</v>
      </c>
      <c r="I170" s="115">
        <f t="shared" si="15"/>
        <v>0.53057509905296041</v>
      </c>
      <c r="J170" s="115">
        <f t="shared" si="16"/>
        <v>-0.53057509905296041</v>
      </c>
      <c r="K170" s="605">
        <f t="shared" si="14"/>
        <v>18.266757904438453</v>
      </c>
      <c r="L170" s="93">
        <f>'MASTER CHART'!$G$7</f>
        <v>0.3</v>
      </c>
      <c r="M170" s="38">
        <f t="shared" si="17"/>
        <v>5.4800273713315359</v>
      </c>
    </row>
    <row r="171" spans="1:13" ht="15.65" x14ac:dyDescent="0.3">
      <c r="A171" s="486" t="s">
        <v>105</v>
      </c>
      <c r="B171" s="670" t="s">
        <v>105</v>
      </c>
      <c r="C171" s="670">
        <v>77.8</v>
      </c>
      <c r="D171" s="670">
        <v>81.608999999999995</v>
      </c>
      <c r="E171" s="670">
        <v>86.067999999999998</v>
      </c>
      <c r="F171" s="670">
        <v>90.525999999999996</v>
      </c>
      <c r="G171" s="718">
        <f t="shared" si="19"/>
        <v>0.16357326478149101</v>
      </c>
      <c r="H171" s="177">
        <f t="shared" si="18"/>
        <v>0.86412644996102084</v>
      </c>
      <c r="I171" s="115">
        <f t="shared" si="15"/>
        <v>0.67483324548976609</v>
      </c>
      <c r="J171" s="115">
        <f t="shared" si="16"/>
        <v>-0.67483324548976609</v>
      </c>
      <c r="K171" s="605">
        <f t="shared" si="14"/>
        <v>23.23330956019403</v>
      </c>
      <c r="L171" s="93">
        <f>'MASTER CHART'!$G$7</f>
        <v>0.3</v>
      </c>
      <c r="M171" s="38">
        <f t="shared" si="17"/>
        <v>6.9699928680582088</v>
      </c>
    </row>
    <row r="172" spans="1:13" ht="15.65" x14ac:dyDescent="0.3">
      <c r="A172" s="487" t="s">
        <v>212</v>
      </c>
      <c r="B172" s="670" t="s">
        <v>212</v>
      </c>
      <c r="C172" s="670">
        <v>222.792</v>
      </c>
      <c r="D172" s="670">
        <v>241.529</v>
      </c>
      <c r="E172" s="670">
        <v>261.637</v>
      </c>
      <c r="F172" s="670">
        <v>282.92899999999997</v>
      </c>
      <c r="G172" s="718">
        <f t="shared" si="19"/>
        <v>0.26992441380300897</v>
      </c>
      <c r="H172" s="177">
        <f t="shared" si="18"/>
        <v>1.4259593446947987</v>
      </c>
      <c r="I172" s="115">
        <f t="shared" si="15"/>
        <v>1.2366661402235439</v>
      </c>
      <c r="J172" s="115">
        <f t="shared" si="16"/>
        <v>-1.2366661402235439</v>
      </c>
      <c r="K172" s="605">
        <f t="shared" si="14"/>
        <v>42.576217829297264</v>
      </c>
      <c r="L172" s="93">
        <f>'MASTER CHART'!$G$7</f>
        <v>0.3</v>
      </c>
      <c r="M172" s="38">
        <f t="shared" si="17"/>
        <v>12.772865348789178</v>
      </c>
    </row>
    <row r="173" spans="1:13" ht="16.100000000000001" x14ac:dyDescent="0.35">
      <c r="A173" s="487" t="s">
        <v>107</v>
      </c>
      <c r="B173" s="670" t="s">
        <v>107</v>
      </c>
      <c r="C173" s="670">
        <v>404.10899999999998</v>
      </c>
      <c r="D173" s="670">
        <v>396.21499999999997</v>
      </c>
      <c r="E173" s="670">
        <v>399.64299999999997</v>
      </c>
      <c r="F173" s="670">
        <v>401.995</v>
      </c>
      <c r="G173" s="718">
        <f t="shared" si="19"/>
        <v>-5.2312618625172313E-3</v>
      </c>
      <c r="H173" s="177">
        <f t="shared" si="18"/>
        <v>-2.7635761553773199E-2</v>
      </c>
      <c r="I173" s="115">
        <f t="shared" si="15"/>
        <v>-0.21692896602502795</v>
      </c>
      <c r="J173" s="115">
        <f t="shared" si="16"/>
        <v>0.21692896602502795</v>
      </c>
      <c r="K173" s="605">
        <f>(IF(I173&lt;=0,I173/$I$182*-100,I173/$I$181*100))</f>
        <v>-42.324748788449853</v>
      </c>
      <c r="L173" s="93">
        <f>'MASTER CHART'!$G$7</f>
        <v>0.3</v>
      </c>
      <c r="M173" s="38">
        <f t="shared" si="17"/>
        <v>-12.697424636534956</v>
      </c>
    </row>
    <row r="174" spans="1:13" ht="16.100000000000001" x14ac:dyDescent="0.35">
      <c r="A174" s="486" t="s">
        <v>213</v>
      </c>
      <c r="B174" s="670" t="s">
        <v>108</v>
      </c>
      <c r="C174" s="670">
        <v>648.24300000000005</v>
      </c>
      <c r="D174" s="670">
        <v>704.50699999999995</v>
      </c>
      <c r="E174" s="670">
        <v>764.59900000000005</v>
      </c>
      <c r="F174" s="670">
        <v>828.38099999999997</v>
      </c>
      <c r="G174" s="718">
        <f t="shared" si="19"/>
        <v>0.27788653329075658</v>
      </c>
      <c r="H174" s="177">
        <f t="shared" si="18"/>
        <v>1.4680217077362396</v>
      </c>
      <c r="I174" s="115">
        <f t="shared" si="15"/>
        <v>1.2787285032649849</v>
      </c>
      <c r="J174" s="115">
        <f t="shared" si="16"/>
        <v>-1.2787285032649849</v>
      </c>
      <c r="K174" s="605">
        <f>(IF(I174&lt;=0,I174/$I$182*-100,I174/$I$181*100))</f>
        <v>44.024350250019687</v>
      </c>
      <c r="L174" s="93">
        <f>'MASTER CHART'!$G$7</f>
        <v>0.3</v>
      </c>
      <c r="M174" s="38">
        <f t="shared" si="17"/>
        <v>13.207305075005905</v>
      </c>
    </row>
    <row r="175" spans="1:13" ht="16.100000000000001" x14ac:dyDescent="0.35">
      <c r="A175" s="487" t="s">
        <v>109</v>
      </c>
      <c r="B175" s="670" t="s">
        <v>109</v>
      </c>
      <c r="C175" s="670">
        <v>74.25</v>
      </c>
      <c r="D175" s="670">
        <v>86.311000000000007</v>
      </c>
      <c r="E175" s="670">
        <v>93.222999999999999</v>
      </c>
      <c r="F175" s="670">
        <v>100.449</v>
      </c>
      <c r="G175" s="718">
        <f t="shared" si="19"/>
        <v>0.3528484848484848</v>
      </c>
      <c r="H175" s="177">
        <f t="shared" si="18"/>
        <v>1.8640314417735311</v>
      </c>
      <c r="I175" s="115">
        <f t="shared" si="15"/>
        <v>1.6747382373022763</v>
      </c>
      <c r="J175" s="115">
        <f t="shared" si="16"/>
        <v>-1.6747382373022763</v>
      </c>
      <c r="K175" s="605">
        <f>(IF(I175&lt;=0,I175/$I$182*-100,I175/$I$181*100))</f>
        <v>57.658261740348038</v>
      </c>
      <c r="L175" s="93">
        <f>'MASTER CHART'!$G$7</f>
        <v>0.3</v>
      </c>
      <c r="M175" s="38">
        <f t="shared" si="17"/>
        <v>17.297478522104409</v>
      </c>
    </row>
    <row r="176" spans="1:13" ht="16.100000000000001" x14ac:dyDescent="0.35">
      <c r="A176" s="486" t="s">
        <v>214</v>
      </c>
      <c r="B176" s="670" t="s">
        <v>214</v>
      </c>
      <c r="C176" s="670">
        <v>68.647999999999996</v>
      </c>
      <c r="D176" s="670">
        <v>73.009</v>
      </c>
      <c r="E176" s="670">
        <v>77.632000000000005</v>
      </c>
      <c r="F176" s="670">
        <v>82.796999999999997</v>
      </c>
      <c r="G176" s="718">
        <f t="shared" si="19"/>
        <v>0.20610942780561708</v>
      </c>
      <c r="H176" s="177">
        <f t="shared" si="18"/>
        <v>1.0888369098158301</v>
      </c>
      <c r="I176" s="115">
        <f t="shared" si="15"/>
        <v>0.89954370534457539</v>
      </c>
      <c r="J176" s="115">
        <f t="shared" si="16"/>
        <v>-0.89954370534457539</v>
      </c>
      <c r="K176" s="605">
        <f>(IF(I176&lt;=0,I176/$I$182*-100,I176/$I$181*100))</f>
        <v>30.969691414693983</v>
      </c>
      <c r="L176" s="93">
        <f>'MASTER CHART'!$G$7</f>
        <v>0.3</v>
      </c>
      <c r="M176" s="38">
        <f t="shared" si="17"/>
        <v>9.2909074244081946</v>
      </c>
    </row>
    <row r="177" spans="1:13" ht="16.649999999999999" thickBot="1" x14ac:dyDescent="0.4">
      <c r="A177" s="489" t="s">
        <v>215</v>
      </c>
      <c r="B177" s="670" t="s">
        <v>215</v>
      </c>
      <c r="C177" s="670">
        <v>29.795000000000002</v>
      </c>
      <c r="D177" s="670">
        <v>30.001999999999999</v>
      </c>
      <c r="E177" s="670">
        <v>30.66</v>
      </c>
      <c r="F177" s="670">
        <v>31.577000000000002</v>
      </c>
      <c r="G177" s="718">
        <f t="shared" si="19"/>
        <v>5.9808692733680148E-2</v>
      </c>
      <c r="H177" s="177">
        <f t="shared" si="18"/>
        <v>0.31595794947178063</v>
      </c>
      <c r="I177" s="115">
        <f t="shared" si="15"/>
        <v>0.12666474500052588</v>
      </c>
      <c r="J177" s="204">
        <f t="shared" si="16"/>
        <v>-0.12666474500052588</v>
      </c>
      <c r="K177" s="610">
        <f>(IF(I177&lt;=0,I177/$I$182*-100,I177/$I$181*100))</f>
        <v>4.3608421052588549</v>
      </c>
      <c r="L177" s="63">
        <f>'MASTER CHART'!$G$7</f>
        <v>0.3</v>
      </c>
      <c r="M177" s="77">
        <f t="shared" si="17"/>
        <v>1.3082526315776564</v>
      </c>
    </row>
    <row r="178" spans="1:13" ht="16.100000000000001" x14ac:dyDescent="0.35">
      <c r="A178" s="251"/>
    </row>
    <row r="179" spans="1:13" ht="16.649999999999999" thickBot="1" x14ac:dyDescent="0.4">
      <c r="A179" s="251"/>
      <c r="H179" s="188"/>
      <c r="I179" s="168"/>
      <c r="J179" s="82"/>
      <c r="K179" s="178"/>
      <c r="L179" s="178"/>
      <c r="M179" s="179"/>
    </row>
    <row r="180" spans="1:13" ht="17.2" thickTop="1" thickBot="1" x14ac:dyDescent="0.4">
      <c r="A180" s="639" t="s">
        <v>365</v>
      </c>
      <c r="G180" s="640">
        <f>MEDIAN(G165:G179)</f>
        <v>0.18929320447125475</v>
      </c>
      <c r="H180" s="180"/>
      <c r="J180" s="81"/>
      <c r="K180" s="65"/>
      <c r="L180" s="65"/>
      <c r="M180" s="81"/>
    </row>
    <row r="181" spans="1:13" ht="15.55" x14ac:dyDescent="0.3">
      <c r="G181" s="719"/>
      <c r="H181" s="219" t="s">
        <v>15</v>
      </c>
      <c r="I181" s="71">
        <f>MAX(I4:I177)</f>
        <v>2.9045936987211145</v>
      </c>
      <c r="L181" s="65"/>
      <c r="M181" s="81"/>
    </row>
    <row r="182" spans="1:13" x14ac:dyDescent="0.3">
      <c r="G182" s="720"/>
      <c r="H182" s="66" t="s">
        <v>14</v>
      </c>
      <c r="I182" s="64">
        <f>MIN(I4:I177)</f>
        <v>-0.512534562483278</v>
      </c>
      <c r="M182" s="123"/>
    </row>
    <row r="183" spans="1:13" ht="15.55" x14ac:dyDescent="0.3">
      <c r="A183" s="626" t="s">
        <v>376</v>
      </c>
      <c r="H183" s="255"/>
      <c r="I183" s="105"/>
      <c r="J183" s="82"/>
      <c r="K183" s="29"/>
      <c r="L183" s="69"/>
      <c r="M183" s="82"/>
    </row>
    <row r="184" spans="1:13" x14ac:dyDescent="0.3">
      <c r="A184" s="626" t="s">
        <v>375</v>
      </c>
    </row>
    <row r="185" spans="1:13" x14ac:dyDescent="0.3">
      <c r="B185" s="670"/>
      <c r="C185" s="670"/>
      <c r="D185" s="670"/>
      <c r="E185" s="670"/>
      <c r="F185" s="670"/>
    </row>
    <row r="191" spans="1:13" x14ac:dyDescent="0.3">
      <c r="B191" s="725"/>
      <c r="C191" s="722"/>
      <c r="D191" s="722"/>
      <c r="E191" s="722"/>
      <c r="F191" s="722"/>
    </row>
    <row r="193" spans="2:6" x14ac:dyDescent="0.3">
      <c r="B193" s="670" t="s">
        <v>227</v>
      </c>
      <c r="C193" s="670">
        <v>20.207000000000001</v>
      </c>
      <c r="D193" s="670">
        <v>21.423999999999999</v>
      </c>
      <c r="E193" s="670">
        <v>22.725999999999999</v>
      </c>
      <c r="F193" s="670">
        <v>24.065000000000001</v>
      </c>
    </row>
    <row r="204" spans="2:6" x14ac:dyDescent="0.3">
      <c r="B204" s="725"/>
      <c r="C204" s="722"/>
      <c r="D204" s="722"/>
      <c r="E204" s="722"/>
      <c r="F204" s="722"/>
    </row>
    <row r="205" spans="2:6" x14ac:dyDescent="0.3">
      <c r="B205" s="725"/>
      <c r="C205" s="722"/>
      <c r="D205" s="722"/>
      <c r="E205" s="722"/>
      <c r="F205" s="722"/>
    </row>
    <row r="206" spans="2:6" x14ac:dyDescent="0.3">
      <c r="B206" s="725"/>
      <c r="C206" s="722"/>
      <c r="D206" s="722"/>
      <c r="E206" s="722"/>
      <c r="F206" s="722"/>
    </row>
    <row r="207" spans="2:6" x14ac:dyDescent="0.3">
      <c r="B207" s="725"/>
      <c r="C207" s="722"/>
      <c r="D207" s="722"/>
      <c r="E207" s="722"/>
      <c r="F207" s="722"/>
    </row>
    <row r="208" spans="2:6" x14ac:dyDescent="0.3">
      <c r="B208" s="725"/>
      <c r="C208" s="722"/>
      <c r="D208" s="722"/>
      <c r="E208" s="722"/>
      <c r="F208" s="722"/>
    </row>
    <row r="209" spans="2:6" x14ac:dyDescent="0.3">
      <c r="B209" s="725"/>
      <c r="C209" s="722"/>
      <c r="D209" s="722"/>
      <c r="E209" s="722"/>
      <c r="F209" s="722"/>
    </row>
    <row r="210" spans="2:6" x14ac:dyDescent="0.3">
      <c r="B210" s="725"/>
      <c r="C210" s="722"/>
      <c r="D210" s="722"/>
      <c r="E210" s="722"/>
      <c r="F210" s="722"/>
    </row>
    <row r="211" spans="2:6" x14ac:dyDescent="0.3">
      <c r="B211" s="725"/>
      <c r="C211" s="722"/>
      <c r="D211" s="722"/>
      <c r="E211" s="722"/>
      <c r="F211" s="722"/>
    </row>
    <row r="212" spans="2:6" x14ac:dyDescent="0.3">
      <c r="B212" s="725"/>
      <c r="C212" s="722"/>
      <c r="D212" s="722"/>
      <c r="E212" s="722"/>
      <c r="F212" s="722"/>
    </row>
    <row r="213" spans="2:6" x14ac:dyDescent="0.3">
      <c r="B213" s="725"/>
      <c r="C213" s="722"/>
      <c r="D213" s="722"/>
      <c r="E213" s="722"/>
      <c r="F213" s="722"/>
    </row>
    <row r="215" spans="2:6" x14ac:dyDescent="0.3">
      <c r="B215" s="670"/>
      <c r="C215" s="722"/>
      <c r="D215" s="722"/>
      <c r="E215" s="722"/>
      <c r="F215" s="722"/>
    </row>
  </sheetData>
  <mergeCells count="5">
    <mergeCell ref="G1:M1"/>
    <mergeCell ref="H2:L2"/>
    <mergeCell ref="G2:G3"/>
    <mergeCell ref="A1:A3"/>
    <mergeCell ref="B1:F2"/>
  </mergeCells>
  <hyperlinks>
    <hyperlink ref="A183" r:id="rId1" display="SOURCE:  http://www.imf.org/external/data.htm" xr:uid="{00000000-0004-0000-0500-000000000000}"/>
    <hyperlink ref="A184" r:id="rId2" display="Primary sources: http://en.wikipedia.org/wiki/List_of_countries_by_future_GDP_(PPP)_estimates " xr:uid="{00000000-0004-0000-0500-000001000000}"/>
  </hyperlinks>
  <pageMargins left="0.7" right="0.7" top="0.75" bottom="0.75" header="0.3" footer="0.3"/>
  <pageSetup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BD248"/>
  <sheetViews>
    <sheetView zoomScaleNormal="100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C3" sqref="C1:C1048576"/>
    </sheetView>
  </sheetViews>
  <sheetFormatPr defaultRowHeight="16.100000000000001" x14ac:dyDescent="0.35"/>
  <cols>
    <col min="1" max="1" width="19.19921875" style="261" hidden="1" customWidth="1"/>
    <col min="2" max="2" width="24" style="264" customWidth="1"/>
    <col min="3" max="3" width="21.19921875" style="737" hidden="1" customWidth="1"/>
    <col min="4" max="4" width="15.3984375" style="723" hidden="1" customWidth="1"/>
    <col min="5" max="5" width="13" style="717" hidden="1" customWidth="1"/>
    <col min="6" max="6" width="16.3984375" style="717" hidden="1" customWidth="1"/>
    <col min="7" max="7" width="13.796875" style="274" customWidth="1"/>
    <col min="8" max="8" width="14.19921875" style="253" customWidth="1"/>
    <col min="9" max="9" width="10" style="253" customWidth="1"/>
    <col min="10" max="10" width="1" style="253" hidden="1" customWidth="1"/>
    <col min="11" max="11" width="10.59765625" style="271" customWidth="1"/>
    <col min="12" max="12" width="9.19921875" style="271" hidden="1" customWidth="1"/>
    <col min="13" max="13" width="12.59765625" style="253" customWidth="1"/>
    <col min="14" max="14" width="9.19921875" style="253" customWidth="1"/>
    <col min="15" max="56" width="9.19921875" style="253"/>
  </cols>
  <sheetData>
    <row r="1" spans="1:56" ht="30.75" customHeight="1" thickTop="1" x14ac:dyDescent="0.3">
      <c r="B1" s="1518" t="s">
        <v>0</v>
      </c>
      <c r="C1" s="1524" t="s">
        <v>511</v>
      </c>
      <c r="D1" s="1525"/>
      <c r="E1" s="1525"/>
      <c r="F1" s="1525"/>
      <c r="G1" s="1523" t="s">
        <v>311</v>
      </c>
      <c r="H1" s="1509"/>
      <c r="I1" s="1509"/>
      <c r="J1" s="1509"/>
      <c r="K1" s="1509"/>
      <c r="L1" s="1509"/>
      <c r="M1" s="1509"/>
      <c r="N1" s="1402"/>
    </row>
    <row r="2" spans="1:56" ht="27.7" customHeight="1" x14ac:dyDescent="0.3">
      <c r="B2" s="1519"/>
      <c r="C2" s="1525"/>
      <c r="D2" s="1525"/>
      <c r="E2" s="1525"/>
      <c r="F2" s="1525"/>
      <c r="G2" s="1526" t="s">
        <v>385</v>
      </c>
      <c r="H2" s="1520" t="s">
        <v>8</v>
      </c>
      <c r="I2" s="1521"/>
      <c r="J2" s="1521"/>
      <c r="K2" s="1521"/>
      <c r="L2" s="1521"/>
      <c r="M2" s="1522"/>
      <c r="N2" s="1528" t="s">
        <v>1</v>
      </c>
      <c r="P2"/>
    </row>
    <row r="3" spans="1:56" ht="60.8" customHeight="1" thickBot="1" x14ac:dyDescent="0.35">
      <c r="B3" s="1519"/>
      <c r="C3" s="729" t="s">
        <v>0</v>
      </c>
      <c r="D3" s="729" t="s">
        <v>383</v>
      </c>
      <c r="E3" s="730" t="s">
        <v>384</v>
      </c>
      <c r="F3" s="730" t="s">
        <v>7</v>
      </c>
      <c r="G3" s="1527"/>
      <c r="H3" s="61" t="s">
        <v>343</v>
      </c>
      <c r="I3" s="52" t="s">
        <v>348</v>
      </c>
      <c r="J3" s="53" t="s">
        <v>10</v>
      </c>
      <c r="K3" s="652" t="s">
        <v>364</v>
      </c>
      <c r="L3" s="118" t="s">
        <v>16</v>
      </c>
      <c r="M3" s="40" t="s">
        <v>17</v>
      </c>
      <c r="N3" s="1529"/>
    </row>
    <row r="4" spans="1:56" ht="16.649999999999999" thickTop="1" x14ac:dyDescent="0.35">
      <c r="A4" s="288" t="s">
        <v>128</v>
      </c>
      <c r="B4" s="502" t="s">
        <v>128</v>
      </c>
      <c r="C4" s="731" t="s">
        <v>128</v>
      </c>
      <c r="D4" s="732">
        <v>31280.518</v>
      </c>
      <c r="E4" s="732">
        <v>8221.2060000000001</v>
      </c>
      <c r="F4" s="733">
        <v>26.282192641439</v>
      </c>
      <c r="G4" s="726">
        <f>E4</f>
        <v>8221.2060000000001</v>
      </c>
      <c r="H4" s="648">
        <f t="shared" ref="H4:H35" si="0">IF(G4=0,"use mean",G4/$G$179)</f>
        <v>1.6142413319660767</v>
      </c>
      <c r="I4" s="649">
        <f t="shared" ref="I4:I35" si="1">IF(G4=0,0,H4-1)</f>
        <v>0.61424133196607666</v>
      </c>
      <c r="J4" s="649">
        <f>(I4*-1)</f>
        <v>-0.61424133196607666</v>
      </c>
      <c r="K4" s="650">
        <f t="shared" ref="K4:K37" si="2">(IF(I4&lt;0,I4/$I$182*100,I4/$I$181*100))</f>
        <v>0.41529541078660159</v>
      </c>
      <c r="L4" s="651" t="e">
        <f t="shared" ref="L4:L35" si="3">IF(I4&lt;0,I4/$I$182*-100,I4/$J$181*100)</f>
        <v>#VALUE!</v>
      </c>
      <c r="M4" s="93">
        <f>'MASTER CHART'!$I$7</f>
        <v>0</v>
      </c>
      <c r="N4" s="38">
        <f>(K4*M4)</f>
        <v>0</v>
      </c>
      <c r="P4"/>
    </row>
    <row r="5" spans="1:56" x14ac:dyDescent="0.35">
      <c r="A5" s="289" t="s">
        <v>129</v>
      </c>
      <c r="B5" s="503" t="s">
        <v>129</v>
      </c>
      <c r="C5" s="731" t="s">
        <v>129</v>
      </c>
      <c r="D5" s="732">
        <v>3185.413</v>
      </c>
      <c r="E5" s="732">
        <v>1796.8689999999999</v>
      </c>
      <c r="F5" s="733">
        <v>56.409294493367099</v>
      </c>
      <c r="G5" s="727">
        <f t="shared" ref="G5:G68" si="4">E5</f>
        <v>1796.8689999999999</v>
      </c>
      <c r="H5" s="75">
        <f t="shared" si="0"/>
        <v>0.35281687479045676</v>
      </c>
      <c r="I5" s="115">
        <f t="shared" si="1"/>
        <v>-0.64718312520954324</v>
      </c>
      <c r="J5" s="115">
        <f>(I5*-1)</f>
        <v>0.64718312520954324</v>
      </c>
      <c r="K5" s="605">
        <f t="shared" si="2"/>
        <v>-64.885235610195281</v>
      </c>
      <c r="L5" s="125">
        <f t="shared" si="3"/>
        <v>64.885235610195281</v>
      </c>
      <c r="M5" s="117">
        <f>'MASTER CHART'!$I$7</f>
        <v>0</v>
      </c>
      <c r="N5" s="112">
        <f>(K5*M5)</f>
        <v>0</v>
      </c>
    </row>
    <row r="6" spans="1:56" x14ac:dyDescent="0.35">
      <c r="A6" s="290" t="s">
        <v>31</v>
      </c>
      <c r="B6" s="503" t="s">
        <v>31</v>
      </c>
      <c r="C6" s="731" t="s">
        <v>31</v>
      </c>
      <c r="D6" s="732">
        <v>39928.947</v>
      </c>
      <c r="E6" s="732">
        <v>28001.741000000002</v>
      </c>
      <c r="F6" s="733">
        <v>70.128924261388605</v>
      </c>
      <c r="G6" s="727">
        <f t="shared" si="4"/>
        <v>28001.741000000002</v>
      </c>
      <c r="H6" s="75">
        <f t="shared" si="0"/>
        <v>5.4981675059850224</v>
      </c>
      <c r="I6" s="115">
        <f t="shared" si="1"/>
        <v>4.4981675059850224</v>
      </c>
      <c r="J6" s="115">
        <f t="shared" ref="J6:J69" si="5">(I6*-1)</f>
        <v>-4.4981675059850224</v>
      </c>
      <c r="K6" s="605">
        <f t="shared" si="2"/>
        <v>3.0412611867157167</v>
      </c>
      <c r="L6" s="125" t="e">
        <f t="shared" si="3"/>
        <v>#VALUE!</v>
      </c>
      <c r="M6" s="117">
        <f>'MASTER CHART'!$I$7</f>
        <v>0</v>
      </c>
      <c r="N6" s="112">
        <f t="shared" ref="N6:N69" si="6">(K6*M6)</f>
        <v>0</v>
      </c>
    </row>
    <row r="7" spans="1:56" x14ac:dyDescent="0.35">
      <c r="A7" s="290" t="s">
        <v>130</v>
      </c>
      <c r="B7" s="503" t="s">
        <v>130</v>
      </c>
      <c r="C7" s="731" t="s">
        <v>130</v>
      </c>
      <c r="D7" s="732">
        <v>80.153000000000006</v>
      </c>
      <c r="E7" s="732">
        <v>68.638000000000005</v>
      </c>
      <c r="F7" s="733">
        <v>85.633725499981296</v>
      </c>
      <c r="G7" s="727">
        <f t="shared" si="4"/>
        <v>68.638000000000005</v>
      </c>
      <c r="H7" s="75">
        <f t="shared" si="0"/>
        <v>1.3477134199469953E-2</v>
      </c>
      <c r="I7" s="115">
        <f t="shared" si="1"/>
        <v>-0.98652286580053006</v>
      </c>
      <c r="J7" s="115">
        <f t="shared" si="5"/>
        <v>0.98652286580053006</v>
      </c>
      <c r="K7" s="605">
        <f t="shared" si="2"/>
        <v>-98.906733023342071</v>
      </c>
      <c r="L7" s="125">
        <f t="shared" si="3"/>
        <v>98.906733023342071</v>
      </c>
      <c r="M7" s="117">
        <f>'MASTER CHART'!$I$7</f>
        <v>0</v>
      </c>
      <c r="N7" s="112">
        <f t="shared" si="6"/>
        <v>0</v>
      </c>
    </row>
    <row r="8" spans="1:56" x14ac:dyDescent="0.35">
      <c r="A8" s="289" t="s">
        <v>131</v>
      </c>
      <c r="B8" s="503" t="s">
        <v>131</v>
      </c>
      <c r="C8" s="731" t="s">
        <v>131</v>
      </c>
      <c r="D8" s="732">
        <v>22137.260999999999</v>
      </c>
      <c r="E8" s="732">
        <v>9579.65</v>
      </c>
      <c r="F8" s="733">
        <v>43.273872047675603</v>
      </c>
      <c r="G8" s="727">
        <f t="shared" si="4"/>
        <v>9579.65</v>
      </c>
      <c r="H8" s="75">
        <f t="shared" si="0"/>
        <v>1.8809730562363751</v>
      </c>
      <c r="I8" s="115">
        <f t="shared" si="1"/>
        <v>0.88097305623637512</v>
      </c>
      <c r="J8" s="115">
        <f t="shared" si="5"/>
        <v>-0.88097305623637512</v>
      </c>
      <c r="K8" s="605">
        <f t="shared" si="2"/>
        <v>0.59563570251866282</v>
      </c>
      <c r="L8" s="125" t="e">
        <f t="shared" si="3"/>
        <v>#VALUE!</v>
      </c>
      <c r="M8" s="117">
        <f>'MASTER CHART'!$I$7</f>
        <v>0</v>
      </c>
      <c r="N8" s="112">
        <f t="shared" si="6"/>
        <v>0</v>
      </c>
    </row>
    <row r="9" spans="1:56" ht="15.8" customHeight="1" x14ac:dyDescent="0.35">
      <c r="A9" s="289" t="s">
        <v>112</v>
      </c>
      <c r="B9" s="503" t="s">
        <v>112</v>
      </c>
      <c r="C9" s="731" t="s">
        <v>112</v>
      </c>
      <c r="D9" s="732">
        <v>90.903000000000006</v>
      </c>
      <c r="E9" s="732">
        <v>21.989000000000001</v>
      </c>
      <c r="F9" s="733">
        <v>24.189520697886799</v>
      </c>
      <c r="G9" s="727">
        <f t="shared" si="4"/>
        <v>21.989000000000001</v>
      </c>
      <c r="H9" s="75">
        <f t="shared" si="0"/>
        <v>4.3175603005936184E-3</v>
      </c>
      <c r="I9" s="115">
        <f t="shared" si="1"/>
        <v>-0.9956824396994064</v>
      </c>
      <c r="J9" s="115">
        <f t="shared" si="5"/>
        <v>0.9956824396994064</v>
      </c>
      <c r="K9" s="605">
        <f t="shared" si="2"/>
        <v>-99.825052873423374</v>
      </c>
      <c r="L9" s="125">
        <f t="shared" si="3"/>
        <v>99.825052873423374</v>
      </c>
      <c r="M9" s="117">
        <f>'MASTER CHART'!$I$7</f>
        <v>0</v>
      </c>
      <c r="N9" s="112">
        <f t="shared" si="6"/>
        <v>0</v>
      </c>
    </row>
    <row r="10" spans="1:56" x14ac:dyDescent="0.35">
      <c r="A10" s="290" t="s">
        <v>40</v>
      </c>
      <c r="B10" s="503" t="s">
        <v>40</v>
      </c>
      <c r="C10" s="731" t="s">
        <v>40</v>
      </c>
      <c r="D10" s="732">
        <v>41803.125</v>
      </c>
      <c r="E10" s="732">
        <v>38293.345999999998</v>
      </c>
      <c r="F10" s="733">
        <v>91.604027210884396</v>
      </c>
      <c r="G10" s="727">
        <f t="shared" si="4"/>
        <v>38293.345999999998</v>
      </c>
      <c r="H10" s="75">
        <f t="shared" si="0"/>
        <v>7.5189335789028791</v>
      </c>
      <c r="I10" s="115">
        <f t="shared" si="1"/>
        <v>6.5189335789028791</v>
      </c>
      <c r="J10" s="115">
        <f t="shared" si="5"/>
        <v>-6.5189335789028791</v>
      </c>
      <c r="K10" s="605">
        <f t="shared" si="2"/>
        <v>4.4075236517795258</v>
      </c>
      <c r="L10" s="125" t="e">
        <f t="shared" si="3"/>
        <v>#VALUE!</v>
      </c>
      <c r="M10" s="117">
        <f>'MASTER CHART'!$I$7</f>
        <v>0</v>
      </c>
      <c r="N10" s="112">
        <f t="shared" si="6"/>
        <v>0</v>
      </c>
    </row>
    <row r="11" spans="1:56" x14ac:dyDescent="0.35">
      <c r="A11" s="289" t="s">
        <v>132</v>
      </c>
      <c r="B11" s="503" t="s">
        <v>132</v>
      </c>
      <c r="C11" s="731" t="s">
        <v>132</v>
      </c>
      <c r="D11" s="732">
        <v>2983.99</v>
      </c>
      <c r="E11" s="732">
        <v>1874.3050000000001</v>
      </c>
      <c r="F11" s="733">
        <v>62.812040254826599</v>
      </c>
      <c r="G11" s="727">
        <f t="shared" si="4"/>
        <v>1874.3050000000001</v>
      </c>
      <c r="H11" s="75">
        <f t="shared" si="0"/>
        <v>0.36802150435236353</v>
      </c>
      <c r="I11" s="115">
        <f t="shared" si="1"/>
        <v>-0.63197849564763642</v>
      </c>
      <c r="J11" s="115">
        <f t="shared" si="5"/>
        <v>0.63197849564763642</v>
      </c>
      <c r="K11" s="605">
        <f t="shared" si="2"/>
        <v>-63.360851037945132</v>
      </c>
      <c r="L11" s="125">
        <f t="shared" si="3"/>
        <v>63.360851037945132</v>
      </c>
      <c r="M11" s="117">
        <f>'MASTER CHART'!$I$7</f>
        <v>0</v>
      </c>
      <c r="N11" s="112">
        <f t="shared" si="6"/>
        <v>0</v>
      </c>
    </row>
    <row r="12" spans="1:56" s="175" customFormat="1" x14ac:dyDescent="0.35">
      <c r="A12" s="290" t="s">
        <v>133</v>
      </c>
      <c r="B12" s="503" t="s">
        <v>133</v>
      </c>
      <c r="C12" s="731" t="s">
        <v>133</v>
      </c>
      <c r="D12" s="732">
        <v>103.431</v>
      </c>
      <c r="E12" s="732">
        <v>43.212000000000003</v>
      </c>
      <c r="F12" s="733">
        <v>41.778577022362697</v>
      </c>
      <c r="G12" s="727">
        <f t="shared" si="4"/>
        <v>43.212000000000003</v>
      </c>
      <c r="H12" s="75">
        <f t="shared" si="0"/>
        <v>8.4847157992292265E-3</v>
      </c>
      <c r="I12" s="115">
        <f t="shared" si="1"/>
        <v>-0.99151528420077073</v>
      </c>
      <c r="J12" s="115">
        <f t="shared" si="5"/>
        <v>0.99151528420077073</v>
      </c>
      <c r="K12" s="605">
        <f t="shared" si="2"/>
        <v>-99.407262520398092</v>
      </c>
      <c r="L12" s="125">
        <f t="shared" si="3"/>
        <v>99.407262520398092</v>
      </c>
      <c r="M12" s="117">
        <f>'MASTER CHART'!$I$7</f>
        <v>0</v>
      </c>
      <c r="N12" s="112">
        <f t="shared" si="6"/>
        <v>0</v>
      </c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5"/>
      <c r="AS12" s="265"/>
      <c r="AT12" s="265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</row>
    <row r="13" spans="1:56" x14ac:dyDescent="0.35">
      <c r="A13" s="289" t="s">
        <v>41</v>
      </c>
      <c r="B13" s="503" t="s">
        <v>41</v>
      </c>
      <c r="C13" s="731" t="s">
        <v>41</v>
      </c>
      <c r="D13" s="732">
        <v>23630.169000000002</v>
      </c>
      <c r="E13" s="732">
        <v>21099.145</v>
      </c>
      <c r="F13" s="733">
        <v>89.289014395115004</v>
      </c>
      <c r="G13" s="727">
        <f t="shared" si="4"/>
        <v>21099.145</v>
      </c>
      <c r="H13" s="75">
        <f t="shared" si="0"/>
        <v>4.1428364558855941</v>
      </c>
      <c r="I13" s="115">
        <f t="shared" si="1"/>
        <v>3.1428364558855941</v>
      </c>
      <c r="J13" s="115">
        <f t="shared" si="5"/>
        <v>-3.1428364558855941</v>
      </c>
      <c r="K13" s="605">
        <f t="shared" si="2"/>
        <v>2.1249067574212002</v>
      </c>
      <c r="L13" s="125" t="e">
        <f t="shared" si="3"/>
        <v>#VALUE!</v>
      </c>
      <c r="M13" s="117">
        <f>'MASTER CHART'!$I$7</f>
        <v>0</v>
      </c>
      <c r="N13" s="112">
        <f t="shared" si="6"/>
        <v>0</v>
      </c>
    </row>
    <row r="14" spans="1:56" x14ac:dyDescent="0.35">
      <c r="A14" s="290" t="s">
        <v>42</v>
      </c>
      <c r="B14" s="503" t="s">
        <v>42</v>
      </c>
      <c r="C14" s="731" t="s">
        <v>42</v>
      </c>
      <c r="D14" s="732">
        <v>8526.4290000000001</v>
      </c>
      <c r="E14" s="732">
        <v>5620.527</v>
      </c>
      <c r="F14" s="733">
        <v>65.918885854793402</v>
      </c>
      <c r="G14" s="727">
        <f t="shared" si="4"/>
        <v>5620.527</v>
      </c>
      <c r="H14" s="75">
        <f t="shared" si="0"/>
        <v>1.103595627068741</v>
      </c>
      <c r="I14" s="115">
        <f t="shared" si="1"/>
        <v>0.10359562706874104</v>
      </c>
      <c r="J14" s="115">
        <f t="shared" si="5"/>
        <v>-0.10359562706874104</v>
      </c>
      <c r="K14" s="605">
        <f t="shared" si="2"/>
        <v>7.004215812293213E-2</v>
      </c>
      <c r="L14" s="125" t="e">
        <f t="shared" si="3"/>
        <v>#VALUE!</v>
      </c>
      <c r="M14" s="117">
        <f>'MASTER CHART'!$I$7</f>
        <v>0</v>
      </c>
      <c r="N14" s="112">
        <f t="shared" si="6"/>
        <v>0</v>
      </c>
    </row>
    <row r="15" spans="1:56" x14ac:dyDescent="0.35">
      <c r="A15" s="289" t="s">
        <v>43</v>
      </c>
      <c r="B15" s="503" t="s">
        <v>43</v>
      </c>
      <c r="C15" s="731" t="s">
        <v>43</v>
      </c>
      <c r="D15" s="732">
        <v>9514.8870000000006</v>
      </c>
      <c r="E15" s="732">
        <v>5171.777</v>
      </c>
      <c r="F15" s="733">
        <v>54.354581404907897</v>
      </c>
      <c r="G15" s="727">
        <f t="shared" si="4"/>
        <v>5171.777</v>
      </c>
      <c r="H15" s="75">
        <f t="shared" si="0"/>
        <v>1.015483153336812</v>
      </c>
      <c r="I15" s="115">
        <f t="shared" si="1"/>
        <v>1.548315333681205E-2</v>
      </c>
      <c r="J15" s="115">
        <f t="shared" si="5"/>
        <v>-1.548315333681205E-2</v>
      </c>
      <c r="K15" s="605">
        <f t="shared" si="2"/>
        <v>1.0468332543988462E-2</v>
      </c>
      <c r="L15" s="125" t="e">
        <f t="shared" si="3"/>
        <v>#VALUE!</v>
      </c>
      <c r="M15" s="117">
        <f>'MASTER CHART'!$I$7</f>
        <v>0</v>
      </c>
      <c r="N15" s="112">
        <f t="shared" si="6"/>
        <v>0</v>
      </c>
    </row>
    <row r="16" spans="1:56" x14ac:dyDescent="0.35">
      <c r="A16" s="290" t="s">
        <v>134</v>
      </c>
      <c r="B16" s="503" t="s">
        <v>216</v>
      </c>
      <c r="C16" s="731" t="s">
        <v>134</v>
      </c>
      <c r="D16" s="732">
        <v>382.57100000000003</v>
      </c>
      <c r="E16" s="732">
        <v>316.774</v>
      </c>
      <c r="F16" s="733">
        <v>82.801362361496302</v>
      </c>
      <c r="G16" s="727">
        <f t="shared" si="4"/>
        <v>316.774</v>
      </c>
      <c r="H16" s="75">
        <f t="shared" si="0"/>
        <v>6.2198865189878702E-2</v>
      </c>
      <c r="I16" s="115">
        <f t="shared" si="1"/>
        <v>-0.93780113481012128</v>
      </c>
      <c r="J16" s="115">
        <f t="shared" si="5"/>
        <v>0.93780113481012128</v>
      </c>
      <c r="K16" s="605">
        <f t="shared" si="2"/>
        <v>-94.021993493667736</v>
      </c>
      <c r="L16" s="125">
        <f t="shared" si="3"/>
        <v>94.021993493667736</v>
      </c>
      <c r="M16" s="117">
        <f>'MASTER CHART'!$I$7</f>
        <v>0</v>
      </c>
      <c r="N16" s="112">
        <f t="shared" si="6"/>
        <v>0</v>
      </c>
    </row>
    <row r="17" spans="1:17" x14ac:dyDescent="0.35">
      <c r="A17" s="289" t="s">
        <v>44</v>
      </c>
      <c r="B17" s="503" t="s">
        <v>44</v>
      </c>
      <c r="C17" s="731" t="s">
        <v>44</v>
      </c>
      <c r="D17" s="732">
        <v>1344.1110000000001</v>
      </c>
      <c r="E17" s="732">
        <v>1192.4849999999999</v>
      </c>
      <c r="F17" s="733">
        <v>88.719235241732306</v>
      </c>
      <c r="G17" s="727">
        <f t="shared" si="4"/>
        <v>1192.4849999999999</v>
      </c>
      <c r="H17" s="75">
        <f t="shared" si="0"/>
        <v>0.23414552253642187</v>
      </c>
      <c r="I17" s="115">
        <f t="shared" si="1"/>
        <v>-0.76585447746357815</v>
      </c>
      <c r="J17" s="115">
        <f t="shared" si="5"/>
        <v>0.76585447746357815</v>
      </c>
      <c r="K17" s="605">
        <f t="shared" si="2"/>
        <v>-76.782978847382495</v>
      </c>
      <c r="L17" s="125">
        <f t="shared" si="3"/>
        <v>76.782978847382495</v>
      </c>
      <c r="M17" s="117">
        <f>'MASTER CHART'!$I$7</f>
        <v>0</v>
      </c>
      <c r="N17" s="112">
        <f t="shared" si="6"/>
        <v>0</v>
      </c>
    </row>
    <row r="18" spans="1:17" x14ac:dyDescent="0.35">
      <c r="A18" s="290" t="s">
        <v>45</v>
      </c>
      <c r="B18" s="503" t="s">
        <v>45</v>
      </c>
      <c r="C18" s="731" t="s">
        <v>45</v>
      </c>
      <c r="D18" s="732">
        <v>158512.57</v>
      </c>
      <c r="E18" s="732">
        <v>53127.038</v>
      </c>
      <c r="F18" s="733">
        <v>33.515977944209702</v>
      </c>
      <c r="G18" s="727">
        <f t="shared" si="4"/>
        <v>53127.038</v>
      </c>
      <c r="H18" s="75">
        <f t="shared" si="0"/>
        <v>10.431542596613243</v>
      </c>
      <c r="I18" s="115">
        <f t="shared" si="1"/>
        <v>9.4315425966132427</v>
      </c>
      <c r="J18" s="115">
        <f t="shared" si="5"/>
        <v>-9.4315425966132427</v>
      </c>
      <c r="K18" s="605">
        <f t="shared" si="2"/>
        <v>6.3767710721689905</v>
      </c>
      <c r="L18" s="125" t="e">
        <f t="shared" si="3"/>
        <v>#VALUE!</v>
      </c>
      <c r="M18" s="117">
        <f>'MASTER CHART'!$I$7</f>
        <v>0</v>
      </c>
      <c r="N18" s="112">
        <f t="shared" si="6"/>
        <v>0</v>
      </c>
    </row>
    <row r="19" spans="1:17" x14ac:dyDescent="0.35">
      <c r="A19" s="289" t="s">
        <v>114</v>
      </c>
      <c r="B19" s="503" t="s">
        <v>114</v>
      </c>
      <c r="C19" s="731" t="s">
        <v>114</v>
      </c>
      <c r="D19" s="732">
        <v>286.06599999999997</v>
      </c>
      <c r="E19" s="732">
        <v>90.265000000000001</v>
      </c>
      <c r="F19" s="733">
        <v>31.553907140310301</v>
      </c>
      <c r="G19" s="727">
        <f t="shared" si="4"/>
        <v>90.265000000000001</v>
      </c>
      <c r="H19" s="75">
        <f t="shared" si="0"/>
        <v>1.7723615468328843E-2</v>
      </c>
      <c r="I19" s="115">
        <f t="shared" si="1"/>
        <v>-0.98227638453167121</v>
      </c>
      <c r="J19" s="115">
        <f t="shared" si="5"/>
        <v>0.98227638453167121</v>
      </c>
      <c r="K19" s="605">
        <f t="shared" si="2"/>
        <v>-98.480989633393548</v>
      </c>
      <c r="L19" s="125">
        <f t="shared" si="3"/>
        <v>98.480989633393548</v>
      </c>
      <c r="M19" s="117">
        <f>'MASTER CHART'!$I$7</f>
        <v>0</v>
      </c>
      <c r="N19" s="112">
        <f t="shared" si="6"/>
        <v>0</v>
      </c>
    </row>
    <row r="20" spans="1:17" x14ac:dyDescent="0.35">
      <c r="A20" s="290" t="s">
        <v>135</v>
      </c>
      <c r="B20" s="503" t="s">
        <v>135</v>
      </c>
      <c r="C20" s="731" t="s">
        <v>135</v>
      </c>
      <c r="D20" s="732">
        <v>9307.6090000000004</v>
      </c>
      <c r="E20" s="732">
        <v>7099.5889999999999</v>
      </c>
      <c r="F20" s="733">
        <v>76.277258746043202</v>
      </c>
      <c r="G20" s="727">
        <f t="shared" si="4"/>
        <v>7099.5889999999999</v>
      </c>
      <c r="H20" s="75">
        <f t="shared" si="0"/>
        <v>1.3940108061726839</v>
      </c>
      <c r="I20" s="115">
        <f t="shared" si="1"/>
        <v>0.39401080617268391</v>
      </c>
      <c r="J20" s="115">
        <f t="shared" si="5"/>
        <v>-0.39401080617268391</v>
      </c>
      <c r="K20" s="605">
        <f t="shared" si="2"/>
        <v>0.26639509764035518</v>
      </c>
      <c r="L20" s="125" t="e">
        <f t="shared" si="3"/>
        <v>#VALUE!</v>
      </c>
      <c r="M20" s="117">
        <f>'MASTER CHART'!$I$7</f>
        <v>0</v>
      </c>
      <c r="N20" s="112">
        <f t="shared" si="6"/>
        <v>0</v>
      </c>
      <c r="Q20"/>
    </row>
    <row r="21" spans="1:17" x14ac:dyDescent="0.35">
      <c r="A21" s="289" t="s">
        <v>136</v>
      </c>
      <c r="B21" s="503" t="s">
        <v>136</v>
      </c>
      <c r="C21" s="731" t="s">
        <v>136</v>
      </c>
      <c r="D21" s="732">
        <v>11144.42</v>
      </c>
      <c r="E21" s="732">
        <v>10901.223</v>
      </c>
      <c r="F21" s="733">
        <v>97.817768892414307</v>
      </c>
      <c r="G21" s="727">
        <f t="shared" si="4"/>
        <v>10901.223</v>
      </c>
      <c r="H21" s="75">
        <f t="shared" si="0"/>
        <v>2.1404651258683005</v>
      </c>
      <c r="I21" s="115">
        <f t="shared" si="1"/>
        <v>1.1404651258683005</v>
      </c>
      <c r="J21" s="115">
        <f t="shared" si="5"/>
        <v>-1.1404651258683005</v>
      </c>
      <c r="K21" s="605">
        <f t="shared" si="2"/>
        <v>0.77108118305758488</v>
      </c>
      <c r="L21" s="125" t="e">
        <f t="shared" si="3"/>
        <v>#VALUE!</v>
      </c>
      <c r="M21" s="117">
        <f>'MASTER CHART'!$I$7</f>
        <v>0</v>
      </c>
      <c r="N21" s="112">
        <f t="shared" si="6"/>
        <v>0</v>
      </c>
    </row>
    <row r="22" spans="1:17" x14ac:dyDescent="0.35">
      <c r="A22" s="290" t="s">
        <v>137</v>
      </c>
      <c r="B22" s="503" t="s">
        <v>137</v>
      </c>
      <c r="C22" s="731" t="s">
        <v>137</v>
      </c>
      <c r="D22" s="732">
        <v>339.75799999999998</v>
      </c>
      <c r="E22" s="732">
        <v>149.91399999999999</v>
      </c>
      <c r="F22" s="733">
        <v>44.1237586752924</v>
      </c>
      <c r="G22" s="727">
        <f t="shared" si="4"/>
        <v>149.91399999999999</v>
      </c>
      <c r="H22" s="75">
        <f t="shared" si="0"/>
        <v>2.9435751280330692E-2</v>
      </c>
      <c r="I22" s="115">
        <f t="shared" si="1"/>
        <v>-0.97056424871966929</v>
      </c>
      <c r="J22" s="115">
        <f t="shared" si="5"/>
        <v>0.97056424871966929</v>
      </c>
      <c r="K22" s="605">
        <f t="shared" si="2"/>
        <v>-97.306755228851088</v>
      </c>
      <c r="L22" s="125">
        <f t="shared" si="3"/>
        <v>97.306755228851088</v>
      </c>
      <c r="M22" s="117">
        <f>'MASTER CHART'!$I$7</f>
        <v>0</v>
      </c>
      <c r="N22" s="112">
        <f t="shared" si="6"/>
        <v>0</v>
      </c>
    </row>
    <row r="23" spans="1:17" x14ac:dyDescent="0.35">
      <c r="A23" s="289" t="s">
        <v>138</v>
      </c>
      <c r="B23" s="503" t="s">
        <v>138</v>
      </c>
      <c r="C23" s="731" t="s">
        <v>138</v>
      </c>
      <c r="D23" s="732">
        <v>10599.51</v>
      </c>
      <c r="E23" s="732">
        <v>4612.2430000000004</v>
      </c>
      <c r="F23" s="733">
        <v>43.513737899204799</v>
      </c>
      <c r="G23" s="727">
        <f t="shared" si="4"/>
        <v>4612.2430000000004</v>
      </c>
      <c r="H23" s="75">
        <f t="shared" si="0"/>
        <v>0.90561813968306026</v>
      </c>
      <c r="I23" s="115">
        <f t="shared" si="1"/>
        <v>-9.4381860316939736E-2</v>
      </c>
      <c r="J23" s="115">
        <f t="shared" si="5"/>
        <v>9.4381860316939736E-2</v>
      </c>
      <c r="K23" s="605">
        <f t="shared" si="2"/>
        <v>-9.4625292370074785</v>
      </c>
      <c r="L23" s="125">
        <f t="shared" si="3"/>
        <v>9.4625292370074785</v>
      </c>
      <c r="M23" s="117">
        <f>'MASTER CHART'!$I$7</f>
        <v>0</v>
      </c>
      <c r="N23" s="112">
        <f t="shared" si="6"/>
        <v>0</v>
      </c>
    </row>
    <row r="24" spans="1:17" x14ac:dyDescent="0.35">
      <c r="A24" s="290" t="s">
        <v>139</v>
      </c>
      <c r="B24" s="503" t="s">
        <v>139</v>
      </c>
      <c r="C24" s="731" t="s">
        <v>139</v>
      </c>
      <c r="D24" s="732">
        <v>65.460999999999999</v>
      </c>
      <c r="E24" s="732">
        <v>65.460999999999999</v>
      </c>
      <c r="F24" s="733">
        <v>100</v>
      </c>
      <c r="G24" s="727">
        <f t="shared" si="4"/>
        <v>65.460999999999999</v>
      </c>
      <c r="H24" s="75">
        <f t="shared" si="0"/>
        <v>1.2853327338085353E-2</v>
      </c>
      <c r="I24" s="115">
        <f t="shared" si="1"/>
        <v>-0.98714667266191469</v>
      </c>
      <c r="J24" s="115">
        <f t="shared" si="5"/>
        <v>0.98714667266191469</v>
      </c>
      <c r="K24" s="605">
        <f t="shared" si="2"/>
        <v>-98.969274603305365</v>
      </c>
      <c r="L24" s="125">
        <f t="shared" si="3"/>
        <v>98.969274603305365</v>
      </c>
      <c r="M24" s="117">
        <f>'MASTER CHART'!$I$7</f>
        <v>0</v>
      </c>
      <c r="N24" s="112">
        <f t="shared" si="6"/>
        <v>0</v>
      </c>
    </row>
    <row r="25" spans="1:17" x14ac:dyDescent="0.35">
      <c r="A25" s="290" t="s">
        <v>35</v>
      </c>
      <c r="B25" s="503" t="s">
        <v>35</v>
      </c>
      <c r="C25" s="731" t="s">
        <v>251</v>
      </c>
      <c r="D25" s="732">
        <v>10847.664000000001</v>
      </c>
      <c r="E25" s="732">
        <v>7388.0609999999997</v>
      </c>
      <c r="F25" s="733">
        <v>68.107391600624794</v>
      </c>
      <c r="G25" s="727">
        <f t="shared" si="4"/>
        <v>7388.0609999999997</v>
      </c>
      <c r="H25" s="75">
        <f t="shared" si="0"/>
        <v>1.4506525477267718</v>
      </c>
      <c r="I25" s="115">
        <f t="shared" si="1"/>
        <v>0.45065254772677177</v>
      </c>
      <c r="J25" s="115">
        <f t="shared" si="5"/>
        <v>-0.45065254772677177</v>
      </c>
      <c r="K25" s="605">
        <f t="shared" si="2"/>
        <v>0.30469121042566766</v>
      </c>
      <c r="L25" s="125" t="e">
        <f t="shared" si="3"/>
        <v>#VALUE!</v>
      </c>
      <c r="M25" s="117">
        <f>'MASTER CHART'!$I$7</f>
        <v>0</v>
      </c>
      <c r="N25" s="112">
        <f t="shared" si="6"/>
        <v>0</v>
      </c>
    </row>
    <row r="26" spans="1:17" ht="19.55" customHeight="1" x14ac:dyDescent="0.35">
      <c r="A26" s="289" t="s">
        <v>231</v>
      </c>
      <c r="B26" s="503" t="s">
        <v>140</v>
      </c>
      <c r="C26" s="731" t="s">
        <v>140</v>
      </c>
      <c r="D26" s="732">
        <v>3824.7460000000001</v>
      </c>
      <c r="E26" s="732">
        <v>1515.1959999999999</v>
      </c>
      <c r="F26" s="733">
        <v>39.615598003109199</v>
      </c>
      <c r="G26" s="727">
        <f t="shared" si="4"/>
        <v>1515.1959999999999</v>
      </c>
      <c r="H26" s="75">
        <f t="shared" si="0"/>
        <v>0.29751012311693337</v>
      </c>
      <c r="I26" s="115">
        <f t="shared" si="1"/>
        <v>-0.70248987688306663</v>
      </c>
      <c r="J26" s="115">
        <f t="shared" si="5"/>
        <v>0.70248987688306663</v>
      </c>
      <c r="K26" s="605">
        <f t="shared" si="2"/>
        <v>-70.430175633174429</v>
      </c>
      <c r="L26" s="125">
        <f t="shared" si="3"/>
        <v>70.430175633174429</v>
      </c>
      <c r="M26" s="117">
        <f>'MASTER CHART'!$I$7</f>
        <v>0</v>
      </c>
      <c r="N26" s="112">
        <f t="shared" si="6"/>
        <v>0</v>
      </c>
    </row>
    <row r="27" spans="1:17" x14ac:dyDescent="0.35">
      <c r="A27" s="290" t="s">
        <v>141</v>
      </c>
      <c r="B27" s="503" t="s">
        <v>141</v>
      </c>
      <c r="C27" s="731" t="s">
        <v>141</v>
      </c>
      <c r="D27" s="732">
        <v>2038.587</v>
      </c>
      <c r="E27" s="732">
        <v>1165.807</v>
      </c>
      <c r="F27" s="733">
        <v>57.187012376709902</v>
      </c>
      <c r="G27" s="727">
        <f t="shared" si="4"/>
        <v>1165.807</v>
      </c>
      <c r="H27" s="75">
        <f t="shared" si="0"/>
        <v>0.22890727278885553</v>
      </c>
      <c r="I27" s="115">
        <f t="shared" si="1"/>
        <v>-0.77109272721114452</v>
      </c>
      <c r="J27" s="115">
        <f t="shared" si="5"/>
        <v>0.77109272721114452</v>
      </c>
      <c r="K27" s="605">
        <f t="shared" si="2"/>
        <v>-77.308154884606651</v>
      </c>
      <c r="L27" s="125">
        <f t="shared" si="3"/>
        <v>77.308154884606651</v>
      </c>
      <c r="M27" s="117">
        <f>'MASTER CHART'!$I$7</f>
        <v>0</v>
      </c>
      <c r="N27" s="112">
        <f t="shared" si="6"/>
        <v>0</v>
      </c>
    </row>
    <row r="28" spans="1:17" x14ac:dyDescent="0.35">
      <c r="A28" s="289" t="s">
        <v>46</v>
      </c>
      <c r="B28" s="503" t="s">
        <v>46</v>
      </c>
      <c r="C28" s="731" t="s">
        <v>46</v>
      </c>
      <c r="D28" s="732">
        <v>202033.67</v>
      </c>
      <c r="E28" s="732">
        <v>172604.19099999999</v>
      </c>
      <c r="F28" s="733">
        <v>85.433379000638894</v>
      </c>
      <c r="G28" s="727">
        <f t="shared" si="4"/>
        <v>172604.19099999999</v>
      </c>
      <c r="H28" s="75">
        <f t="shared" si="0"/>
        <v>33.890991076341727</v>
      </c>
      <c r="I28" s="115">
        <f t="shared" si="1"/>
        <v>32.890991076341727</v>
      </c>
      <c r="J28" s="115">
        <f t="shared" si="5"/>
        <v>-32.890991076341727</v>
      </c>
      <c r="K28" s="605">
        <f t="shared" si="2"/>
        <v>22.237965664906071</v>
      </c>
      <c r="L28" s="125" t="e">
        <f t="shared" si="3"/>
        <v>#VALUE!</v>
      </c>
      <c r="M28" s="117">
        <f>'MASTER CHART'!$I$7</f>
        <v>0</v>
      </c>
      <c r="N28" s="112">
        <f t="shared" si="6"/>
        <v>0</v>
      </c>
    </row>
    <row r="29" spans="1:17" ht="17.350000000000001" customHeight="1" x14ac:dyDescent="0.35">
      <c r="A29" s="289" t="s">
        <v>142</v>
      </c>
      <c r="B29" s="503" t="s">
        <v>142</v>
      </c>
      <c r="C29" s="731" t="s">
        <v>142</v>
      </c>
      <c r="D29" s="732">
        <v>28.562000000000001</v>
      </c>
      <c r="E29" s="732">
        <v>13.102</v>
      </c>
      <c r="F29" s="733">
        <v>45.872137805475802</v>
      </c>
      <c r="G29" s="727">
        <f t="shared" si="4"/>
        <v>13.102</v>
      </c>
      <c r="H29" s="75">
        <f t="shared" si="0"/>
        <v>2.5725897065977344E-3</v>
      </c>
      <c r="I29" s="115">
        <f t="shared" si="1"/>
        <v>-0.99742741029340232</v>
      </c>
      <c r="J29" s="115">
        <f t="shared" si="5"/>
        <v>0.99742741029340232</v>
      </c>
      <c r="K29" s="605">
        <f t="shared" si="2"/>
        <v>-100</v>
      </c>
      <c r="L29" s="125">
        <f t="shared" si="3"/>
        <v>100</v>
      </c>
      <c r="M29" s="117">
        <f>'MASTER CHART'!$I$7</f>
        <v>0</v>
      </c>
      <c r="N29" s="112">
        <f t="shared" si="6"/>
        <v>0</v>
      </c>
    </row>
    <row r="30" spans="1:17" x14ac:dyDescent="0.35">
      <c r="A30" s="290" t="s">
        <v>143</v>
      </c>
      <c r="B30" s="503" t="s">
        <v>217</v>
      </c>
      <c r="C30" s="731" t="s">
        <v>143</v>
      </c>
      <c r="D30" s="732">
        <v>423.20499999999998</v>
      </c>
      <c r="E30" s="732">
        <v>325.39100000000002</v>
      </c>
      <c r="F30" s="733">
        <v>76.887324110064895</v>
      </c>
      <c r="G30" s="727">
        <f t="shared" si="4"/>
        <v>325.39100000000002</v>
      </c>
      <c r="H30" s="75">
        <f t="shared" si="0"/>
        <v>6.3890821036448137E-2</v>
      </c>
      <c r="I30" s="115">
        <f t="shared" si="1"/>
        <v>-0.93610917896355184</v>
      </c>
      <c r="J30" s="115">
        <f t="shared" si="5"/>
        <v>0.93610917896355184</v>
      </c>
      <c r="K30" s="605">
        <f t="shared" si="2"/>
        <v>-93.852361515529921</v>
      </c>
      <c r="L30" s="125">
        <f t="shared" si="3"/>
        <v>93.852361515529921</v>
      </c>
      <c r="M30" s="117">
        <f>'MASTER CHART'!$I$7</f>
        <v>0</v>
      </c>
      <c r="N30" s="112">
        <f t="shared" si="6"/>
        <v>0</v>
      </c>
    </row>
    <row r="31" spans="1:17" x14ac:dyDescent="0.35">
      <c r="A31" s="289" t="s">
        <v>47</v>
      </c>
      <c r="B31" s="503" t="s">
        <v>47</v>
      </c>
      <c r="C31" s="731" t="s">
        <v>47</v>
      </c>
      <c r="D31" s="732">
        <v>7167.9979999999996</v>
      </c>
      <c r="E31" s="732">
        <v>5277.491</v>
      </c>
      <c r="F31" s="733">
        <v>73.625732038429703</v>
      </c>
      <c r="G31" s="727">
        <f t="shared" si="4"/>
        <v>5277.491</v>
      </c>
      <c r="H31" s="75">
        <f t="shared" si="0"/>
        <v>1.0362401941125161</v>
      </c>
      <c r="I31" s="115">
        <f t="shared" si="1"/>
        <v>3.6240194112516111E-2</v>
      </c>
      <c r="J31" s="115">
        <f t="shared" si="5"/>
        <v>-3.6240194112516111E-2</v>
      </c>
      <c r="K31" s="605">
        <f t="shared" si="2"/>
        <v>2.4502399167392341E-2</v>
      </c>
      <c r="L31" s="125" t="e">
        <f t="shared" si="3"/>
        <v>#VALUE!</v>
      </c>
      <c r="M31" s="117">
        <f>'MASTER CHART'!$I$7</f>
        <v>0</v>
      </c>
      <c r="N31" s="112">
        <f t="shared" si="6"/>
        <v>0</v>
      </c>
    </row>
    <row r="32" spans="1:17" x14ac:dyDescent="0.35">
      <c r="A32" s="290" t="s">
        <v>144</v>
      </c>
      <c r="B32" s="503" t="s">
        <v>144</v>
      </c>
      <c r="C32" s="731" t="s">
        <v>144</v>
      </c>
      <c r="D32" s="732">
        <v>17419.615000000002</v>
      </c>
      <c r="E32" s="732">
        <v>5055.9049999999997</v>
      </c>
      <c r="F32" s="733">
        <v>29.0242063329184</v>
      </c>
      <c r="G32" s="727">
        <f t="shared" si="4"/>
        <v>5055.9049999999997</v>
      </c>
      <c r="H32" s="75">
        <f t="shared" si="0"/>
        <v>0.99273157995237515</v>
      </c>
      <c r="I32" s="115">
        <f t="shared" si="1"/>
        <v>-7.2684200476248462E-3</v>
      </c>
      <c r="J32" s="115">
        <f t="shared" si="5"/>
        <v>7.2684200476248462E-3</v>
      </c>
      <c r="K32" s="605">
        <f t="shared" si="2"/>
        <v>-0.7287166938280526</v>
      </c>
      <c r="L32" s="125">
        <f t="shared" si="3"/>
        <v>0.7287166938280526</v>
      </c>
      <c r="M32" s="117">
        <f>'MASTER CHART'!$I$7</f>
        <v>0</v>
      </c>
      <c r="N32" s="112">
        <f t="shared" si="6"/>
        <v>0</v>
      </c>
    </row>
    <row r="33" spans="1:17" x14ac:dyDescent="0.35">
      <c r="A33" s="290" t="s">
        <v>145</v>
      </c>
      <c r="B33" s="503" t="s">
        <v>145</v>
      </c>
      <c r="C33" s="731" t="s">
        <v>145</v>
      </c>
      <c r="D33" s="732">
        <v>15408.27</v>
      </c>
      <c r="E33" s="732">
        <v>3160.902</v>
      </c>
      <c r="F33" s="733">
        <v>20.514321205430601</v>
      </c>
      <c r="G33" s="727">
        <f t="shared" si="4"/>
        <v>3160.902</v>
      </c>
      <c r="H33" s="75">
        <f t="shared" si="0"/>
        <v>0.62064600433248307</v>
      </c>
      <c r="I33" s="115">
        <f t="shared" si="1"/>
        <v>-0.37935399566751693</v>
      </c>
      <c r="J33" s="115">
        <f t="shared" si="5"/>
        <v>0.37935399566751693</v>
      </c>
      <c r="K33" s="605">
        <f t="shared" si="2"/>
        <v>-38.033243497481841</v>
      </c>
      <c r="L33" s="125">
        <f t="shared" si="3"/>
        <v>38.033243497481841</v>
      </c>
      <c r="M33" s="117">
        <f>'MASTER CHART'!$I$7</f>
        <v>0</v>
      </c>
      <c r="N33" s="112">
        <f t="shared" si="6"/>
        <v>0</v>
      </c>
    </row>
    <row r="34" spans="1:17" x14ac:dyDescent="0.35">
      <c r="A34" s="289" t="s">
        <v>146</v>
      </c>
      <c r="B34" s="503" t="s">
        <v>146</v>
      </c>
      <c r="C34" s="731" t="s">
        <v>146</v>
      </c>
      <c r="D34" s="732">
        <v>22818.632000000001</v>
      </c>
      <c r="E34" s="732">
        <v>12280.662</v>
      </c>
      <c r="F34" s="733">
        <v>53.818572471829199</v>
      </c>
      <c r="G34" s="727">
        <f t="shared" si="4"/>
        <v>12280.662</v>
      </c>
      <c r="H34" s="75">
        <f t="shared" si="0"/>
        <v>2.4113192376282973</v>
      </c>
      <c r="I34" s="115">
        <f t="shared" si="1"/>
        <v>1.4113192376282973</v>
      </c>
      <c r="J34" s="115">
        <f t="shared" si="5"/>
        <v>-1.4113192376282973</v>
      </c>
      <c r="K34" s="605">
        <f t="shared" si="2"/>
        <v>0.95420866691896111</v>
      </c>
      <c r="L34" s="125" t="e">
        <f t="shared" si="3"/>
        <v>#VALUE!</v>
      </c>
      <c r="M34" s="117">
        <f>'MASTER CHART'!$I$7</f>
        <v>0</v>
      </c>
      <c r="N34" s="112">
        <f t="shared" si="6"/>
        <v>0</v>
      </c>
    </row>
    <row r="35" spans="1:17" x14ac:dyDescent="0.35">
      <c r="A35" s="290" t="s">
        <v>48</v>
      </c>
      <c r="B35" s="503" t="s">
        <v>48</v>
      </c>
      <c r="C35" s="731" t="s">
        <v>48</v>
      </c>
      <c r="D35" s="732">
        <v>35524.732000000004</v>
      </c>
      <c r="E35" s="732">
        <v>29005.8</v>
      </c>
      <c r="F35" s="733">
        <v>81.649595555006599</v>
      </c>
      <c r="G35" s="727">
        <f t="shared" si="4"/>
        <v>29005.8</v>
      </c>
      <c r="H35" s="75">
        <f t="shared" si="0"/>
        <v>5.695315410748937</v>
      </c>
      <c r="I35" s="115">
        <f t="shared" si="1"/>
        <v>4.695315410748937</v>
      </c>
      <c r="J35" s="115">
        <f t="shared" si="5"/>
        <v>-4.695315410748937</v>
      </c>
      <c r="K35" s="605">
        <f t="shared" si="2"/>
        <v>3.1745550825084048</v>
      </c>
      <c r="L35" s="125" t="e">
        <f t="shared" si="3"/>
        <v>#VALUE!</v>
      </c>
      <c r="M35" s="117">
        <f>'MASTER CHART'!$I$7</f>
        <v>0</v>
      </c>
      <c r="N35" s="112">
        <f t="shared" si="6"/>
        <v>0</v>
      </c>
    </row>
    <row r="36" spans="1:17" x14ac:dyDescent="0.35">
      <c r="A36" s="290" t="s">
        <v>147</v>
      </c>
      <c r="B36" s="503" t="s">
        <v>147</v>
      </c>
      <c r="C36" s="731" t="s">
        <v>147</v>
      </c>
      <c r="D36" s="732">
        <v>59.225999999999999</v>
      </c>
      <c r="E36" s="732">
        <v>59.225999999999999</v>
      </c>
      <c r="F36" s="733">
        <v>100</v>
      </c>
      <c r="G36" s="727">
        <f t="shared" si="4"/>
        <v>59.225999999999999</v>
      </c>
      <c r="H36" s="75">
        <f t="shared" ref="H36:H67" si="7">IF(G36=0,"use mean",G36/$G$179)</f>
        <v>1.1629079374367076E-2</v>
      </c>
      <c r="I36" s="115">
        <f t="shared" ref="I36:I67" si="8">IF(G36=0,0,H36-1)</f>
        <v>-0.98837092062563292</v>
      </c>
      <c r="J36" s="115">
        <f t="shared" si="5"/>
        <v>0.98837092062563292</v>
      </c>
      <c r="K36" s="605">
        <f t="shared" si="2"/>
        <v>-99.092015160771922</v>
      </c>
      <c r="L36" s="125">
        <f t="shared" ref="L36:L67" si="9">IF(I36&lt;0,I36/$I$182*-100,I36/$J$181*100)</f>
        <v>99.092015160771922</v>
      </c>
      <c r="M36" s="117">
        <f>'MASTER CHART'!$I$7</f>
        <v>0</v>
      </c>
      <c r="N36" s="112">
        <f t="shared" si="6"/>
        <v>0</v>
      </c>
    </row>
    <row r="37" spans="1:17" x14ac:dyDescent="0.35">
      <c r="A37" s="289" t="s">
        <v>49</v>
      </c>
      <c r="B37" s="503" t="s">
        <v>49</v>
      </c>
      <c r="C37" s="731" t="s">
        <v>49</v>
      </c>
      <c r="D37" s="732">
        <v>17772.870999999999</v>
      </c>
      <c r="E37" s="732">
        <v>15881.066000000001</v>
      </c>
      <c r="F37" s="733">
        <v>89.355658970348699</v>
      </c>
      <c r="G37" s="727">
        <f t="shared" si="4"/>
        <v>15881.066000000001</v>
      </c>
      <c r="H37" s="75">
        <f t="shared" si="7"/>
        <v>3.1182618624178948</v>
      </c>
      <c r="I37" s="115">
        <f t="shared" si="8"/>
        <v>2.1182618624178948</v>
      </c>
      <c r="J37" s="115">
        <f t="shared" si="5"/>
        <v>-2.1182618624178948</v>
      </c>
      <c r="K37" s="605">
        <f t="shared" si="2"/>
        <v>1.4321804550186401</v>
      </c>
      <c r="L37" s="125" t="e">
        <f t="shared" si="9"/>
        <v>#VALUE!</v>
      </c>
      <c r="M37" s="117">
        <f>'MASTER CHART'!$I$7</f>
        <v>0</v>
      </c>
      <c r="N37" s="112">
        <f t="shared" si="6"/>
        <v>0</v>
      </c>
    </row>
    <row r="38" spans="1:17" x14ac:dyDescent="0.35">
      <c r="A38" s="290" t="s">
        <v>50</v>
      </c>
      <c r="B38" s="503" t="s">
        <v>50</v>
      </c>
      <c r="C38" s="731" t="s">
        <v>50</v>
      </c>
      <c r="D38" s="732">
        <v>1393783.8359999999</v>
      </c>
      <c r="E38" s="732">
        <v>758359.97499999998</v>
      </c>
      <c r="F38" s="733">
        <v>54.410157114205496</v>
      </c>
      <c r="G38" s="727">
        <f t="shared" si="4"/>
        <v>758359.97499999998</v>
      </c>
      <c r="H38" s="75">
        <f t="shared" si="7"/>
        <v>148.90467604798621</v>
      </c>
      <c r="I38" s="115">
        <f t="shared" si="8"/>
        <v>147.90467604798621</v>
      </c>
      <c r="J38" s="115">
        <f t="shared" si="5"/>
        <v>-147.90467604798621</v>
      </c>
      <c r="K38" s="605">
        <f>(IF(I38&lt;0,I38/$I$182*100,I38/$I$181*100))</f>
        <v>100</v>
      </c>
      <c r="L38" s="125" t="e">
        <f t="shared" si="9"/>
        <v>#VALUE!</v>
      </c>
      <c r="M38" s="117">
        <f>'MASTER CHART'!$I$7</f>
        <v>0</v>
      </c>
      <c r="N38" s="112">
        <f t="shared" si="6"/>
        <v>0</v>
      </c>
    </row>
    <row r="39" spans="1:17" x14ac:dyDescent="0.35">
      <c r="A39" s="289" t="s">
        <v>148</v>
      </c>
      <c r="B39" s="503" t="s">
        <v>148</v>
      </c>
      <c r="C39" s="670"/>
      <c r="D39" s="670"/>
      <c r="E39" s="670"/>
      <c r="F39" s="670"/>
      <c r="G39" s="727">
        <f t="shared" si="4"/>
        <v>0</v>
      </c>
      <c r="H39" s="75" t="str">
        <f t="shared" si="7"/>
        <v>use mean</v>
      </c>
      <c r="I39" s="115">
        <f t="shared" si="8"/>
        <v>0</v>
      </c>
      <c r="J39" s="115">
        <f t="shared" si="5"/>
        <v>0</v>
      </c>
      <c r="K39" s="605">
        <f t="shared" ref="K39:K102" si="10">(IF(I39&lt;0,I39/$I$182*100,I39/$I$181*100))</f>
        <v>0</v>
      </c>
      <c r="L39" s="125" t="e">
        <f t="shared" si="9"/>
        <v>#VALUE!</v>
      </c>
      <c r="M39" s="117">
        <f>'MASTER CHART'!$I$7</f>
        <v>0</v>
      </c>
      <c r="N39" s="112">
        <f t="shared" si="6"/>
        <v>0</v>
      </c>
    </row>
    <row r="40" spans="1:17" x14ac:dyDescent="0.35">
      <c r="A40" s="290" t="s">
        <v>51</v>
      </c>
      <c r="B40" s="503" t="s">
        <v>51</v>
      </c>
      <c r="C40" s="731" t="s">
        <v>51</v>
      </c>
      <c r="D40" s="732">
        <v>48929.705999999998</v>
      </c>
      <c r="E40" s="732">
        <v>37265.201999999997</v>
      </c>
      <c r="F40" s="733">
        <v>76.160690603781703</v>
      </c>
      <c r="G40" s="727">
        <f t="shared" si="4"/>
        <v>37265.201999999997</v>
      </c>
      <c r="H40" s="75">
        <f t="shared" si="7"/>
        <v>7.3170565623176085</v>
      </c>
      <c r="I40" s="115">
        <f t="shared" si="8"/>
        <v>6.3170565623176085</v>
      </c>
      <c r="J40" s="115">
        <f t="shared" si="5"/>
        <v>-6.3170565623176085</v>
      </c>
      <c r="K40" s="605">
        <f t="shared" si="10"/>
        <v>4.2710323507744281</v>
      </c>
      <c r="L40" s="125" t="e">
        <f t="shared" si="9"/>
        <v>#VALUE!</v>
      </c>
      <c r="M40" s="117">
        <f>'MASTER CHART'!$I$7</f>
        <v>0</v>
      </c>
      <c r="N40" s="112">
        <f t="shared" si="6"/>
        <v>0</v>
      </c>
    </row>
    <row r="41" spans="1:17" x14ac:dyDescent="0.35">
      <c r="A41" s="290" t="s">
        <v>149</v>
      </c>
      <c r="B41" s="503" t="s">
        <v>220</v>
      </c>
      <c r="C41" s="731" t="s">
        <v>149</v>
      </c>
      <c r="D41" s="732">
        <v>4558.5940000000001</v>
      </c>
      <c r="E41" s="732">
        <v>2961.1370000000002</v>
      </c>
      <c r="F41" s="733">
        <v>64.957243395660996</v>
      </c>
      <c r="G41" s="727">
        <f t="shared" si="4"/>
        <v>2961.1370000000002</v>
      </c>
      <c r="H41" s="75">
        <f t="shared" si="7"/>
        <v>0.58142196351898157</v>
      </c>
      <c r="I41" s="115">
        <f t="shared" si="8"/>
        <v>-0.41857803648101843</v>
      </c>
      <c r="J41" s="115">
        <f t="shared" si="5"/>
        <v>0.41857803648101843</v>
      </c>
      <c r="K41" s="605">
        <f t="shared" si="10"/>
        <v>-41.96576434147623</v>
      </c>
      <c r="L41" s="125">
        <f t="shared" si="9"/>
        <v>41.96576434147623</v>
      </c>
      <c r="M41" s="117">
        <f>'MASTER CHART'!$I$7</f>
        <v>0</v>
      </c>
      <c r="N41" s="112">
        <f t="shared" si="6"/>
        <v>0</v>
      </c>
    </row>
    <row r="42" spans="1:17" x14ac:dyDescent="0.35">
      <c r="A42" s="290" t="s">
        <v>52</v>
      </c>
      <c r="B42" s="503" t="s">
        <v>52</v>
      </c>
      <c r="C42" s="731" t="s">
        <v>52</v>
      </c>
      <c r="D42" s="732">
        <v>4937.7550000000001</v>
      </c>
      <c r="E42" s="732">
        <v>3748.518</v>
      </c>
      <c r="F42" s="733">
        <v>75.915431203046694</v>
      </c>
      <c r="G42" s="727">
        <f t="shared" si="4"/>
        <v>3748.518</v>
      </c>
      <c r="H42" s="75">
        <f t="shared" si="7"/>
        <v>0.73602494442041877</v>
      </c>
      <c r="I42" s="115">
        <f t="shared" si="8"/>
        <v>-0.26397505557958123</v>
      </c>
      <c r="J42" s="115">
        <f t="shared" si="5"/>
        <v>0.26397505557958123</v>
      </c>
      <c r="K42" s="605">
        <f t="shared" si="10"/>
        <v>-26.465590664079564</v>
      </c>
      <c r="L42" s="125">
        <f t="shared" si="9"/>
        <v>26.465590664079564</v>
      </c>
      <c r="M42" s="117">
        <f>'MASTER CHART'!$I$7</f>
        <v>0</v>
      </c>
      <c r="N42" s="112">
        <f t="shared" si="6"/>
        <v>0</v>
      </c>
    </row>
    <row r="43" spans="1:17" x14ac:dyDescent="0.35">
      <c r="A43" s="289" t="s">
        <v>150</v>
      </c>
      <c r="B43" s="503" t="s">
        <v>221</v>
      </c>
      <c r="C43" s="731" t="s">
        <v>150</v>
      </c>
      <c r="D43" s="732">
        <v>20804.774000000001</v>
      </c>
      <c r="E43" s="732">
        <v>11126.22</v>
      </c>
      <c r="F43" s="733">
        <v>53.479167810234301</v>
      </c>
      <c r="G43" s="727">
        <f t="shared" si="4"/>
        <v>11126.22</v>
      </c>
      <c r="H43" s="75">
        <f t="shared" si="7"/>
        <v>2.1846434930042622</v>
      </c>
      <c r="I43" s="115">
        <f t="shared" si="8"/>
        <v>1.1846434930042622</v>
      </c>
      <c r="J43" s="115">
        <f t="shared" si="5"/>
        <v>-1.1846434930042622</v>
      </c>
      <c r="K43" s="605">
        <f t="shared" si="10"/>
        <v>0.80095066948384797</v>
      </c>
      <c r="L43" s="125" t="e">
        <f t="shared" si="9"/>
        <v>#VALUE!</v>
      </c>
      <c r="M43" s="117">
        <f>'MASTER CHART'!$I$7</f>
        <v>0</v>
      </c>
      <c r="N43" s="112">
        <f t="shared" si="6"/>
        <v>0</v>
      </c>
      <c r="Q43" s="253" t="s">
        <v>422</v>
      </c>
    </row>
    <row r="44" spans="1:17" x14ac:dyDescent="0.35">
      <c r="A44" s="290" t="s">
        <v>151</v>
      </c>
      <c r="B44" s="503" t="s">
        <v>151</v>
      </c>
      <c r="C44" s="731" t="s">
        <v>151</v>
      </c>
      <c r="D44" s="732">
        <v>4272.0439999999999</v>
      </c>
      <c r="E44" s="732">
        <v>2505.8249999999998</v>
      </c>
      <c r="F44" s="733">
        <v>58.656348108774203</v>
      </c>
      <c r="G44" s="727">
        <f t="shared" si="4"/>
        <v>2505.8249999999998</v>
      </c>
      <c r="H44" s="75">
        <f t="shared" si="7"/>
        <v>0.49202103507367334</v>
      </c>
      <c r="I44" s="115">
        <f t="shared" si="8"/>
        <v>-0.50797896492632666</v>
      </c>
      <c r="J44" s="115">
        <f t="shared" si="5"/>
        <v>0.50797896492632666</v>
      </c>
      <c r="K44" s="605">
        <f t="shared" si="10"/>
        <v>-50.928915696922751</v>
      </c>
      <c r="L44" s="125">
        <f t="shared" si="9"/>
        <v>50.928915696922751</v>
      </c>
      <c r="M44" s="117">
        <f>'MASTER CHART'!$I$7</f>
        <v>0</v>
      </c>
      <c r="N44" s="112">
        <f t="shared" si="6"/>
        <v>0</v>
      </c>
      <c r="Q44" s="484" t="s">
        <v>331</v>
      </c>
    </row>
    <row r="45" spans="1:17" x14ac:dyDescent="0.35">
      <c r="A45" s="289" t="s">
        <v>152</v>
      </c>
      <c r="B45" s="503" t="s">
        <v>152</v>
      </c>
      <c r="C45" s="731" t="s">
        <v>152</v>
      </c>
      <c r="D45" s="732">
        <v>11258.597</v>
      </c>
      <c r="E45" s="732">
        <v>8665.7160000000003</v>
      </c>
      <c r="F45" s="733">
        <v>76.969768080338994</v>
      </c>
      <c r="G45" s="727">
        <f t="shared" si="4"/>
        <v>8665.7160000000003</v>
      </c>
      <c r="H45" s="75">
        <f t="shared" si="7"/>
        <v>1.701521277812494</v>
      </c>
      <c r="I45" s="115">
        <f t="shared" si="8"/>
        <v>0.70152127781249396</v>
      </c>
      <c r="J45" s="115">
        <f t="shared" si="5"/>
        <v>-0.70152127781249396</v>
      </c>
      <c r="K45" s="605">
        <f t="shared" si="10"/>
        <v>0.47430635498291634</v>
      </c>
      <c r="L45" s="125" t="e">
        <f t="shared" si="9"/>
        <v>#VALUE!</v>
      </c>
      <c r="M45" s="117">
        <f>'MASTER CHART'!$I$7</f>
        <v>0</v>
      </c>
      <c r="N45" s="112">
        <f t="shared" si="6"/>
        <v>0</v>
      </c>
    </row>
    <row r="46" spans="1:17" x14ac:dyDescent="0.35">
      <c r="A46" s="290" t="s">
        <v>53</v>
      </c>
      <c r="B46" s="503" t="s">
        <v>53</v>
      </c>
      <c r="C46" s="731" t="s">
        <v>53</v>
      </c>
      <c r="D46" s="732">
        <v>1153.058</v>
      </c>
      <c r="E46" s="732">
        <v>772.76900000000001</v>
      </c>
      <c r="F46" s="733">
        <v>67.019091841000204</v>
      </c>
      <c r="G46" s="727">
        <f t="shared" si="4"/>
        <v>772.76900000000001</v>
      </c>
      <c r="H46" s="75">
        <f t="shared" si="7"/>
        <v>0.15173390131108416</v>
      </c>
      <c r="I46" s="115">
        <f t="shared" si="8"/>
        <v>-0.84826609868891589</v>
      </c>
      <c r="J46" s="115">
        <f t="shared" si="5"/>
        <v>0.84826609868891589</v>
      </c>
      <c r="K46" s="605">
        <f t="shared" si="10"/>
        <v>-85.045396781244534</v>
      </c>
      <c r="L46" s="125">
        <f t="shared" si="9"/>
        <v>85.045396781244534</v>
      </c>
      <c r="M46" s="117">
        <f>'MASTER CHART'!$I$7</f>
        <v>0</v>
      </c>
      <c r="N46" s="112">
        <f t="shared" si="6"/>
        <v>0</v>
      </c>
    </row>
    <row r="47" spans="1:17" x14ac:dyDescent="0.35">
      <c r="A47" s="289" t="s">
        <v>54</v>
      </c>
      <c r="B47" s="503" t="s">
        <v>54</v>
      </c>
      <c r="C47" s="731" t="s">
        <v>54</v>
      </c>
      <c r="D47" s="732">
        <v>10740.468000000001</v>
      </c>
      <c r="E47" s="732">
        <v>7842.5450000000001</v>
      </c>
      <c r="F47" s="733">
        <v>73.018652446057303</v>
      </c>
      <c r="G47" s="727">
        <f t="shared" si="4"/>
        <v>7842.5450000000001</v>
      </c>
      <c r="H47" s="75">
        <f t="shared" si="7"/>
        <v>1.5398908976133057</v>
      </c>
      <c r="I47" s="115">
        <f t="shared" si="8"/>
        <v>0.53989089761330566</v>
      </c>
      <c r="J47" s="115">
        <f t="shared" si="5"/>
        <v>-0.53989089761330566</v>
      </c>
      <c r="K47" s="605">
        <f t="shared" si="10"/>
        <v>0.36502625342159117</v>
      </c>
      <c r="L47" s="125" t="e">
        <f t="shared" si="9"/>
        <v>#VALUE!</v>
      </c>
      <c r="M47" s="117">
        <f>'MASTER CHART'!$I$7</f>
        <v>0</v>
      </c>
      <c r="N47" s="112">
        <f t="shared" si="6"/>
        <v>0</v>
      </c>
    </row>
    <row r="48" spans="1:17" s="627" customFormat="1" ht="35.35" customHeight="1" x14ac:dyDescent="0.3">
      <c r="A48" s="644" t="s">
        <v>232</v>
      </c>
      <c r="B48" s="504" t="s">
        <v>335</v>
      </c>
      <c r="C48" s="734" t="s">
        <v>243</v>
      </c>
      <c r="D48" s="735">
        <v>25026.588</v>
      </c>
      <c r="E48" s="735">
        <v>15194.922</v>
      </c>
      <c r="F48" s="736">
        <v>60.7151162595556</v>
      </c>
      <c r="G48" s="728">
        <f t="shared" si="4"/>
        <v>15194.922</v>
      </c>
      <c r="H48" s="645">
        <f t="shared" si="7"/>
        <v>2.9835368592394644</v>
      </c>
      <c r="I48" s="242">
        <f t="shared" si="8"/>
        <v>1.9835368592394644</v>
      </c>
      <c r="J48" s="242">
        <f t="shared" si="5"/>
        <v>-1.9835368592394644</v>
      </c>
      <c r="K48" s="646">
        <f t="shared" si="10"/>
        <v>1.3410913787444594</v>
      </c>
      <c r="L48" s="497" t="e">
        <f t="shared" si="9"/>
        <v>#VALUE!</v>
      </c>
      <c r="M48" s="117">
        <f>'MASTER CHART'!$I$7</f>
        <v>0</v>
      </c>
      <c r="N48" s="112">
        <f t="shared" si="6"/>
        <v>0</v>
      </c>
    </row>
    <row r="49" spans="1:56" s="627" customFormat="1" ht="28.8" x14ac:dyDescent="0.3">
      <c r="A49" s="647" t="s">
        <v>233</v>
      </c>
      <c r="B49" s="504" t="s">
        <v>336</v>
      </c>
      <c r="C49" s="734" t="s">
        <v>244</v>
      </c>
      <c r="D49" s="735">
        <v>69360.118000000002</v>
      </c>
      <c r="E49" s="735">
        <v>29114.79</v>
      </c>
      <c r="F49" s="736">
        <v>41.976269417534702</v>
      </c>
      <c r="G49" s="728">
        <f t="shared" si="4"/>
        <v>29114.79</v>
      </c>
      <c r="H49" s="645">
        <f t="shared" si="7"/>
        <v>5.7167156971267481</v>
      </c>
      <c r="I49" s="242">
        <f t="shared" si="8"/>
        <v>4.7167156971267481</v>
      </c>
      <c r="J49" s="242">
        <f t="shared" si="5"/>
        <v>-4.7167156971267481</v>
      </c>
      <c r="K49" s="646">
        <f t="shared" si="10"/>
        <v>3.1890240546529149</v>
      </c>
      <c r="L49" s="497" t="e">
        <f t="shared" si="9"/>
        <v>#VALUE!</v>
      </c>
      <c r="M49" s="117">
        <f>'MASTER CHART'!$I$7</f>
        <v>0</v>
      </c>
      <c r="N49" s="112">
        <f t="shared" si="6"/>
        <v>0</v>
      </c>
    </row>
    <row r="50" spans="1:56" x14ac:dyDescent="0.35">
      <c r="A50" s="290" t="s">
        <v>55</v>
      </c>
      <c r="B50" s="503" t="s">
        <v>55</v>
      </c>
      <c r="C50" s="731" t="s">
        <v>55</v>
      </c>
      <c r="D50" s="732">
        <v>5640.1840000000002</v>
      </c>
      <c r="E50" s="732">
        <v>4935.2629999999999</v>
      </c>
      <c r="F50" s="733">
        <v>87.501808451639207</v>
      </c>
      <c r="G50" s="727">
        <f t="shared" si="4"/>
        <v>4935.2629999999999</v>
      </c>
      <c r="H50" s="75">
        <f t="shared" si="7"/>
        <v>0.96904341269673755</v>
      </c>
      <c r="I50" s="115">
        <f t="shared" si="8"/>
        <v>-3.0956587303262451E-2</v>
      </c>
      <c r="J50" s="115">
        <f t="shared" si="5"/>
        <v>3.0956587303262451E-2</v>
      </c>
      <c r="K50" s="605">
        <f t="shared" si="10"/>
        <v>-3.1036431306972294</v>
      </c>
      <c r="L50" s="125">
        <f t="shared" si="9"/>
        <v>3.1036431306972294</v>
      </c>
      <c r="M50" s="117">
        <f>'MASTER CHART'!$I$7</f>
        <v>0</v>
      </c>
      <c r="N50" s="112">
        <f t="shared" si="6"/>
        <v>0</v>
      </c>
    </row>
    <row r="51" spans="1:56" x14ac:dyDescent="0.35">
      <c r="A51" s="290" t="s">
        <v>115</v>
      </c>
      <c r="B51" s="503" t="s">
        <v>115</v>
      </c>
      <c r="C51" s="731" t="s">
        <v>115</v>
      </c>
      <c r="D51" s="732">
        <v>72.340999999999994</v>
      </c>
      <c r="E51" s="732">
        <v>50.1</v>
      </c>
      <c r="F51" s="733">
        <v>69.255332384125197</v>
      </c>
      <c r="G51" s="727">
        <f t="shared" si="4"/>
        <v>50.1</v>
      </c>
      <c r="H51" s="75">
        <f t="shared" si="7"/>
        <v>9.837180911352961E-3</v>
      </c>
      <c r="I51" s="115">
        <f t="shared" si="8"/>
        <v>-0.99016281908864701</v>
      </c>
      <c r="J51" s="115">
        <f t="shared" si="5"/>
        <v>0.99016281908864701</v>
      </c>
      <c r="K51" s="605">
        <f t="shared" si="10"/>
        <v>-99.271667178003625</v>
      </c>
      <c r="L51" s="125">
        <f t="shared" si="9"/>
        <v>99.271667178003625</v>
      </c>
      <c r="M51" s="117">
        <f>'MASTER CHART'!$I$7</f>
        <v>0</v>
      </c>
      <c r="N51" s="112">
        <f t="shared" si="6"/>
        <v>0</v>
      </c>
    </row>
    <row r="52" spans="1:56" ht="20.25" customHeight="1" x14ac:dyDescent="0.35">
      <c r="A52" s="289" t="s">
        <v>116</v>
      </c>
      <c r="B52" s="503" t="s">
        <v>116</v>
      </c>
      <c r="C52" s="731" t="s">
        <v>116</v>
      </c>
      <c r="D52" s="732">
        <v>10528.954</v>
      </c>
      <c r="E52" s="732">
        <v>8219.0169999999998</v>
      </c>
      <c r="F52" s="733">
        <v>78.061097047247003</v>
      </c>
      <c r="G52" s="727">
        <f t="shared" si="4"/>
        <v>8219.0169999999998</v>
      </c>
      <c r="H52" s="75">
        <f t="shared" si="7"/>
        <v>1.6138115198100895</v>
      </c>
      <c r="I52" s="115">
        <f t="shared" si="8"/>
        <v>0.61381151981008952</v>
      </c>
      <c r="J52" s="115">
        <f t="shared" si="5"/>
        <v>-0.61381151981008952</v>
      </c>
      <c r="K52" s="605">
        <f t="shared" si="10"/>
        <v>0.41500480999731504</v>
      </c>
      <c r="L52" s="125" t="e">
        <f t="shared" si="9"/>
        <v>#VALUE!</v>
      </c>
      <c r="M52" s="117">
        <f>'MASTER CHART'!$I$7</f>
        <v>0</v>
      </c>
      <c r="N52" s="112">
        <f t="shared" si="6"/>
        <v>0</v>
      </c>
    </row>
    <row r="53" spans="1:56" x14ac:dyDescent="0.35">
      <c r="A53" s="290" t="s">
        <v>56</v>
      </c>
      <c r="B53" s="503" t="s">
        <v>56</v>
      </c>
      <c r="C53" s="731" t="s">
        <v>56</v>
      </c>
      <c r="D53" s="732">
        <v>15982.550999999999</v>
      </c>
      <c r="E53" s="732">
        <v>10151.516</v>
      </c>
      <c r="F53" s="733">
        <v>63.516243433229199</v>
      </c>
      <c r="G53" s="727">
        <f t="shared" si="4"/>
        <v>10151.516</v>
      </c>
      <c r="H53" s="75">
        <f t="shared" si="7"/>
        <v>1.9932594693911012</v>
      </c>
      <c r="I53" s="115">
        <f t="shared" si="8"/>
        <v>0.99325946939110121</v>
      </c>
      <c r="J53" s="115">
        <f t="shared" si="5"/>
        <v>-0.99325946939110121</v>
      </c>
      <c r="K53" s="605">
        <f t="shared" si="10"/>
        <v>0.67155379798056414</v>
      </c>
      <c r="L53" s="125" t="e">
        <f t="shared" si="9"/>
        <v>#VALUE!</v>
      </c>
      <c r="M53" s="117">
        <f>'MASTER CHART'!$I$7</f>
        <v>0</v>
      </c>
      <c r="N53" s="112">
        <f t="shared" si="6"/>
        <v>0</v>
      </c>
    </row>
    <row r="54" spans="1:56" x14ac:dyDescent="0.35">
      <c r="A54" s="289" t="s">
        <v>57</v>
      </c>
      <c r="B54" s="503" t="s">
        <v>57</v>
      </c>
      <c r="C54" s="731" t="s">
        <v>57</v>
      </c>
      <c r="D54" s="732">
        <v>83386.739000000001</v>
      </c>
      <c r="E54" s="732">
        <v>35914.137999999999</v>
      </c>
      <c r="F54" s="733">
        <v>43.069363822945498</v>
      </c>
      <c r="G54" s="727">
        <f t="shared" si="4"/>
        <v>35914.137999999999</v>
      </c>
      <c r="H54" s="75">
        <f t="shared" si="7"/>
        <v>7.0517739078102997</v>
      </c>
      <c r="I54" s="115">
        <f t="shared" si="8"/>
        <v>6.0517739078102997</v>
      </c>
      <c r="J54" s="115">
        <f t="shared" si="5"/>
        <v>-6.0517739078102997</v>
      </c>
      <c r="K54" s="605">
        <f t="shared" si="10"/>
        <v>4.0916717912602447</v>
      </c>
      <c r="L54" s="125" t="e">
        <f t="shared" si="9"/>
        <v>#VALUE!</v>
      </c>
      <c r="M54" s="117">
        <f>'MASTER CHART'!$I$7</f>
        <v>0</v>
      </c>
      <c r="N54" s="112">
        <f t="shared" si="6"/>
        <v>0</v>
      </c>
      <c r="O54" s="266"/>
      <c r="P54" s="267"/>
      <c r="Q54" s="267"/>
      <c r="R54" s="267"/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267"/>
      <c r="AG54" s="267"/>
      <c r="AH54" s="267"/>
      <c r="AI54" s="267"/>
      <c r="AJ54" s="267"/>
      <c r="AK54" s="267"/>
      <c r="AL54" s="267"/>
      <c r="AM54" s="267"/>
      <c r="AN54" s="267"/>
      <c r="AO54" s="267"/>
      <c r="AP54" s="267"/>
      <c r="AQ54" s="267"/>
      <c r="AR54" s="267"/>
      <c r="AS54" s="267"/>
      <c r="AT54" s="267"/>
    </row>
    <row r="55" spans="1:56" s="148" customFormat="1" x14ac:dyDescent="0.35">
      <c r="A55" s="290" t="s">
        <v>58</v>
      </c>
      <c r="B55" s="503" t="s">
        <v>58</v>
      </c>
      <c r="C55" s="731" t="s">
        <v>58</v>
      </c>
      <c r="D55" s="732">
        <v>6383.7520000000004</v>
      </c>
      <c r="E55" s="732">
        <v>4229.5410000000002</v>
      </c>
      <c r="F55" s="733">
        <v>66.254782453955002</v>
      </c>
      <c r="G55" s="727">
        <f t="shared" si="4"/>
        <v>4229.5410000000002</v>
      </c>
      <c r="H55" s="75">
        <f t="shared" si="7"/>
        <v>0.83047425127714003</v>
      </c>
      <c r="I55" s="115">
        <f t="shared" si="8"/>
        <v>-0.16952574872285997</v>
      </c>
      <c r="J55" s="115">
        <f t="shared" si="5"/>
        <v>0.16952574872285997</v>
      </c>
      <c r="K55" s="605">
        <f t="shared" si="10"/>
        <v>-16.996299377113814</v>
      </c>
      <c r="L55" s="125">
        <f t="shared" si="9"/>
        <v>16.996299377113814</v>
      </c>
      <c r="M55" s="117">
        <f>'MASTER CHART'!$I$7</f>
        <v>0</v>
      </c>
      <c r="N55" s="112">
        <f t="shared" si="6"/>
        <v>0</v>
      </c>
      <c r="O55" s="176"/>
      <c r="P55" s="253" t="s">
        <v>249</v>
      </c>
      <c r="Q55" s="156"/>
      <c r="R55" s="153"/>
      <c r="S55" s="153"/>
      <c r="T55" s="157"/>
      <c r="U55" s="153"/>
      <c r="V55" s="157"/>
      <c r="W55" s="153"/>
      <c r="X55" s="158"/>
      <c r="Y55" s="159"/>
      <c r="Z55" s="160"/>
      <c r="AA55" s="159"/>
      <c r="AB55" s="153"/>
      <c r="AC55" s="153"/>
      <c r="AD55" s="153"/>
      <c r="AE55" s="153"/>
      <c r="AF55" s="153"/>
      <c r="AG55" s="153"/>
      <c r="AH55" s="153"/>
      <c r="AI55" s="153"/>
      <c r="AJ55" s="161"/>
      <c r="AK55" s="153"/>
      <c r="AL55" s="153"/>
      <c r="AM55" s="153"/>
      <c r="AN55" s="153"/>
      <c r="AO55" s="153"/>
      <c r="AP55" s="153"/>
      <c r="AQ55" s="153"/>
      <c r="AR55" s="154"/>
      <c r="AS55" s="268"/>
      <c r="AT55" s="268"/>
      <c r="AU55" s="269"/>
      <c r="AV55" s="269"/>
      <c r="AW55" s="269"/>
      <c r="AX55" s="269"/>
      <c r="AY55" s="269"/>
      <c r="AZ55" s="269"/>
      <c r="BA55" s="269"/>
      <c r="BB55" s="269"/>
      <c r="BC55" s="269"/>
      <c r="BD55" s="269"/>
    </row>
    <row r="56" spans="1:56" x14ac:dyDescent="0.35">
      <c r="A56" s="289" t="s">
        <v>153</v>
      </c>
      <c r="B56" s="503" t="s">
        <v>153</v>
      </c>
      <c r="C56" s="731" t="s">
        <v>153</v>
      </c>
      <c r="D56" s="732">
        <v>778.06100000000004</v>
      </c>
      <c r="E56" s="732">
        <v>309.327</v>
      </c>
      <c r="F56" s="733">
        <v>39.7561373722626</v>
      </c>
      <c r="G56" s="727">
        <f t="shared" si="4"/>
        <v>309.327</v>
      </c>
      <c r="H56" s="75">
        <f t="shared" si="7"/>
        <v>6.0736639915490567E-2</v>
      </c>
      <c r="I56" s="115">
        <f t="shared" si="8"/>
        <v>-0.93926336008450939</v>
      </c>
      <c r="J56" s="115">
        <f t="shared" si="5"/>
        <v>0.93926336008450939</v>
      </c>
      <c r="K56" s="605">
        <f t="shared" si="10"/>
        <v>-94.168593161904042</v>
      </c>
      <c r="L56" s="125">
        <f t="shared" si="9"/>
        <v>94.168593161904042</v>
      </c>
      <c r="M56" s="117">
        <f>'MASTER CHART'!$I$7</f>
        <v>0</v>
      </c>
      <c r="N56" s="112">
        <f t="shared" si="6"/>
        <v>0</v>
      </c>
      <c r="O56" s="266"/>
      <c r="P56" s="267"/>
      <c r="Q56" s="267"/>
      <c r="R56" s="267"/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7"/>
      <c r="AJ56" s="267"/>
      <c r="AK56" s="267"/>
      <c r="AL56" s="267"/>
      <c r="AM56" s="267"/>
      <c r="AN56" s="267"/>
      <c r="AO56" s="267"/>
      <c r="AP56" s="267"/>
      <c r="AQ56" s="267"/>
      <c r="AR56" s="267"/>
      <c r="AS56" s="267"/>
      <c r="AT56" s="267"/>
    </row>
    <row r="57" spans="1:56" x14ac:dyDescent="0.35">
      <c r="A57" s="289" t="s">
        <v>154</v>
      </c>
      <c r="B57" s="503" t="s">
        <v>154</v>
      </c>
      <c r="C57" s="731" t="s">
        <v>154</v>
      </c>
      <c r="D57" s="732">
        <v>1283.771</v>
      </c>
      <c r="E57" s="732">
        <v>868.10900000000004</v>
      </c>
      <c r="F57" s="733">
        <v>67.621795475984399</v>
      </c>
      <c r="G57" s="727">
        <f t="shared" si="4"/>
        <v>868.10900000000004</v>
      </c>
      <c r="H57" s="75">
        <f t="shared" si="7"/>
        <v>0.17045399768011393</v>
      </c>
      <c r="I57" s="115">
        <f t="shared" si="8"/>
        <v>-0.82954600231988607</v>
      </c>
      <c r="J57" s="115">
        <f t="shared" si="5"/>
        <v>0.82954600231988607</v>
      </c>
      <c r="K57" s="605">
        <f t="shared" si="10"/>
        <v>-83.168558810296545</v>
      </c>
      <c r="L57" s="125">
        <f t="shared" si="9"/>
        <v>83.168558810296545</v>
      </c>
      <c r="M57" s="117">
        <f>'MASTER CHART'!$I$7</f>
        <v>0</v>
      </c>
      <c r="N57" s="112">
        <f t="shared" si="6"/>
        <v>0</v>
      </c>
      <c r="O57" s="266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7"/>
      <c r="AL57" s="267"/>
      <c r="AM57" s="267"/>
      <c r="AN57" s="267"/>
      <c r="AO57" s="267"/>
      <c r="AP57" s="267"/>
      <c r="AQ57" s="267"/>
      <c r="AR57" s="267"/>
      <c r="AS57" s="267"/>
      <c r="AT57" s="267"/>
    </row>
    <row r="58" spans="1:56" x14ac:dyDescent="0.35">
      <c r="A58" s="290" t="s">
        <v>155</v>
      </c>
      <c r="B58" s="503" t="s">
        <v>155</v>
      </c>
      <c r="C58" s="731" t="s">
        <v>155</v>
      </c>
      <c r="D58" s="732">
        <v>96506.031000000003</v>
      </c>
      <c r="E58" s="732">
        <v>18362.990000000002</v>
      </c>
      <c r="F58" s="733">
        <v>19.0278159921425</v>
      </c>
      <c r="G58" s="727">
        <f t="shared" si="4"/>
        <v>18362.990000000002</v>
      </c>
      <c r="H58" s="75">
        <f t="shared" si="7"/>
        <v>3.6055899142388292</v>
      </c>
      <c r="I58" s="115">
        <f t="shared" si="8"/>
        <v>2.6055899142388292</v>
      </c>
      <c r="J58" s="115">
        <f t="shared" si="5"/>
        <v>-2.6055899142388292</v>
      </c>
      <c r="K58" s="605">
        <f t="shared" si="10"/>
        <v>1.761668382542193</v>
      </c>
      <c r="L58" s="125" t="e">
        <f t="shared" si="9"/>
        <v>#VALUE!</v>
      </c>
      <c r="M58" s="117">
        <f>'MASTER CHART'!$I$7</f>
        <v>0</v>
      </c>
      <c r="N58" s="112">
        <f t="shared" si="6"/>
        <v>0</v>
      </c>
      <c r="O58" s="266"/>
      <c r="P58" s="267"/>
      <c r="Q58" s="267"/>
      <c r="R58" s="267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7"/>
      <c r="AJ58" s="267"/>
      <c r="AK58" s="267"/>
      <c r="AL58" s="267"/>
      <c r="AM58" s="267"/>
      <c r="AN58" s="267"/>
      <c r="AO58" s="267"/>
      <c r="AP58" s="267"/>
      <c r="AQ58" s="267"/>
      <c r="AR58" s="267"/>
      <c r="AS58" s="267"/>
      <c r="AT58" s="267"/>
    </row>
    <row r="59" spans="1:56" x14ac:dyDescent="0.35">
      <c r="A59" s="290" t="s">
        <v>156</v>
      </c>
      <c r="B59" s="503" t="s">
        <v>156</v>
      </c>
      <c r="C59" s="731" t="s">
        <v>156</v>
      </c>
      <c r="D59" s="732">
        <v>887.02700000000004</v>
      </c>
      <c r="E59" s="732">
        <v>473.26100000000002</v>
      </c>
      <c r="F59" s="733">
        <v>53.353618322779298</v>
      </c>
      <c r="G59" s="727">
        <f t="shared" si="4"/>
        <v>473.26100000000002</v>
      </c>
      <c r="H59" s="75">
        <f t="shared" si="7"/>
        <v>9.292523104366894E-2</v>
      </c>
      <c r="I59" s="115">
        <f t="shared" si="8"/>
        <v>-0.9070747689563311</v>
      </c>
      <c r="J59" s="115">
        <f t="shared" si="5"/>
        <v>0.9070747689563311</v>
      </c>
      <c r="K59" s="605">
        <f t="shared" si="10"/>
        <v>-90.941431887209404</v>
      </c>
      <c r="L59" s="125">
        <f t="shared" si="9"/>
        <v>90.941431887209404</v>
      </c>
      <c r="M59" s="117">
        <f>'MASTER CHART'!$I$7</f>
        <v>0</v>
      </c>
      <c r="N59" s="112">
        <f t="shared" si="6"/>
        <v>0</v>
      </c>
    </row>
    <row r="60" spans="1:56" x14ac:dyDescent="0.35">
      <c r="A60" s="289" t="s">
        <v>157</v>
      </c>
      <c r="B60" s="503" t="s">
        <v>157</v>
      </c>
      <c r="C60" s="731" t="s">
        <v>157</v>
      </c>
      <c r="D60" s="732">
        <v>5443.4970000000003</v>
      </c>
      <c r="E60" s="732">
        <v>4577.2330000000002</v>
      </c>
      <c r="F60" s="733">
        <v>84.086259255768894</v>
      </c>
      <c r="G60" s="727">
        <f t="shared" si="4"/>
        <v>4577.2330000000002</v>
      </c>
      <c r="H60" s="75">
        <f t="shared" si="7"/>
        <v>0.89874389410009681</v>
      </c>
      <c r="I60" s="115">
        <f t="shared" si="8"/>
        <v>-0.10125610589990319</v>
      </c>
      <c r="J60" s="115">
        <f t="shared" si="5"/>
        <v>0.10125610589990319</v>
      </c>
      <c r="K60" s="605">
        <f t="shared" si="10"/>
        <v>-10.151726817906257</v>
      </c>
      <c r="L60" s="125">
        <f t="shared" si="9"/>
        <v>10.151726817906257</v>
      </c>
      <c r="M60" s="117">
        <f>'MASTER CHART'!$I$7</f>
        <v>0</v>
      </c>
      <c r="N60" s="112">
        <f t="shared" si="6"/>
        <v>0</v>
      </c>
    </row>
    <row r="61" spans="1:56" x14ac:dyDescent="0.35">
      <c r="A61" s="290" t="s">
        <v>59</v>
      </c>
      <c r="B61" s="503" t="s">
        <v>59</v>
      </c>
      <c r="C61" s="731" t="s">
        <v>59</v>
      </c>
      <c r="D61" s="732">
        <v>64641.279000000002</v>
      </c>
      <c r="E61" s="732">
        <v>51253.146999999997</v>
      </c>
      <c r="F61" s="733">
        <v>79.288571935589303</v>
      </c>
      <c r="G61" s="727">
        <f t="shared" si="4"/>
        <v>51253.146999999997</v>
      </c>
      <c r="H61" s="75">
        <f t="shared" si="7"/>
        <v>10.063602381540266</v>
      </c>
      <c r="I61" s="115">
        <f t="shared" si="8"/>
        <v>9.0636023815402655</v>
      </c>
      <c r="J61" s="115">
        <f t="shared" si="5"/>
        <v>-9.0636023815402655</v>
      </c>
      <c r="K61" s="605">
        <f t="shared" si="10"/>
        <v>6.128002591750155</v>
      </c>
      <c r="L61" s="125" t="e">
        <f t="shared" si="9"/>
        <v>#VALUE!</v>
      </c>
      <c r="M61" s="117">
        <f>'MASTER CHART'!$I$7</f>
        <v>0</v>
      </c>
      <c r="N61" s="112">
        <f t="shared" si="6"/>
        <v>0</v>
      </c>
    </row>
    <row r="62" spans="1:56" x14ac:dyDescent="0.35">
      <c r="A62" s="290" t="s">
        <v>158</v>
      </c>
      <c r="B62" s="503" t="s">
        <v>158</v>
      </c>
      <c r="C62" s="731" t="s">
        <v>158</v>
      </c>
      <c r="D62" s="732">
        <v>279.83499999999998</v>
      </c>
      <c r="E62" s="732">
        <v>156.63999999999999</v>
      </c>
      <c r="F62" s="733">
        <v>55.975842907427598</v>
      </c>
      <c r="G62" s="727">
        <f t="shared" si="4"/>
        <v>156.63999999999999</v>
      </c>
      <c r="H62" s="75">
        <f t="shared" si="7"/>
        <v>3.0756407543998558E-2</v>
      </c>
      <c r="I62" s="115">
        <f t="shared" si="8"/>
        <v>-0.96924359245600145</v>
      </c>
      <c r="J62" s="115">
        <f t="shared" si="5"/>
        <v>0.96924359245600145</v>
      </c>
      <c r="K62" s="605">
        <f t="shared" si="10"/>
        <v>-97.174348975519891</v>
      </c>
      <c r="L62" s="125">
        <f t="shared" si="9"/>
        <v>97.174348975519891</v>
      </c>
      <c r="M62" s="117">
        <f>'MASTER CHART'!$I$7</f>
        <v>0</v>
      </c>
      <c r="N62" s="112">
        <f t="shared" si="6"/>
        <v>0</v>
      </c>
    </row>
    <row r="63" spans="1:56" x14ac:dyDescent="0.35">
      <c r="A63" s="290" t="s">
        <v>159</v>
      </c>
      <c r="B63" s="503" t="s">
        <v>159</v>
      </c>
      <c r="C63" s="731" t="s">
        <v>159</v>
      </c>
      <c r="D63" s="732">
        <v>1711.2940000000001</v>
      </c>
      <c r="E63" s="732">
        <v>1487.4649999999999</v>
      </c>
      <c r="F63" s="733">
        <v>86.920482395193304</v>
      </c>
      <c r="G63" s="727">
        <f t="shared" si="4"/>
        <v>1487.4649999999999</v>
      </c>
      <c r="H63" s="75">
        <f t="shared" si="7"/>
        <v>0.29206511585440381</v>
      </c>
      <c r="I63" s="115">
        <f t="shared" si="8"/>
        <v>-0.70793488414559613</v>
      </c>
      <c r="J63" s="115">
        <f t="shared" si="5"/>
        <v>0.70793488414559613</v>
      </c>
      <c r="K63" s="605">
        <f t="shared" si="10"/>
        <v>-70.976080749309929</v>
      </c>
      <c r="L63" s="125">
        <f t="shared" si="9"/>
        <v>70.976080749309929</v>
      </c>
      <c r="M63" s="117">
        <f>'MASTER CHART'!$I$7</f>
        <v>0</v>
      </c>
      <c r="N63" s="112">
        <f t="shared" si="6"/>
        <v>0</v>
      </c>
    </row>
    <row r="64" spans="1:56" x14ac:dyDescent="0.35">
      <c r="A64" s="290" t="s">
        <v>160</v>
      </c>
      <c r="B64" s="503" t="s">
        <v>160</v>
      </c>
      <c r="C64" s="731" t="s">
        <v>160</v>
      </c>
      <c r="D64" s="732">
        <v>4322.8419999999996</v>
      </c>
      <c r="E64" s="732">
        <v>2311.3470000000002</v>
      </c>
      <c r="F64" s="733">
        <v>53.468227615073602</v>
      </c>
      <c r="G64" s="727">
        <f t="shared" si="4"/>
        <v>2311.3470000000002</v>
      </c>
      <c r="H64" s="75">
        <f t="shared" si="7"/>
        <v>0.45383510155514839</v>
      </c>
      <c r="I64" s="115">
        <f t="shared" si="8"/>
        <v>-0.54616489844485161</v>
      </c>
      <c r="J64" s="115">
        <f t="shared" si="5"/>
        <v>0.54616489844485161</v>
      </c>
      <c r="K64" s="605">
        <f t="shared" si="10"/>
        <v>-54.757358060191294</v>
      </c>
      <c r="L64" s="125">
        <f t="shared" si="9"/>
        <v>54.757358060191294</v>
      </c>
      <c r="M64" s="117">
        <f>'MASTER CHART'!$I$7</f>
        <v>0</v>
      </c>
      <c r="N64" s="112">
        <f t="shared" si="6"/>
        <v>0</v>
      </c>
    </row>
    <row r="65" spans="1:16" x14ac:dyDescent="0.35">
      <c r="A65" s="289" t="s">
        <v>60</v>
      </c>
      <c r="B65" s="503" t="s">
        <v>60</v>
      </c>
      <c r="C65" s="731" t="s">
        <v>60</v>
      </c>
      <c r="D65" s="732">
        <v>82652.255999999994</v>
      </c>
      <c r="E65" s="732">
        <v>62067.114000000001</v>
      </c>
      <c r="F65" s="733">
        <v>75.094276918466704</v>
      </c>
      <c r="G65" s="727">
        <f t="shared" si="4"/>
        <v>62067.114000000001</v>
      </c>
      <c r="H65" s="75">
        <f t="shared" si="7"/>
        <v>12.186934711847668</v>
      </c>
      <c r="I65" s="115">
        <f t="shared" si="8"/>
        <v>11.186934711847668</v>
      </c>
      <c r="J65" s="115">
        <f t="shared" si="5"/>
        <v>-11.186934711847668</v>
      </c>
      <c r="K65" s="605">
        <f t="shared" si="10"/>
        <v>7.5636112466235872</v>
      </c>
      <c r="L65" s="125" t="e">
        <f t="shared" si="9"/>
        <v>#VALUE!</v>
      </c>
      <c r="M65" s="117">
        <f>'MASTER CHART'!$I$7</f>
        <v>0</v>
      </c>
      <c r="N65" s="112">
        <f t="shared" si="6"/>
        <v>0</v>
      </c>
    </row>
    <row r="66" spans="1:16" x14ac:dyDescent="0.35">
      <c r="A66" s="290" t="s">
        <v>161</v>
      </c>
      <c r="B66" s="503" t="s">
        <v>161</v>
      </c>
      <c r="C66" s="731" t="s">
        <v>161</v>
      </c>
      <c r="D66" s="732">
        <v>26442.178</v>
      </c>
      <c r="E66" s="732">
        <v>14118.099</v>
      </c>
      <c r="F66" s="733">
        <v>53.392345365801603</v>
      </c>
      <c r="G66" s="727">
        <f t="shared" si="4"/>
        <v>14118.099</v>
      </c>
      <c r="H66" s="75">
        <f t="shared" si="7"/>
        <v>2.7721016763950366</v>
      </c>
      <c r="I66" s="115">
        <f t="shared" si="8"/>
        <v>1.7721016763950366</v>
      </c>
      <c r="J66" s="115">
        <f t="shared" si="5"/>
        <v>-1.7721016763950366</v>
      </c>
      <c r="K66" s="605">
        <f t="shared" si="10"/>
        <v>1.1981376949976184</v>
      </c>
      <c r="L66" s="125" t="e">
        <f t="shared" si="9"/>
        <v>#VALUE!</v>
      </c>
      <c r="M66" s="117">
        <f>'MASTER CHART'!$I$7</f>
        <v>0</v>
      </c>
      <c r="N66" s="112">
        <f t="shared" si="6"/>
        <v>0</v>
      </c>
    </row>
    <row r="67" spans="1:16" x14ac:dyDescent="0.35">
      <c r="A67" s="289" t="s">
        <v>162</v>
      </c>
      <c r="B67" s="503" t="s">
        <v>162</v>
      </c>
      <c r="C67" s="731" t="s">
        <v>162</v>
      </c>
      <c r="D67" s="732">
        <v>29.335000000000001</v>
      </c>
      <c r="E67" s="732">
        <v>29.335000000000001</v>
      </c>
      <c r="F67" s="733">
        <v>100</v>
      </c>
      <c r="G67" s="727">
        <f t="shared" si="4"/>
        <v>29.335000000000001</v>
      </c>
      <c r="H67" s="75">
        <f t="shared" si="7"/>
        <v>5.7599541324259308E-3</v>
      </c>
      <c r="I67" s="115">
        <f t="shared" si="8"/>
        <v>-0.99424004586757408</v>
      </c>
      <c r="J67" s="115">
        <f t="shared" si="5"/>
        <v>0.99424004586757408</v>
      </c>
      <c r="K67" s="605">
        <f t="shared" si="10"/>
        <v>-99.680441464417882</v>
      </c>
      <c r="L67" s="125">
        <f t="shared" si="9"/>
        <v>99.680441464417882</v>
      </c>
      <c r="M67" s="117">
        <f>'MASTER CHART'!$I$7</f>
        <v>0</v>
      </c>
      <c r="N67" s="112">
        <f t="shared" si="6"/>
        <v>0</v>
      </c>
    </row>
    <row r="68" spans="1:16" x14ac:dyDescent="0.35">
      <c r="A68" s="290" t="s">
        <v>61</v>
      </c>
      <c r="B68" s="503" t="s">
        <v>61</v>
      </c>
      <c r="C68" s="731" t="s">
        <v>61</v>
      </c>
      <c r="D68" s="732">
        <v>11128.404</v>
      </c>
      <c r="E68" s="732">
        <v>8644.3539999999994</v>
      </c>
      <c r="F68" s="733">
        <v>77.678290615617499</v>
      </c>
      <c r="G68" s="727">
        <f t="shared" si="4"/>
        <v>8644.3539999999994</v>
      </c>
      <c r="H68" s="75">
        <f t="shared" ref="H68:H99" si="11">IF(G68=0,"use mean",G68/$G$179)</f>
        <v>1.6973268295364792</v>
      </c>
      <c r="I68" s="115">
        <f t="shared" ref="I68:I99" si="12">IF(G68=0,0,H68-1)</f>
        <v>0.69732682953647918</v>
      </c>
      <c r="J68" s="115">
        <f t="shared" si="5"/>
        <v>-0.69732682953647918</v>
      </c>
      <c r="K68" s="605">
        <f t="shared" si="10"/>
        <v>0.47147044175279379</v>
      </c>
      <c r="L68" s="125" t="e">
        <f t="shared" ref="L68:L99" si="13">IF(I68&lt;0,I68/$I$182*-100,I68/$J$181*100)</f>
        <v>#VALUE!</v>
      </c>
      <c r="M68" s="117">
        <f>'MASTER CHART'!$I$7</f>
        <v>0</v>
      </c>
      <c r="N68" s="112">
        <f t="shared" si="6"/>
        <v>0</v>
      </c>
    </row>
    <row r="69" spans="1:16" x14ac:dyDescent="0.35">
      <c r="A69" s="290" t="s">
        <v>117</v>
      </c>
      <c r="B69" s="503" t="s">
        <v>117</v>
      </c>
      <c r="C69" s="731" t="s">
        <v>117</v>
      </c>
      <c r="D69" s="732">
        <v>106.303</v>
      </c>
      <c r="E69" s="732">
        <v>37.822000000000003</v>
      </c>
      <c r="F69" s="733">
        <v>35.579428614432302</v>
      </c>
      <c r="G69" s="727">
        <f t="shared" ref="G69:G132" si="14">E69</f>
        <v>37.822000000000003</v>
      </c>
      <c r="H69" s="75">
        <f t="shared" si="11"/>
        <v>7.4263843598641067E-3</v>
      </c>
      <c r="I69" s="115">
        <f t="shared" si="12"/>
        <v>-0.99257361564013591</v>
      </c>
      <c r="J69" s="115">
        <f t="shared" si="5"/>
        <v>0.99257361564013591</v>
      </c>
      <c r="K69" s="605">
        <f t="shared" si="10"/>
        <v>-99.51336863182469</v>
      </c>
      <c r="L69" s="125">
        <f t="shared" si="13"/>
        <v>99.51336863182469</v>
      </c>
      <c r="M69" s="117">
        <f>'MASTER CHART'!$I$7</f>
        <v>0</v>
      </c>
      <c r="N69" s="112">
        <f t="shared" si="6"/>
        <v>0</v>
      </c>
    </row>
    <row r="70" spans="1:16" x14ac:dyDescent="0.35">
      <c r="A70" s="289" t="s">
        <v>62</v>
      </c>
      <c r="B70" s="503" t="s">
        <v>62</v>
      </c>
      <c r="C70" s="731" t="s">
        <v>62</v>
      </c>
      <c r="D70" s="732">
        <v>15859.714</v>
      </c>
      <c r="E70" s="732">
        <v>8106.6360000000004</v>
      </c>
      <c r="F70" s="733">
        <v>51.1146417898835</v>
      </c>
      <c r="G70" s="727">
        <f t="shared" si="14"/>
        <v>8106.6360000000004</v>
      </c>
      <c r="H70" s="75">
        <f t="shared" si="11"/>
        <v>1.591745407474785</v>
      </c>
      <c r="I70" s="115">
        <f t="shared" si="12"/>
        <v>0.59174540747478499</v>
      </c>
      <c r="J70" s="115">
        <f t="shared" ref="J70:J133" si="15">(I70*-1)</f>
        <v>-0.59174540747478499</v>
      </c>
      <c r="K70" s="605">
        <f t="shared" si="10"/>
        <v>0.40008566550174451</v>
      </c>
      <c r="L70" s="125" t="e">
        <f t="shared" si="13"/>
        <v>#VALUE!</v>
      </c>
      <c r="M70" s="117">
        <f>'MASTER CHART'!$I$7</f>
        <v>0</v>
      </c>
      <c r="N70" s="112">
        <f t="shared" ref="N70:N133" si="16">(K70*M70)</f>
        <v>0</v>
      </c>
    </row>
    <row r="71" spans="1:16" x14ac:dyDescent="0.35">
      <c r="A71" s="290" t="s">
        <v>163</v>
      </c>
      <c r="B71" s="503" t="s">
        <v>163</v>
      </c>
      <c r="C71" s="731" t="s">
        <v>163</v>
      </c>
      <c r="D71" s="732">
        <v>12043.897999999999</v>
      </c>
      <c r="E71" s="732">
        <v>4417.7280000000001</v>
      </c>
      <c r="F71" s="733">
        <v>36.680217650465003</v>
      </c>
      <c r="G71" s="727">
        <f t="shared" si="14"/>
        <v>4417.7280000000001</v>
      </c>
      <c r="H71" s="75">
        <f t="shared" si="11"/>
        <v>0.86742494118062863</v>
      </c>
      <c r="I71" s="115">
        <f t="shared" si="12"/>
        <v>-0.13257505881937137</v>
      </c>
      <c r="J71" s="115">
        <f t="shared" si="15"/>
        <v>0.13257505881937137</v>
      </c>
      <c r="K71" s="605">
        <f t="shared" si="10"/>
        <v>-13.291699972469498</v>
      </c>
      <c r="L71" s="125">
        <f t="shared" si="13"/>
        <v>13.291699972469498</v>
      </c>
      <c r="M71" s="117">
        <f>'MASTER CHART'!$I$7</f>
        <v>0</v>
      </c>
      <c r="N71" s="112">
        <f t="shared" si="16"/>
        <v>0</v>
      </c>
    </row>
    <row r="72" spans="1:16" x14ac:dyDescent="0.35">
      <c r="A72" s="290" t="s">
        <v>164</v>
      </c>
      <c r="B72" s="503" t="s">
        <v>164</v>
      </c>
      <c r="C72" s="731" t="s">
        <v>164</v>
      </c>
      <c r="D72" s="732">
        <v>803.67700000000002</v>
      </c>
      <c r="E72" s="732">
        <v>228.72200000000001</v>
      </c>
      <c r="F72" s="733">
        <v>28.459443283806799</v>
      </c>
      <c r="G72" s="727">
        <f t="shared" si="14"/>
        <v>228.72200000000001</v>
      </c>
      <c r="H72" s="75">
        <f t="shared" si="11"/>
        <v>4.4909774299530379E-2</v>
      </c>
      <c r="I72" s="115">
        <f t="shared" si="12"/>
        <v>-0.95509022570046964</v>
      </c>
      <c r="J72" s="115">
        <f t="shared" si="15"/>
        <v>0.95509022570046964</v>
      </c>
      <c r="K72" s="605">
        <f t="shared" si="10"/>
        <v>-95.755361828237824</v>
      </c>
      <c r="L72" s="125">
        <f t="shared" si="13"/>
        <v>95.755361828237824</v>
      </c>
      <c r="M72" s="117">
        <f>'MASTER CHART'!$I$7</f>
        <v>0</v>
      </c>
      <c r="N72" s="112">
        <f t="shared" si="16"/>
        <v>0</v>
      </c>
    </row>
    <row r="73" spans="1:16" x14ac:dyDescent="0.35">
      <c r="A73" s="289" t="s">
        <v>118</v>
      </c>
      <c r="B73" s="503" t="s">
        <v>118</v>
      </c>
      <c r="C73" s="731" t="s">
        <v>118</v>
      </c>
      <c r="D73" s="732">
        <v>10461.409</v>
      </c>
      <c r="E73" s="732">
        <v>6008.6660000000002</v>
      </c>
      <c r="F73" s="733">
        <v>57.436488717724401</v>
      </c>
      <c r="G73" s="727">
        <f t="shared" si="14"/>
        <v>6008.6660000000002</v>
      </c>
      <c r="H73" s="75">
        <f t="shared" si="11"/>
        <v>1.1798070754070968</v>
      </c>
      <c r="I73" s="115">
        <f t="shared" si="12"/>
        <v>0.17980707540709684</v>
      </c>
      <c r="J73" s="115">
        <f t="shared" si="15"/>
        <v>-0.17980707540709684</v>
      </c>
      <c r="K73" s="605">
        <f t="shared" si="10"/>
        <v>0.12156956778618697</v>
      </c>
      <c r="L73" s="125" t="e">
        <f t="shared" si="13"/>
        <v>#VALUE!</v>
      </c>
      <c r="M73" s="117">
        <f>'MASTER CHART'!$I$7</f>
        <v>0</v>
      </c>
      <c r="N73" s="112">
        <f t="shared" si="16"/>
        <v>0</v>
      </c>
    </row>
    <row r="74" spans="1:16" x14ac:dyDescent="0.35">
      <c r="A74" s="290" t="s">
        <v>63</v>
      </c>
      <c r="B74" s="503" t="s">
        <v>63</v>
      </c>
      <c r="C74" s="731" t="s">
        <v>63</v>
      </c>
      <c r="D74" s="732">
        <v>8260.7489999999998</v>
      </c>
      <c r="E74" s="732">
        <v>4472.1409999999996</v>
      </c>
      <c r="F74" s="733">
        <v>54.137233802891203</v>
      </c>
      <c r="G74" s="727">
        <f t="shared" si="14"/>
        <v>4472.1409999999996</v>
      </c>
      <c r="H74" s="75">
        <f t="shared" si="11"/>
        <v>0.87810898359439005</v>
      </c>
      <c r="I74" s="115">
        <f t="shared" si="12"/>
        <v>-0.12189101640560995</v>
      </c>
      <c r="J74" s="115">
        <f t="shared" si="15"/>
        <v>0.12189101640560995</v>
      </c>
      <c r="K74" s="605">
        <f t="shared" si="10"/>
        <v>-12.220540076170016</v>
      </c>
      <c r="L74" s="125">
        <f t="shared" si="13"/>
        <v>12.220540076170016</v>
      </c>
      <c r="M74" s="117">
        <f>'MASTER CHART'!$I$7</f>
        <v>0</v>
      </c>
      <c r="N74" s="112">
        <f t="shared" si="16"/>
        <v>0</v>
      </c>
    </row>
    <row r="75" spans="1:16" x14ac:dyDescent="0.35">
      <c r="A75" s="289" t="s">
        <v>165</v>
      </c>
      <c r="B75" s="503" t="s">
        <v>64</v>
      </c>
      <c r="C75" s="731" t="s">
        <v>241</v>
      </c>
      <c r="D75" s="732">
        <v>7259.5690000000004</v>
      </c>
      <c r="E75" s="732">
        <v>7259.5690000000004</v>
      </c>
      <c r="F75" s="733">
        <v>100</v>
      </c>
      <c r="G75" s="727">
        <f t="shared" si="14"/>
        <v>7259.5690000000004</v>
      </c>
      <c r="H75" s="75">
        <f t="shared" si="11"/>
        <v>1.4254230257774394</v>
      </c>
      <c r="I75" s="115">
        <f t="shared" si="12"/>
        <v>0.4254230257774394</v>
      </c>
      <c r="J75" s="115">
        <f t="shared" si="15"/>
        <v>-0.4254230257774394</v>
      </c>
      <c r="K75" s="605">
        <f t="shared" si="10"/>
        <v>0.28763324943115059</v>
      </c>
      <c r="L75" s="125" t="e">
        <f t="shared" si="13"/>
        <v>#VALUE!</v>
      </c>
      <c r="M75" s="117">
        <f>'MASTER CHART'!$I$7</f>
        <v>0</v>
      </c>
      <c r="N75" s="112">
        <f t="shared" si="16"/>
        <v>0</v>
      </c>
    </row>
    <row r="76" spans="1:16" x14ac:dyDescent="0.35">
      <c r="A76" s="290" t="s">
        <v>65</v>
      </c>
      <c r="B76" s="503" t="s">
        <v>65</v>
      </c>
      <c r="C76" s="731" t="s">
        <v>65</v>
      </c>
      <c r="D76" s="732">
        <v>9933.1730000000007</v>
      </c>
      <c r="E76" s="732">
        <v>7029.8440000000001</v>
      </c>
      <c r="F76" s="733">
        <v>70.771383927371502</v>
      </c>
      <c r="G76" s="727">
        <f t="shared" si="14"/>
        <v>7029.8440000000001</v>
      </c>
      <c r="H76" s="75">
        <f t="shared" si="11"/>
        <v>1.3803163115087655</v>
      </c>
      <c r="I76" s="115">
        <f t="shared" si="12"/>
        <v>0.38031631150876555</v>
      </c>
      <c r="J76" s="115">
        <f t="shared" si="15"/>
        <v>-0.38031631150876555</v>
      </c>
      <c r="K76" s="605">
        <f t="shared" si="10"/>
        <v>0.25713609716123897</v>
      </c>
      <c r="L76" s="125" t="e">
        <f t="shared" si="13"/>
        <v>#VALUE!</v>
      </c>
      <c r="M76" s="117">
        <f>'MASTER CHART'!$I$7</f>
        <v>0</v>
      </c>
      <c r="N76" s="112">
        <f t="shared" si="16"/>
        <v>0</v>
      </c>
    </row>
    <row r="77" spans="1:16" x14ac:dyDescent="0.35">
      <c r="A77" s="289" t="s">
        <v>166</v>
      </c>
      <c r="B77" s="503" t="s">
        <v>166</v>
      </c>
      <c r="C77" s="731" t="s">
        <v>166</v>
      </c>
      <c r="D77" s="732">
        <v>333.13499999999999</v>
      </c>
      <c r="E77" s="732">
        <v>313.28500000000003</v>
      </c>
      <c r="F77" s="733">
        <v>94.041454665526004</v>
      </c>
      <c r="G77" s="727">
        <f t="shared" si="14"/>
        <v>313.28500000000003</v>
      </c>
      <c r="H77" s="75">
        <f t="shared" si="11"/>
        <v>6.1513796842579099E-2</v>
      </c>
      <c r="I77" s="115">
        <f t="shared" si="12"/>
        <v>-0.93848620315742093</v>
      </c>
      <c r="J77" s="115">
        <f t="shared" si="15"/>
        <v>0.93848620315742093</v>
      </c>
      <c r="K77" s="605">
        <f t="shared" si="10"/>
        <v>-94.09067702293811</v>
      </c>
      <c r="L77" s="125">
        <f t="shared" si="13"/>
        <v>94.09067702293811</v>
      </c>
      <c r="M77" s="117">
        <f>'MASTER CHART'!$I$7</f>
        <v>0</v>
      </c>
      <c r="N77" s="112">
        <f t="shared" si="16"/>
        <v>0</v>
      </c>
    </row>
    <row r="78" spans="1:16" x14ac:dyDescent="0.35">
      <c r="A78" s="290" t="s">
        <v>66</v>
      </c>
      <c r="B78" s="503" t="s">
        <v>66</v>
      </c>
      <c r="C78" s="731" t="s">
        <v>66</v>
      </c>
      <c r="D78" s="732">
        <v>1267401.8489999999</v>
      </c>
      <c r="E78" s="732">
        <v>410203.68900000001</v>
      </c>
      <c r="F78" s="733">
        <v>32.365716471351</v>
      </c>
      <c r="G78" s="727">
        <f t="shared" si="14"/>
        <v>410203.68900000001</v>
      </c>
      <c r="H78" s="75">
        <f t="shared" si="11"/>
        <v>80.543870243460418</v>
      </c>
      <c r="I78" s="115">
        <f t="shared" si="12"/>
        <v>79.543870243460418</v>
      </c>
      <c r="J78" s="115">
        <f t="shared" si="15"/>
        <v>-79.543870243460418</v>
      </c>
      <c r="K78" s="605">
        <f t="shared" si="10"/>
        <v>53.780497255984791</v>
      </c>
      <c r="L78" s="125" t="e">
        <f t="shared" si="13"/>
        <v>#VALUE!</v>
      </c>
      <c r="M78" s="117">
        <f>'MASTER CHART'!$I$7</f>
        <v>0</v>
      </c>
      <c r="N78" s="112">
        <f t="shared" si="16"/>
        <v>0</v>
      </c>
      <c r="P78" s="253" t="s">
        <v>249</v>
      </c>
    </row>
    <row r="79" spans="1:16" x14ac:dyDescent="0.35">
      <c r="A79" s="289" t="s">
        <v>67</v>
      </c>
      <c r="B79" s="503" t="s">
        <v>67</v>
      </c>
      <c r="C79" s="731" t="s">
        <v>67</v>
      </c>
      <c r="D79" s="732">
        <v>252812.245</v>
      </c>
      <c r="E79" s="732">
        <v>133998.891</v>
      </c>
      <c r="F79" s="733">
        <v>53.003323078753603</v>
      </c>
      <c r="G79" s="727">
        <f t="shared" si="14"/>
        <v>133998.891</v>
      </c>
      <c r="H79" s="75">
        <f t="shared" si="11"/>
        <v>26.31080504366599</v>
      </c>
      <c r="I79" s="115">
        <f t="shared" si="12"/>
        <v>25.31080504366599</v>
      </c>
      <c r="J79" s="115">
        <f t="shared" si="15"/>
        <v>-25.31080504366599</v>
      </c>
      <c r="K79" s="605">
        <f t="shared" si="10"/>
        <v>17.112917400565582</v>
      </c>
      <c r="L79" s="125" t="e">
        <f t="shared" si="13"/>
        <v>#VALUE!</v>
      </c>
      <c r="M79" s="117">
        <f>'MASTER CHART'!$I$7</f>
        <v>0</v>
      </c>
      <c r="N79" s="112">
        <f t="shared" si="16"/>
        <v>0</v>
      </c>
    </row>
    <row r="80" spans="1:16" x14ac:dyDescent="0.35">
      <c r="A80" s="290" t="s">
        <v>234</v>
      </c>
      <c r="B80" s="503" t="s">
        <v>222</v>
      </c>
      <c r="C80" s="731" t="s">
        <v>245</v>
      </c>
      <c r="D80" s="732">
        <v>78470.221999999994</v>
      </c>
      <c r="E80" s="732">
        <v>57169.616999999998</v>
      </c>
      <c r="F80" s="733">
        <v>72.855174285093796</v>
      </c>
      <c r="G80" s="727">
        <f t="shared" si="14"/>
        <v>57169.616999999998</v>
      </c>
      <c r="H80" s="75">
        <f t="shared" si="11"/>
        <v>11.225306687859476</v>
      </c>
      <c r="I80" s="115">
        <f t="shared" si="12"/>
        <v>10.225306687859476</v>
      </c>
      <c r="J80" s="115">
        <f t="shared" si="15"/>
        <v>-10.225306687859476</v>
      </c>
      <c r="K80" s="605">
        <f t="shared" si="10"/>
        <v>6.9134438214394089</v>
      </c>
      <c r="L80" s="125" t="e">
        <f t="shared" si="13"/>
        <v>#VALUE!</v>
      </c>
      <c r="M80" s="117">
        <f>'MASTER CHART'!$I$7</f>
        <v>0</v>
      </c>
      <c r="N80" s="112">
        <f t="shared" si="16"/>
        <v>0</v>
      </c>
    </row>
    <row r="81" spans="1:56" s="207" customFormat="1" x14ac:dyDescent="0.35">
      <c r="A81" s="289" t="s">
        <v>167</v>
      </c>
      <c r="B81" s="503" t="s">
        <v>167</v>
      </c>
      <c r="C81" s="731" t="s">
        <v>167</v>
      </c>
      <c r="D81" s="732">
        <v>34768.760999999999</v>
      </c>
      <c r="E81" s="732">
        <v>24115.922999999999</v>
      </c>
      <c r="F81" s="733">
        <v>69.360892670290994</v>
      </c>
      <c r="G81" s="727">
        <f t="shared" si="14"/>
        <v>24115.922999999999</v>
      </c>
      <c r="H81" s="75">
        <f t="shared" si="11"/>
        <v>4.7351835807436693</v>
      </c>
      <c r="I81" s="115">
        <f t="shared" si="12"/>
        <v>3.7351835807436693</v>
      </c>
      <c r="J81" s="115">
        <f t="shared" si="15"/>
        <v>-3.7351835807436693</v>
      </c>
      <c r="K81" s="605">
        <f t="shared" si="10"/>
        <v>2.5253992507524412</v>
      </c>
      <c r="L81" s="125" t="e">
        <f t="shared" si="13"/>
        <v>#VALUE!</v>
      </c>
      <c r="M81" s="117">
        <f>'MASTER CHART'!$I$7</f>
        <v>0</v>
      </c>
      <c r="N81" s="112">
        <f t="shared" si="16"/>
        <v>0</v>
      </c>
      <c r="O81" s="270"/>
      <c r="P81" s="270"/>
      <c r="Q81" s="270"/>
      <c r="R81" s="270"/>
      <c r="S81" s="270"/>
      <c r="T81" s="270"/>
      <c r="U81" s="270"/>
      <c r="V81" s="270"/>
      <c r="W81" s="270"/>
      <c r="X81" s="270"/>
      <c r="Y81" s="270"/>
      <c r="Z81" s="270"/>
      <c r="AA81" s="270"/>
      <c r="AB81" s="270"/>
      <c r="AC81" s="270"/>
      <c r="AD81" s="270"/>
      <c r="AE81" s="270"/>
      <c r="AF81" s="270"/>
      <c r="AG81" s="270"/>
      <c r="AH81" s="270"/>
      <c r="AI81" s="270"/>
      <c r="AJ81" s="270"/>
      <c r="AK81" s="270"/>
      <c r="AL81" s="270"/>
      <c r="AM81" s="270"/>
      <c r="AN81" s="270"/>
      <c r="AO81" s="270"/>
      <c r="AP81" s="270"/>
      <c r="AQ81" s="270"/>
      <c r="AR81" s="270"/>
      <c r="AS81" s="270"/>
      <c r="AT81" s="270"/>
      <c r="AU81" s="270"/>
      <c r="AV81" s="270"/>
      <c r="AW81" s="270"/>
      <c r="AX81" s="270"/>
      <c r="AY81" s="270"/>
      <c r="AZ81" s="270"/>
      <c r="BA81" s="270"/>
      <c r="BB81" s="270"/>
      <c r="BC81" s="270"/>
      <c r="BD81" s="270"/>
    </row>
    <row r="82" spans="1:56" x14ac:dyDescent="0.35">
      <c r="A82" s="290" t="s">
        <v>68</v>
      </c>
      <c r="B82" s="503" t="s">
        <v>68</v>
      </c>
      <c r="C82" s="731" t="s">
        <v>68</v>
      </c>
      <c r="D82" s="732">
        <v>4677.34</v>
      </c>
      <c r="E82" s="732">
        <v>2944.4630000000002</v>
      </c>
      <c r="F82" s="733">
        <v>62.951656283272101</v>
      </c>
      <c r="G82" s="727">
        <f t="shared" si="14"/>
        <v>2944.4630000000002</v>
      </c>
      <c r="H82" s="75">
        <f t="shared" si="11"/>
        <v>0.57814800833902347</v>
      </c>
      <c r="I82" s="115">
        <f t="shared" si="12"/>
        <v>-0.42185199166097653</v>
      </c>
      <c r="J82" s="115">
        <f t="shared" si="15"/>
        <v>0.42185199166097653</v>
      </c>
      <c r="K82" s="605">
        <f t="shared" si="10"/>
        <v>-42.29400428617506</v>
      </c>
      <c r="L82" s="125">
        <f t="shared" si="13"/>
        <v>42.29400428617506</v>
      </c>
      <c r="M82" s="117">
        <f>'MASTER CHART'!$I$7</f>
        <v>0</v>
      </c>
      <c r="N82" s="112">
        <f t="shared" si="16"/>
        <v>0</v>
      </c>
    </row>
    <row r="83" spans="1:56" x14ac:dyDescent="0.35">
      <c r="A83" s="289" t="s">
        <v>69</v>
      </c>
      <c r="B83" s="503" t="s">
        <v>69</v>
      </c>
      <c r="C83" s="731" t="s">
        <v>69</v>
      </c>
      <c r="D83" s="732">
        <v>7822.107</v>
      </c>
      <c r="E83" s="732">
        <v>7202.2460000000001</v>
      </c>
      <c r="F83" s="733">
        <v>92.075523896566494</v>
      </c>
      <c r="G83" s="727">
        <f t="shared" si="14"/>
        <v>7202.2460000000001</v>
      </c>
      <c r="H83" s="75">
        <f t="shared" si="11"/>
        <v>1.4141676021969705</v>
      </c>
      <c r="I83" s="115">
        <f t="shared" si="12"/>
        <v>0.41416760219697046</v>
      </c>
      <c r="J83" s="115">
        <f t="shared" si="15"/>
        <v>-0.41416760219697046</v>
      </c>
      <c r="K83" s="605">
        <f t="shared" si="10"/>
        <v>0.28002333209708519</v>
      </c>
      <c r="L83" s="125" t="e">
        <f t="shared" si="13"/>
        <v>#VALUE!</v>
      </c>
      <c r="M83" s="117">
        <f>'MASTER CHART'!$I$7</f>
        <v>0</v>
      </c>
      <c r="N83" s="112">
        <f t="shared" si="16"/>
        <v>0</v>
      </c>
    </row>
    <row r="84" spans="1:56" x14ac:dyDescent="0.35">
      <c r="A84" s="290" t="s">
        <v>70</v>
      </c>
      <c r="B84" s="503" t="s">
        <v>70</v>
      </c>
      <c r="C84" s="731" t="s">
        <v>70</v>
      </c>
      <c r="D84" s="732">
        <v>61070.224000000002</v>
      </c>
      <c r="E84" s="732">
        <v>42028.858999999997</v>
      </c>
      <c r="F84" s="733">
        <v>68.820541742240906</v>
      </c>
      <c r="G84" s="727">
        <f t="shared" si="14"/>
        <v>42028.858999999997</v>
      </c>
      <c r="H84" s="75">
        <f t="shared" si="11"/>
        <v>8.2524049796555907</v>
      </c>
      <c r="I84" s="115">
        <f t="shared" si="12"/>
        <v>7.2524049796555907</v>
      </c>
      <c r="J84" s="115">
        <f t="shared" si="15"/>
        <v>-7.2524049796555907</v>
      </c>
      <c r="K84" s="605">
        <f t="shared" si="10"/>
        <v>4.9034318409937354</v>
      </c>
      <c r="L84" s="125" t="e">
        <f t="shared" si="13"/>
        <v>#VALUE!</v>
      </c>
      <c r="M84" s="117">
        <f>'MASTER CHART'!$I$7</f>
        <v>0</v>
      </c>
      <c r="N84" s="112">
        <f t="shared" si="16"/>
        <v>0</v>
      </c>
    </row>
    <row r="85" spans="1:56" x14ac:dyDescent="0.35">
      <c r="A85" s="289" t="s">
        <v>71</v>
      </c>
      <c r="B85" s="503" t="s">
        <v>71</v>
      </c>
      <c r="C85" s="731" t="s">
        <v>71</v>
      </c>
      <c r="D85" s="732">
        <v>2798.837</v>
      </c>
      <c r="E85" s="732">
        <v>1526.9449999999999</v>
      </c>
      <c r="F85" s="733">
        <v>54.556410394746102</v>
      </c>
      <c r="G85" s="727">
        <f t="shared" si="14"/>
        <v>1526.9449999999999</v>
      </c>
      <c r="H85" s="75">
        <f t="shared" si="11"/>
        <v>0.29981705003364967</v>
      </c>
      <c r="I85" s="115">
        <f t="shared" si="12"/>
        <v>-0.70018294996635033</v>
      </c>
      <c r="J85" s="115">
        <f t="shared" si="15"/>
        <v>0.70018294996635033</v>
      </c>
      <c r="K85" s="605">
        <f t="shared" si="10"/>
        <v>-70.198887933146452</v>
      </c>
      <c r="L85" s="125">
        <f t="shared" si="13"/>
        <v>70.198887933146452</v>
      </c>
      <c r="M85" s="117">
        <f>'MASTER CHART'!$I$7</f>
        <v>0</v>
      </c>
      <c r="N85" s="112">
        <f t="shared" si="16"/>
        <v>0</v>
      </c>
    </row>
    <row r="86" spans="1:56" x14ac:dyDescent="0.35">
      <c r="A86" s="290" t="s">
        <v>72</v>
      </c>
      <c r="B86" s="503" t="s">
        <v>72</v>
      </c>
      <c r="C86" s="731" t="s">
        <v>72</v>
      </c>
      <c r="D86" s="732">
        <v>126999.808</v>
      </c>
      <c r="E86" s="732">
        <v>118136.17600000001</v>
      </c>
      <c r="F86" s="733">
        <v>93.020751653419794</v>
      </c>
      <c r="G86" s="727">
        <f t="shared" si="14"/>
        <v>118136.17600000001</v>
      </c>
      <c r="H86" s="75">
        <f t="shared" si="11"/>
        <v>23.19614641691485</v>
      </c>
      <c r="I86" s="115">
        <f t="shared" si="12"/>
        <v>22.19614641691485</v>
      </c>
      <c r="J86" s="115">
        <f t="shared" si="15"/>
        <v>-22.19614641691485</v>
      </c>
      <c r="K86" s="605">
        <f t="shared" si="10"/>
        <v>15.007061987488163</v>
      </c>
      <c r="L86" s="125" t="e">
        <f t="shared" si="13"/>
        <v>#VALUE!</v>
      </c>
      <c r="M86" s="117">
        <f>'MASTER CHART'!$I$7</f>
        <v>0</v>
      </c>
      <c r="N86" s="112">
        <f t="shared" si="16"/>
        <v>0</v>
      </c>
    </row>
    <row r="87" spans="1:56" x14ac:dyDescent="0.35">
      <c r="A87" s="289" t="s">
        <v>73</v>
      </c>
      <c r="B87" s="503" t="s">
        <v>73</v>
      </c>
      <c r="C87" s="731" t="s">
        <v>73</v>
      </c>
      <c r="D87" s="732">
        <v>7504.8119999999999</v>
      </c>
      <c r="E87" s="732">
        <v>6262.5630000000001</v>
      </c>
      <c r="F87" s="733">
        <v>83.447300212183904</v>
      </c>
      <c r="G87" s="727">
        <f t="shared" si="14"/>
        <v>6262.5630000000001</v>
      </c>
      <c r="H87" s="75">
        <f t="shared" si="11"/>
        <v>1.2296599840268529</v>
      </c>
      <c r="I87" s="115">
        <f t="shared" si="12"/>
        <v>0.22965998402685295</v>
      </c>
      <c r="J87" s="115">
        <f t="shared" si="15"/>
        <v>-0.22965998402685295</v>
      </c>
      <c r="K87" s="605">
        <f t="shared" si="10"/>
        <v>0.15527567495725558</v>
      </c>
      <c r="L87" s="125" t="e">
        <f t="shared" si="13"/>
        <v>#VALUE!</v>
      </c>
      <c r="M87" s="117">
        <f>'MASTER CHART'!$I$7</f>
        <v>0</v>
      </c>
      <c r="N87" s="112">
        <f t="shared" si="16"/>
        <v>0</v>
      </c>
    </row>
    <row r="88" spans="1:56" x14ac:dyDescent="0.35">
      <c r="A88" s="290" t="s">
        <v>168</v>
      </c>
      <c r="B88" s="503" t="s">
        <v>168</v>
      </c>
      <c r="C88" s="731" t="s">
        <v>168</v>
      </c>
      <c r="D88" s="732">
        <v>16606.878000000001</v>
      </c>
      <c r="E88" s="732">
        <v>8849.8610000000008</v>
      </c>
      <c r="F88" s="733">
        <v>53.290335486296698</v>
      </c>
      <c r="G88" s="727">
        <f t="shared" si="14"/>
        <v>8849.8610000000008</v>
      </c>
      <c r="H88" s="75">
        <f t="shared" si="11"/>
        <v>1.737678317311917</v>
      </c>
      <c r="I88" s="115">
        <f t="shared" si="12"/>
        <v>0.73767831731191702</v>
      </c>
      <c r="J88" s="115">
        <f t="shared" si="15"/>
        <v>-0.73767831731191702</v>
      </c>
      <c r="K88" s="605">
        <f t="shared" si="10"/>
        <v>0.49875253238956729</v>
      </c>
      <c r="L88" s="125" t="e">
        <f t="shared" si="13"/>
        <v>#VALUE!</v>
      </c>
      <c r="M88" s="117">
        <f>'MASTER CHART'!$I$7</f>
        <v>0</v>
      </c>
      <c r="N88" s="112">
        <f t="shared" si="16"/>
        <v>0</v>
      </c>
    </row>
    <row r="89" spans="1:56" x14ac:dyDescent="0.35">
      <c r="A89" s="289" t="s">
        <v>169</v>
      </c>
      <c r="B89" s="503" t="s">
        <v>169</v>
      </c>
      <c r="C89" s="731" t="s">
        <v>169</v>
      </c>
      <c r="D89" s="732">
        <v>45545.98</v>
      </c>
      <c r="E89" s="732">
        <v>11476.405000000001</v>
      </c>
      <c r="F89" s="733">
        <v>25.1974049081829</v>
      </c>
      <c r="G89" s="727">
        <f t="shared" si="14"/>
        <v>11476.405000000001</v>
      </c>
      <c r="H89" s="75">
        <f t="shared" si="11"/>
        <v>2.25340263866179</v>
      </c>
      <c r="I89" s="115">
        <f t="shared" si="12"/>
        <v>1.25340263866179</v>
      </c>
      <c r="J89" s="115">
        <f t="shared" si="15"/>
        <v>-1.25340263866179</v>
      </c>
      <c r="K89" s="605">
        <f t="shared" si="10"/>
        <v>0.84743949424231579</v>
      </c>
      <c r="L89" s="125" t="e">
        <f t="shared" si="13"/>
        <v>#VALUE!</v>
      </c>
      <c r="M89" s="117">
        <f>'MASTER CHART'!$I$7</f>
        <v>0</v>
      </c>
      <c r="N89" s="112">
        <f t="shared" si="16"/>
        <v>0</v>
      </c>
    </row>
    <row r="90" spans="1:56" x14ac:dyDescent="0.35">
      <c r="A90" s="289" t="s">
        <v>74</v>
      </c>
      <c r="B90" s="503" t="s">
        <v>74</v>
      </c>
      <c r="C90" s="731" t="s">
        <v>74</v>
      </c>
      <c r="D90" s="732">
        <v>3479.3710000000001</v>
      </c>
      <c r="E90" s="732">
        <v>3421.123</v>
      </c>
      <c r="F90" s="733">
        <v>98.325904308566095</v>
      </c>
      <c r="G90" s="727">
        <f t="shared" si="14"/>
        <v>3421.123</v>
      </c>
      <c r="H90" s="75">
        <f t="shared" si="11"/>
        <v>0.67174063614751656</v>
      </c>
      <c r="I90" s="115">
        <f t="shared" si="12"/>
        <v>-0.32825936385248344</v>
      </c>
      <c r="J90" s="115">
        <f t="shared" si="15"/>
        <v>0.32825936385248344</v>
      </c>
      <c r="K90" s="605">
        <f t="shared" si="10"/>
        <v>-32.910601860833459</v>
      </c>
      <c r="L90" s="125">
        <f t="shared" si="13"/>
        <v>32.910601860833459</v>
      </c>
      <c r="M90" s="117">
        <f>'MASTER CHART'!$I$7</f>
        <v>0</v>
      </c>
      <c r="N90" s="112">
        <f t="shared" si="16"/>
        <v>0</v>
      </c>
    </row>
    <row r="91" spans="1:56" x14ac:dyDescent="0.35">
      <c r="A91" s="290" t="s">
        <v>170</v>
      </c>
      <c r="B91" s="503" t="s">
        <v>170</v>
      </c>
      <c r="C91" s="731" t="s">
        <v>170</v>
      </c>
      <c r="D91" s="732">
        <v>5625.0150000000003</v>
      </c>
      <c r="E91" s="732">
        <v>2001.6590000000001</v>
      </c>
      <c r="F91" s="733">
        <v>35.584953995678198</v>
      </c>
      <c r="G91" s="727">
        <f t="shared" si="14"/>
        <v>2001.6590000000001</v>
      </c>
      <c r="H91" s="75">
        <f t="shared" si="11"/>
        <v>0.3930275789588395</v>
      </c>
      <c r="I91" s="115">
        <f t="shared" si="12"/>
        <v>-0.60697242104116045</v>
      </c>
      <c r="J91" s="115">
        <f t="shared" si="15"/>
        <v>0.60697242104116045</v>
      </c>
      <c r="K91" s="605">
        <f t="shared" si="10"/>
        <v>-60.853793948034173</v>
      </c>
      <c r="L91" s="125">
        <f t="shared" si="13"/>
        <v>60.853793948034173</v>
      </c>
      <c r="M91" s="117">
        <f>'MASTER CHART'!$I$7</f>
        <v>0</v>
      </c>
      <c r="N91" s="112">
        <f t="shared" si="16"/>
        <v>0</v>
      </c>
    </row>
    <row r="92" spans="1:56" x14ac:dyDescent="0.35">
      <c r="A92" s="290" t="s">
        <v>225</v>
      </c>
      <c r="B92" s="503" t="s">
        <v>225</v>
      </c>
      <c r="C92" s="731" t="s">
        <v>237</v>
      </c>
      <c r="D92" s="732">
        <v>6894.098</v>
      </c>
      <c r="E92" s="732">
        <v>2588.8359999999998</v>
      </c>
      <c r="F92" s="733">
        <v>37.551482441937999</v>
      </c>
      <c r="G92" s="727">
        <f t="shared" si="14"/>
        <v>2588.8359999999998</v>
      </c>
      <c r="H92" s="75">
        <f t="shared" si="11"/>
        <v>0.5083203209944781</v>
      </c>
      <c r="I92" s="115">
        <f t="shared" si="12"/>
        <v>-0.4916796790055219</v>
      </c>
      <c r="J92" s="115">
        <f t="shared" si="15"/>
        <v>0.4916796790055219</v>
      </c>
      <c r="K92" s="605">
        <f t="shared" si="10"/>
        <v>-49.294783152278711</v>
      </c>
      <c r="L92" s="125">
        <f t="shared" si="13"/>
        <v>49.294783152278711</v>
      </c>
      <c r="M92" s="117">
        <f>'MASTER CHART'!$I$7</f>
        <v>0</v>
      </c>
      <c r="N92" s="112">
        <f t="shared" si="16"/>
        <v>0</v>
      </c>
    </row>
    <row r="93" spans="1:56" x14ac:dyDescent="0.35">
      <c r="A93" s="289" t="s">
        <v>171</v>
      </c>
      <c r="B93" s="503" t="s">
        <v>171</v>
      </c>
      <c r="C93" s="731" t="s">
        <v>171</v>
      </c>
      <c r="D93" s="732">
        <v>2041.1110000000001</v>
      </c>
      <c r="E93" s="732">
        <v>1376.135</v>
      </c>
      <c r="F93" s="733">
        <v>67.420880099122499</v>
      </c>
      <c r="G93" s="727">
        <f t="shared" si="14"/>
        <v>1376.135</v>
      </c>
      <c r="H93" s="75">
        <f t="shared" si="11"/>
        <v>0.27020536833222969</v>
      </c>
      <c r="I93" s="115">
        <f t="shared" si="12"/>
        <v>-0.72979463166777037</v>
      </c>
      <c r="J93" s="115">
        <f t="shared" si="15"/>
        <v>0.72979463166777037</v>
      </c>
      <c r="K93" s="605">
        <f t="shared" si="10"/>
        <v>-73.167693622245125</v>
      </c>
      <c r="L93" s="125">
        <f t="shared" si="13"/>
        <v>73.167693622245125</v>
      </c>
      <c r="M93" s="117">
        <f>'MASTER CHART'!$I$7</f>
        <v>0</v>
      </c>
      <c r="N93" s="112">
        <f t="shared" si="16"/>
        <v>0</v>
      </c>
    </row>
    <row r="94" spans="1:56" x14ac:dyDescent="0.35">
      <c r="A94" s="290" t="s">
        <v>75</v>
      </c>
      <c r="B94" s="503" t="s">
        <v>75</v>
      </c>
      <c r="C94" s="731" t="s">
        <v>75</v>
      </c>
      <c r="D94" s="732">
        <v>4965.9139999999998</v>
      </c>
      <c r="E94" s="732">
        <v>4353.598</v>
      </c>
      <c r="F94" s="733">
        <v>87.669621342616907</v>
      </c>
      <c r="G94" s="727">
        <f t="shared" si="14"/>
        <v>4353.598</v>
      </c>
      <c r="H94" s="75">
        <f t="shared" si="11"/>
        <v>0.85483295691226413</v>
      </c>
      <c r="I94" s="115">
        <f t="shared" si="12"/>
        <v>-0.14516704308773587</v>
      </c>
      <c r="J94" s="115">
        <f t="shared" si="15"/>
        <v>0.14516704308773587</v>
      </c>
      <c r="K94" s="605">
        <f t="shared" si="10"/>
        <v>-14.554146155361186</v>
      </c>
      <c r="L94" s="125">
        <f t="shared" si="13"/>
        <v>14.554146155361186</v>
      </c>
      <c r="M94" s="117">
        <f>'MASTER CHART'!$I$7</f>
        <v>0</v>
      </c>
      <c r="N94" s="112">
        <f t="shared" si="16"/>
        <v>0</v>
      </c>
    </row>
    <row r="95" spans="1:56" x14ac:dyDescent="0.35">
      <c r="A95" s="290" t="s">
        <v>172</v>
      </c>
      <c r="B95" s="503" t="s">
        <v>172</v>
      </c>
      <c r="C95" s="731" t="s">
        <v>172</v>
      </c>
      <c r="D95" s="732">
        <v>4396.8729999999996</v>
      </c>
      <c r="E95" s="732">
        <v>2168.0039999999999</v>
      </c>
      <c r="F95" s="733">
        <v>49.307860381684897</v>
      </c>
      <c r="G95" s="727">
        <f t="shared" si="14"/>
        <v>2168.0039999999999</v>
      </c>
      <c r="H95" s="75">
        <f t="shared" si="11"/>
        <v>0.42568957214644443</v>
      </c>
      <c r="I95" s="115">
        <f t="shared" si="12"/>
        <v>-0.57431042785355557</v>
      </c>
      <c r="J95" s="115">
        <f t="shared" si="15"/>
        <v>0.57431042785355557</v>
      </c>
      <c r="K95" s="605">
        <f t="shared" si="10"/>
        <v>-57.579170366354468</v>
      </c>
      <c r="L95" s="125">
        <f t="shared" si="13"/>
        <v>57.579170366354468</v>
      </c>
      <c r="M95" s="117">
        <f>'MASTER CHART'!$I$7</f>
        <v>0</v>
      </c>
      <c r="N95" s="112">
        <f t="shared" si="16"/>
        <v>0</v>
      </c>
    </row>
    <row r="96" spans="1:56" x14ac:dyDescent="0.35">
      <c r="A96" s="289" t="s">
        <v>76</v>
      </c>
      <c r="B96" s="503" t="s">
        <v>76</v>
      </c>
      <c r="C96" s="731" t="s">
        <v>76</v>
      </c>
      <c r="D96" s="732">
        <v>6253.4520000000002</v>
      </c>
      <c r="E96" s="732">
        <v>4900.1459999999997</v>
      </c>
      <c r="F96" s="733">
        <v>78.359056725789202</v>
      </c>
      <c r="G96" s="727">
        <f t="shared" si="14"/>
        <v>4900.1459999999997</v>
      </c>
      <c r="H96" s="75">
        <f t="shared" si="11"/>
        <v>0.96214815756571992</v>
      </c>
      <c r="I96" s="115">
        <f t="shared" si="12"/>
        <v>-3.7851842434280081E-2</v>
      </c>
      <c r="J96" s="115">
        <f t="shared" si="15"/>
        <v>3.7851842434280081E-2</v>
      </c>
      <c r="K96" s="605">
        <f t="shared" si="10"/>
        <v>-3.7949470852365703</v>
      </c>
      <c r="L96" s="125">
        <f t="shared" si="13"/>
        <v>3.7949470852365703</v>
      </c>
      <c r="M96" s="117">
        <f>'MASTER CHART'!$I$7</f>
        <v>0</v>
      </c>
      <c r="N96" s="112">
        <f t="shared" si="16"/>
        <v>0</v>
      </c>
    </row>
    <row r="97" spans="1:14" x14ac:dyDescent="0.35">
      <c r="A97" s="290" t="s">
        <v>173</v>
      </c>
      <c r="B97" s="503" t="s">
        <v>173</v>
      </c>
      <c r="C97" s="731" t="s">
        <v>173</v>
      </c>
      <c r="D97" s="732">
        <v>3008.2869999999998</v>
      </c>
      <c r="E97" s="732">
        <v>2001.1780000000001</v>
      </c>
      <c r="F97" s="733">
        <v>66.522176906658203</v>
      </c>
      <c r="G97" s="727">
        <f t="shared" si="14"/>
        <v>2001.1780000000001</v>
      </c>
      <c r="H97" s="75">
        <f t="shared" si="11"/>
        <v>0.39293313416805387</v>
      </c>
      <c r="I97" s="115">
        <f t="shared" si="12"/>
        <v>-0.60706686583194613</v>
      </c>
      <c r="J97" s="115">
        <f t="shared" si="15"/>
        <v>0.60706686583194613</v>
      </c>
      <c r="K97" s="605">
        <f t="shared" si="10"/>
        <v>-60.863262786549242</v>
      </c>
      <c r="L97" s="125">
        <f t="shared" si="13"/>
        <v>60.863262786549242</v>
      </c>
      <c r="M97" s="117">
        <f>'MASTER CHART'!$I$7</f>
        <v>0</v>
      </c>
      <c r="N97" s="112">
        <f t="shared" si="16"/>
        <v>0</v>
      </c>
    </row>
    <row r="98" spans="1:14" x14ac:dyDescent="0.35">
      <c r="A98" s="289" t="s">
        <v>174</v>
      </c>
      <c r="B98" s="503" t="s">
        <v>174</v>
      </c>
      <c r="C98" s="731" t="s">
        <v>174</v>
      </c>
      <c r="D98" s="732">
        <v>536.76099999999997</v>
      </c>
      <c r="E98" s="732">
        <v>482.399</v>
      </c>
      <c r="F98" s="733">
        <v>89.872215008169405</v>
      </c>
      <c r="G98" s="727">
        <f t="shared" si="14"/>
        <v>482.399</v>
      </c>
      <c r="H98" s="75">
        <f t="shared" si="11"/>
        <v>9.4719485717679783E-2</v>
      </c>
      <c r="I98" s="115">
        <f t="shared" si="12"/>
        <v>-0.90528051428232026</v>
      </c>
      <c r="J98" s="115">
        <f t="shared" si="15"/>
        <v>0.90528051428232026</v>
      </c>
      <c r="K98" s="605">
        <f t="shared" si="10"/>
        <v>-90.761543641158184</v>
      </c>
      <c r="L98" s="125">
        <f t="shared" si="13"/>
        <v>90.761543641158184</v>
      </c>
      <c r="M98" s="117">
        <f>'MASTER CHART'!$I$7</f>
        <v>0</v>
      </c>
      <c r="N98" s="112">
        <f t="shared" si="16"/>
        <v>0</v>
      </c>
    </row>
    <row r="99" spans="1:14" x14ac:dyDescent="0.35">
      <c r="A99" s="290" t="s">
        <v>175</v>
      </c>
      <c r="B99" s="503" t="s">
        <v>226</v>
      </c>
      <c r="C99" s="731" t="s">
        <v>242</v>
      </c>
      <c r="D99" s="732">
        <v>575.48099999999999</v>
      </c>
      <c r="E99" s="732">
        <v>575.48099999999999</v>
      </c>
      <c r="F99" s="733">
        <v>100</v>
      </c>
      <c r="G99" s="727">
        <f t="shared" si="14"/>
        <v>575.48099999999999</v>
      </c>
      <c r="H99" s="75">
        <f t="shared" si="11"/>
        <v>0.11299622171749128</v>
      </c>
      <c r="I99" s="115">
        <f t="shared" si="12"/>
        <v>-0.88700377828250876</v>
      </c>
      <c r="J99" s="115">
        <f t="shared" si="15"/>
        <v>0.88700377828250876</v>
      </c>
      <c r="K99" s="605">
        <f t="shared" si="10"/>
        <v>-88.929156059746589</v>
      </c>
      <c r="L99" s="125">
        <f t="shared" si="13"/>
        <v>88.929156059746589</v>
      </c>
      <c r="M99" s="117">
        <f>'MASTER CHART'!$I$7</f>
        <v>0</v>
      </c>
      <c r="N99" s="112">
        <f t="shared" si="16"/>
        <v>0</v>
      </c>
    </row>
    <row r="100" spans="1:14" x14ac:dyDescent="0.35">
      <c r="A100" s="289" t="s">
        <v>176</v>
      </c>
      <c r="B100" s="503" t="s">
        <v>176</v>
      </c>
      <c r="C100" s="731" t="s">
        <v>176</v>
      </c>
      <c r="D100" s="732">
        <v>23571.962</v>
      </c>
      <c r="E100" s="732">
        <v>8124.8119999999999</v>
      </c>
      <c r="F100" s="733">
        <v>34.4681193699532</v>
      </c>
      <c r="G100" s="727">
        <f t="shared" si="14"/>
        <v>8124.8119999999999</v>
      </c>
      <c r="H100" s="75">
        <f t="shared" ref="H100:H131" si="17">IF(G100=0,"use mean",G100/$G$179)</f>
        <v>1.5953142817311672</v>
      </c>
      <c r="I100" s="115">
        <f t="shared" ref="I100:I131" si="18">IF(G100=0,0,H100-1)</f>
        <v>0.59531428173116718</v>
      </c>
      <c r="J100" s="115">
        <f t="shared" si="15"/>
        <v>-0.59531428173116718</v>
      </c>
      <c r="K100" s="605">
        <f t="shared" si="10"/>
        <v>0.40249862116463664</v>
      </c>
      <c r="L100" s="125" t="e">
        <f t="shared" ref="L100:L131" si="19">IF(I100&lt;0,I100/$I$182*-100,I100/$J$181*100)</f>
        <v>#VALUE!</v>
      </c>
      <c r="M100" s="117">
        <f>'MASTER CHART'!$I$7</f>
        <v>0</v>
      </c>
      <c r="N100" s="112">
        <f t="shared" si="16"/>
        <v>0</v>
      </c>
    </row>
    <row r="101" spans="1:14" x14ac:dyDescent="0.35">
      <c r="A101" s="290" t="s">
        <v>177</v>
      </c>
      <c r="B101" s="503" t="s">
        <v>177</v>
      </c>
      <c r="C101" s="731" t="s">
        <v>177</v>
      </c>
      <c r="D101" s="732">
        <v>16829.144</v>
      </c>
      <c r="E101" s="732">
        <v>2709.8560000000002</v>
      </c>
      <c r="F101" s="733">
        <v>16.1021618211835</v>
      </c>
      <c r="G101" s="727">
        <f t="shared" si="14"/>
        <v>2709.8560000000002</v>
      </c>
      <c r="H101" s="75">
        <f t="shared" si="17"/>
        <v>0.53208270889651288</v>
      </c>
      <c r="I101" s="115">
        <f t="shared" si="18"/>
        <v>-0.46791729110348712</v>
      </c>
      <c r="J101" s="115">
        <f t="shared" si="15"/>
        <v>0.46791729110348712</v>
      </c>
      <c r="K101" s="605">
        <f t="shared" si="10"/>
        <v>-46.912415507595185</v>
      </c>
      <c r="L101" s="125">
        <f t="shared" si="19"/>
        <v>46.912415507595185</v>
      </c>
      <c r="M101" s="117">
        <f>'MASTER CHART'!$I$7</f>
        <v>0</v>
      </c>
      <c r="N101" s="112">
        <f t="shared" si="16"/>
        <v>0</v>
      </c>
    </row>
    <row r="102" spans="1:14" x14ac:dyDescent="0.35">
      <c r="A102" s="289" t="s">
        <v>77</v>
      </c>
      <c r="B102" s="503" t="s">
        <v>77</v>
      </c>
      <c r="C102" s="731" t="s">
        <v>77</v>
      </c>
      <c r="D102" s="732">
        <v>30187.896000000001</v>
      </c>
      <c r="E102" s="732">
        <v>22342.155999999999</v>
      </c>
      <c r="F102" s="733">
        <v>74.010311947543499</v>
      </c>
      <c r="G102" s="727">
        <f t="shared" si="14"/>
        <v>22342.155999999999</v>
      </c>
      <c r="H102" s="75">
        <f t="shared" si="17"/>
        <v>4.3869028048237535</v>
      </c>
      <c r="I102" s="115">
        <f t="shared" si="18"/>
        <v>3.3869028048237535</v>
      </c>
      <c r="J102" s="115">
        <f t="shared" si="15"/>
        <v>-3.3869028048237535</v>
      </c>
      <c r="K102" s="605">
        <f t="shared" si="10"/>
        <v>2.2899227362662327</v>
      </c>
      <c r="L102" s="125" t="e">
        <f t="shared" si="19"/>
        <v>#VALUE!</v>
      </c>
      <c r="M102" s="117">
        <f>'MASTER CHART'!$I$7</f>
        <v>0</v>
      </c>
      <c r="N102" s="112">
        <f t="shared" si="16"/>
        <v>0</v>
      </c>
    </row>
    <row r="103" spans="1:14" x14ac:dyDescent="0.35">
      <c r="A103" s="289" t="s">
        <v>178</v>
      </c>
      <c r="B103" s="503" t="s">
        <v>178</v>
      </c>
      <c r="C103" s="731" t="s">
        <v>178</v>
      </c>
      <c r="D103" s="732">
        <v>15768.227000000001</v>
      </c>
      <c r="E103" s="732">
        <v>6172.1580000000004</v>
      </c>
      <c r="F103" s="733">
        <v>39.143005741863099</v>
      </c>
      <c r="G103" s="727">
        <f t="shared" si="14"/>
        <v>6172.1580000000004</v>
      </c>
      <c r="H103" s="75">
        <f t="shared" si="17"/>
        <v>1.2119088794302291</v>
      </c>
      <c r="I103" s="115">
        <f t="shared" si="18"/>
        <v>0.21190887943022907</v>
      </c>
      <c r="J103" s="115">
        <f t="shared" si="15"/>
        <v>-0.21190887943022907</v>
      </c>
      <c r="K103" s="605">
        <f t="shared" ref="K103:K166" si="20">(IF(I103&lt;0,I103/$I$182*100,I103/$I$181*100))</f>
        <v>0.14327395528825426</v>
      </c>
      <c r="L103" s="125" t="e">
        <f t="shared" si="19"/>
        <v>#VALUE!</v>
      </c>
      <c r="M103" s="117">
        <f>'MASTER CHART'!$I$7</f>
        <v>0</v>
      </c>
      <c r="N103" s="112">
        <f t="shared" si="16"/>
        <v>0</v>
      </c>
    </row>
    <row r="104" spans="1:14" x14ac:dyDescent="0.35">
      <c r="A104" s="290" t="s">
        <v>179</v>
      </c>
      <c r="B104" s="503" t="s">
        <v>179</v>
      </c>
      <c r="C104" s="731" t="s">
        <v>179</v>
      </c>
      <c r="D104" s="732">
        <v>430.14600000000002</v>
      </c>
      <c r="E104" s="732">
        <v>409.83199999999999</v>
      </c>
      <c r="F104" s="733">
        <v>95.277417435010406</v>
      </c>
      <c r="G104" s="727">
        <f t="shared" si="14"/>
        <v>409.83199999999999</v>
      </c>
      <c r="H104" s="75">
        <f t="shared" si="17"/>
        <v>8.0470888767696744E-2</v>
      </c>
      <c r="I104" s="115">
        <f t="shared" si="18"/>
        <v>-0.9195291112323033</v>
      </c>
      <c r="J104" s="115">
        <f t="shared" si="15"/>
        <v>0.9195291112323033</v>
      </c>
      <c r="K104" s="605">
        <f t="shared" si="20"/>
        <v>-92.190078369895161</v>
      </c>
      <c r="L104" s="125">
        <f t="shared" si="19"/>
        <v>92.190078369895161</v>
      </c>
      <c r="M104" s="117">
        <f>'MASTER CHART'!$I$7</f>
        <v>0</v>
      </c>
      <c r="N104" s="112">
        <f t="shared" si="16"/>
        <v>0</v>
      </c>
    </row>
    <row r="105" spans="1:14" x14ac:dyDescent="0.35">
      <c r="A105" s="289" t="s">
        <v>180</v>
      </c>
      <c r="B105" s="503" t="s">
        <v>180</v>
      </c>
      <c r="C105" s="731" t="s">
        <v>180</v>
      </c>
      <c r="D105" s="732">
        <v>52.771999999999998</v>
      </c>
      <c r="E105" s="732">
        <v>38.219000000000001</v>
      </c>
      <c r="F105" s="733">
        <v>72.422875767452396</v>
      </c>
      <c r="G105" s="727">
        <f t="shared" si="14"/>
        <v>38.219000000000001</v>
      </c>
      <c r="H105" s="75">
        <f t="shared" si="17"/>
        <v>7.5043356736726316E-3</v>
      </c>
      <c r="I105" s="115">
        <f t="shared" si="18"/>
        <v>-0.99249566432632741</v>
      </c>
      <c r="J105" s="115">
        <f t="shared" si="15"/>
        <v>0.99249566432632741</v>
      </c>
      <c r="K105" s="605">
        <f t="shared" si="20"/>
        <v>-99.505553395046149</v>
      </c>
      <c r="L105" s="125">
        <f t="shared" si="19"/>
        <v>99.505553395046149</v>
      </c>
      <c r="M105" s="117">
        <f>'MASTER CHART'!$I$7</f>
        <v>0</v>
      </c>
      <c r="N105" s="112">
        <f t="shared" si="16"/>
        <v>0</v>
      </c>
    </row>
    <row r="106" spans="1:14" x14ac:dyDescent="0.35">
      <c r="A106" s="290" t="s">
        <v>181</v>
      </c>
      <c r="B106" s="503" t="s">
        <v>181</v>
      </c>
      <c r="C106" s="731" t="s">
        <v>181</v>
      </c>
      <c r="D106" s="732">
        <v>3984.4569999999999</v>
      </c>
      <c r="E106" s="732">
        <v>2361.0070000000001</v>
      </c>
      <c r="F106" s="733">
        <v>59.255426774589402</v>
      </c>
      <c r="G106" s="727">
        <f t="shared" si="14"/>
        <v>2361.0070000000001</v>
      </c>
      <c r="H106" s="75">
        <f t="shared" si="17"/>
        <v>0.46358588806328788</v>
      </c>
      <c r="I106" s="115">
        <f t="shared" si="18"/>
        <v>-0.53641411193671207</v>
      </c>
      <c r="J106" s="115">
        <f t="shared" si="15"/>
        <v>0.53641411193671207</v>
      </c>
      <c r="K106" s="605">
        <f t="shared" si="20"/>
        <v>-53.779764462149785</v>
      </c>
      <c r="L106" s="125">
        <f t="shared" si="19"/>
        <v>53.779764462149785</v>
      </c>
      <c r="M106" s="117">
        <f>'MASTER CHART'!$I$7</f>
        <v>0</v>
      </c>
      <c r="N106" s="112">
        <f t="shared" si="16"/>
        <v>0</v>
      </c>
    </row>
    <row r="107" spans="1:14" x14ac:dyDescent="0.35">
      <c r="A107" s="289" t="s">
        <v>121</v>
      </c>
      <c r="B107" s="503" t="s">
        <v>121</v>
      </c>
      <c r="C107" s="731" t="s">
        <v>121</v>
      </c>
      <c r="D107" s="732">
        <v>1249.1510000000001</v>
      </c>
      <c r="E107" s="732">
        <v>497.34</v>
      </c>
      <c r="F107" s="733">
        <v>39.814241833053003</v>
      </c>
      <c r="G107" s="727">
        <f t="shared" si="14"/>
        <v>497.34</v>
      </c>
      <c r="H107" s="75">
        <f t="shared" si="17"/>
        <v>9.7653164759526581E-2</v>
      </c>
      <c r="I107" s="115">
        <f t="shared" si="18"/>
        <v>-0.90234683524047343</v>
      </c>
      <c r="J107" s="115">
        <f t="shared" si="15"/>
        <v>0.90234683524047343</v>
      </c>
      <c r="K107" s="605">
        <f t="shared" si="20"/>
        <v>-90.467419075142516</v>
      </c>
      <c r="L107" s="125">
        <f t="shared" si="19"/>
        <v>90.467419075142516</v>
      </c>
      <c r="M107" s="117">
        <f>'MASTER CHART'!$I$7</f>
        <v>0</v>
      </c>
      <c r="N107" s="112">
        <f t="shared" si="16"/>
        <v>0</v>
      </c>
    </row>
    <row r="108" spans="1:14" x14ac:dyDescent="0.35">
      <c r="A108" s="289" t="s">
        <v>78</v>
      </c>
      <c r="B108" s="503" t="s">
        <v>78</v>
      </c>
      <c r="C108" s="731" t="s">
        <v>78</v>
      </c>
      <c r="D108" s="732">
        <v>123799.215</v>
      </c>
      <c r="E108" s="732">
        <v>97765.653999999995</v>
      </c>
      <c r="F108" s="733">
        <v>78.971142102960798</v>
      </c>
      <c r="G108" s="727">
        <f t="shared" si="14"/>
        <v>97765.653999999995</v>
      </c>
      <c r="H108" s="75">
        <f t="shared" si="17"/>
        <v>19.196375754785194</v>
      </c>
      <c r="I108" s="115">
        <f t="shared" si="18"/>
        <v>18.196375754785194</v>
      </c>
      <c r="J108" s="115">
        <f t="shared" si="15"/>
        <v>-18.196375754785194</v>
      </c>
      <c r="K108" s="605">
        <f t="shared" si="20"/>
        <v>12.302772461961622</v>
      </c>
      <c r="L108" s="125" t="e">
        <f t="shared" si="19"/>
        <v>#VALUE!</v>
      </c>
      <c r="M108" s="117">
        <f>'MASTER CHART'!$I$7</f>
        <v>0</v>
      </c>
      <c r="N108" s="112">
        <f t="shared" si="16"/>
        <v>0</v>
      </c>
    </row>
    <row r="109" spans="1:14" x14ac:dyDescent="0.35">
      <c r="A109" s="289" t="s">
        <v>182</v>
      </c>
      <c r="B109" s="503" t="s">
        <v>182</v>
      </c>
      <c r="C109" s="731" t="s">
        <v>182</v>
      </c>
      <c r="D109" s="732">
        <v>2881.415</v>
      </c>
      <c r="E109" s="732">
        <v>2052.1889999999999</v>
      </c>
      <c r="F109" s="733">
        <v>71.221569957815902</v>
      </c>
      <c r="G109" s="727">
        <f t="shared" si="14"/>
        <v>2052.1889999999999</v>
      </c>
      <c r="H109" s="75">
        <f t="shared" si="17"/>
        <v>0.40294919076424196</v>
      </c>
      <c r="I109" s="115">
        <f t="shared" si="18"/>
        <v>-0.59705080923575804</v>
      </c>
      <c r="J109" s="115">
        <f t="shared" si="15"/>
        <v>0.59705080923575804</v>
      </c>
      <c r="K109" s="605">
        <f t="shared" si="20"/>
        <v>-59.859073760578738</v>
      </c>
      <c r="L109" s="125">
        <f t="shared" si="19"/>
        <v>59.859073760578738</v>
      </c>
      <c r="M109" s="117">
        <f>'MASTER CHART'!$I$7</f>
        <v>0</v>
      </c>
      <c r="N109" s="112">
        <f t="shared" si="16"/>
        <v>0</v>
      </c>
    </row>
    <row r="110" spans="1:14" x14ac:dyDescent="0.35">
      <c r="A110" s="290" t="s">
        <v>183</v>
      </c>
      <c r="B110" s="503" t="s">
        <v>183</v>
      </c>
      <c r="C110" s="731" t="s">
        <v>183</v>
      </c>
      <c r="D110" s="732">
        <v>621.54200000000003</v>
      </c>
      <c r="E110" s="732">
        <v>396.745</v>
      </c>
      <c r="F110" s="733">
        <v>63.832371746398501</v>
      </c>
      <c r="G110" s="727">
        <f t="shared" si="14"/>
        <v>396.745</v>
      </c>
      <c r="H110" s="75">
        <f t="shared" si="17"/>
        <v>7.7901244324844923E-2</v>
      </c>
      <c r="I110" s="115">
        <f t="shared" si="18"/>
        <v>-0.92209875567515509</v>
      </c>
      <c r="J110" s="115">
        <f t="shared" si="15"/>
        <v>0.92209875567515509</v>
      </c>
      <c r="K110" s="605">
        <f t="shared" si="20"/>
        <v>-92.447705583297676</v>
      </c>
      <c r="L110" s="125">
        <f t="shared" si="19"/>
        <v>92.447705583297676</v>
      </c>
      <c r="M110" s="117">
        <f>'MASTER CHART'!$I$7</f>
        <v>0</v>
      </c>
      <c r="N110" s="112">
        <f t="shared" si="16"/>
        <v>0</v>
      </c>
    </row>
    <row r="111" spans="1:14" x14ac:dyDescent="0.35">
      <c r="A111" s="290" t="s">
        <v>79</v>
      </c>
      <c r="B111" s="503" t="s">
        <v>79</v>
      </c>
      <c r="C111" s="731" t="s">
        <v>79</v>
      </c>
      <c r="D111" s="732">
        <v>33492.909</v>
      </c>
      <c r="E111" s="732">
        <v>19995.093000000001</v>
      </c>
      <c r="F111" s="733">
        <v>59.699481463374802</v>
      </c>
      <c r="G111" s="727">
        <f t="shared" si="14"/>
        <v>19995.093000000001</v>
      </c>
      <c r="H111" s="75">
        <f t="shared" si="17"/>
        <v>3.9260548339386672</v>
      </c>
      <c r="I111" s="115">
        <f t="shared" si="18"/>
        <v>2.9260548339386672</v>
      </c>
      <c r="J111" s="115">
        <f t="shared" si="15"/>
        <v>-2.9260548339386672</v>
      </c>
      <c r="K111" s="605">
        <f t="shared" si="20"/>
        <v>1.9783382866065287</v>
      </c>
      <c r="L111" s="125" t="e">
        <f t="shared" si="19"/>
        <v>#VALUE!</v>
      </c>
      <c r="M111" s="117">
        <f>'MASTER CHART'!$I$7</f>
        <v>0</v>
      </c>
      <c r="N111" s="112">
        <f t="shared" si="16"/>
        <v>0</v>
      </c>
    </row>
    <row r="112" spans="1:14" x14ac:dyDescent="0.35">
      <c r="A112" s="289" t="s">
        <v>184</v>
      </c>
      <c r="B112" s="503" t="s">
        <v>184</v>
      </c>
      <c r="C112" s="731" t="s">
        <v>184</v>
      </c>
      <c r="D112" s="732">
        <v>26472.976999999999</v>
      </c>
      <c r="E112" s="732">
        <v>8453.9590000000007</v>
      </c>
      <c r="F112" s="733">
        <v>31.9342966225521</v>
      </c>
      <c r="G112" s="727">
        <f t="shared" si="14"/>
        <v>8453.9590000000007</v>
      </c>
      <c r="H112" s="75">
        <f t="shared" si="17"/>
        <v>1.6599425968095924</v>
      </c>
      <c r="I112" s="115">
        <f t="shared" si="18"/>
        <v>0.65994259680959244</v>
      </c>
      <c r="J112" s="115">
        <f t="shared" si="15"/>
        <v>-0.65994259680959244</v>
      </c>
      <c r="K112" s="605">
        <f t="shared" si="20"/>
        <v>0.44619454532693786</v>
      </c>
      <c r="L112" s="125" t="e">
        <f t="shared" si="19"/>
        <v>#VALUE!</v>
      </c>
      <c r="M112" s="117">
        <f>'MASTER CHART'!$I$7</f>
        <v>0</v>
      </c>
      <c r="N112" s="112">
        <f t="shared" si="16"/>
        <v>0</v>
      </c>
    </row>
    <row r="113" spans="1:14" x14ac:dyDescent="0.35">
      <c r="A113" s="290" t="s">
        <v>185</v>
      </c>
      <c r="B113" s="503" t="s">
        <v>185</v>
      </c>
      <c r="C113" s="731" t="s">
        <v>185</v>
      </c>
      <c r="D113" s="732">
        <v>53718.957999999999</v>
      </c>
      <c r="E113" s="732">
        <v>18023.023000000001</v>
      </c>
      <c r="F113" s="733">
        <v>33.550581900713702</v>
      </c>
      <c r="G113" s="727">
        <f t="shared" si="14"/>
        <v>18023.023000000001</v>
      </c>
      <c r="H113" s="75">
        <f t="shared" si="17"/>
        <v>3.5388370822450179</v>
      </c>
      <c r="I113" s="115">
        <f t="shared" si="18"/>
        <v>2.5388370822450179</v>
      </c>
      <c r="J113" s="115">
        <f t="shared" si="15"/>
        <v>-2.5388370822450179</v>
      </c>
      <c r="K113" s="605">
        <f t="shared" si="20"/>
        <v>1.7165360488138437</v>
      </c>
      <c r="L113" s="125" t="e">
        <f t="shared" si="19"/>
        <v>#VALUE!</v>
      </c>
      <c r="M113" s="117">
        <f>'MASTER CHART'!$I$7</f>
        <v>0</v>
      </c>
      <c r="N113" s="112">
        <f t="shared" si="16"/>
        <v>0</v>
      </c>
    </row>
    <row r="114" spans="1:14" x14ac:dyDescent="0.35">
      <c r="A114" s="289" t="s">
        <v>186</v>
      </c>
      <c r="B114" s="503" t="s">
        <v>186</v>
      </c>
      <c r="C114" s="731" t="s">
        <v>186</v>
      </c>
      <c r="D114" s="732">
        <v>2347.9879999999998</v>
      </c>
      <c r="E114" s="732">
        <v>1072.5029999999999</v>
      </c>
      <c r="F114" s="733">
        <v>45.677533275297797</v>
      </c>
      <c r="G114" s="727">
        <f t="shared" si="14"/>
        <v>1072.5029999999999</v>
      </c>
      <c r="H114" s="75">
        <f t="shared" si="17"/>
        <v>0.21058694688560448</v>
      </c>
      <c r="I114" s="115">
        <f t="shared" si="18"/>
        <v>-0.78941305311439547</v>
      </c>
      <c r="J114" s="115">
        <f t="shared" si="15"/>
        <v>0.78941305311439547</v>
      </c>
      <c r="K114" s="605">
        <f t="shared" si="20"/>
        <v>-79.144912699179031</v>
      </c>
      <c r="L114" s="125">
        <f t="shared" si="19"/>
        <v>79.144912699179031</v>
      </c>
      <c r="M114" s="117">
        <f>'MASTER CHART'!$I$7</f>
        <v>0</v>
      </c>
      <c r="N114" s="112">
        <f t="shared" si="16"/>
        <v>0</v>
      </c>
    </row>
    <row r="115" spans="1:14" x14ac:dyDescent="0.35">
      <c r="A115" s="289" t="s">
        <v>187</v>
      </c>
      <c r="B115" s="503" t="s">
        <v>187</v>
      </c>
      <c r="C115" s="731" t="s">
        <v>187</v>
      </c>
      <c r="D115" s="732">
        <v>28120.74</v>
      </c>
      <c r="E115" s="732">
        <v>5129.9399999999996</v>
      </c>
      <c r="F115" s="733">
        <v>18.2425498048771</v>
      </c>
      <c r="G115" s="727">
        <f t="shared" si="14"/>
        <v>5129.9399999999996</v>
      </c>
      <c r="H115" s="75">
        <f t="shared" si="17"/>
        <v>1.007268420047625</v>
      </c>
      <c r="I115" s="115">
        <f t="shared" si="18"/>
        <v>7.2684200476249572E-3</v>
      </c>
      <c r="J115" s="115">
        <f t="shared" si="15"/>
        <v>-7.2684200476249572E-3</v>
      </c>
      <c r="K115" s="605">
        <f t="shared" si="20"/>
        <v>4.9142598069494368E-3</v>
      </c>
      <c r="L115" s="125" t="e">
        <f t="shared" si="19"/>
        <v>#VALUE!</v>
      </c>
      <c r="M115" s="117">
        <f>'MASTER CHART'!$I$7</f>
        <v>0</v>
      </c>
      <c r="N115" s="112">
        <f t="shared" si="16"/>
        <v>0</v>
      </c>
    </row>
    <row r="116" spans="1:14" x14ac:dyDescent="0.35">
      <c r="A116" s="291" t="s">
        <v>188</v>
      </c>
      <c r="B116" s="504" t="s">
        <v>239</v>
      </c>
      <c r="C116" s="731" t="s">
        <v>337</v>
      </c>
      <c r="D116" s="732">
        <v>19.524999999999999</v>
      </c>
      <c r="E116" s="732">
        <v>14.592000000000001</v>
      </c>
      <c r="F116" s="733">
        <v>74.734955185659402</v>
      </c>
      <c r="G116" s="727">
        <f t="shared" si="14"/>
        <v>14.592000000000001</v>
      </c>
      <c r="H116" s="75">
        <f t="shared" si="17"/>
        <v>2.8651525720251982E-3</v>
      </c>
      <c r="I116" s="115">
        <f t="shared" si="18"/>
        <v>-0.99713484742797476</v>
      </c>
      <c r="J116" s="115">
        <f t="shared" si="15"/>
        <v>0.99713484742797476</v>
      </c>
      <c r="K116" s="605">
        <f t="shared" si="20"/>
        <v>-99.970668254911757</v>
      </c>
      <c r="L116" s="125">
        <f t="shared" si="19"/>
        <v>99.970668254911757</v>
      </c>
      <c r="M116" s="117">
        <f>'MASTER CHART'!$I$7</f>
        <v>0</v>
      </c>
      <c r="N116" s="112">
        <f t="shared" si="16"/>
        <v>0</v>
      </c>
    </row>
    <row r="117" spans="1:14" x14ac:dyDescent="0.35">
      <c r="A117" s="289" t="s">
        <v>80</v>
      </c>
      <c r="B117" s="503" t="s">
        <v>80</v>
      </c>
      <c r="C117" s="731" t="s">
        <v>80</v>
      </c>
      <c r="D117" s="732">
        <v>16802.463</v>
      </c>
      <c r="E117" s="732">
        <v>15107.097</v>
      </c>
      <c r="F117" s="733">
        <v>89.9100149781612</v>
      </c>
      <c r="G117" s="727">
        <f t="shared" si="14"/>
        <v>15107.097</v>
      </c>
      <c r="H117" s="75">
        <f t="shared" si="17"/>
        <v>2.9662923400071377</v>
      </c>
      <c r="I117" s="115">
        <f t="shared" si="18"/>
        <v>1.9662923400071377</v>
      </c>
      <c r="J117" s="115">
        <f t="shared" si="15"/>
        <v>-1.9662923400071377</v>
      </c>
      <c r="K117" s="605">
        <f t="shared" si="20"/>
        <v>1.3294321670865858</v>
      </c>
      <c r="L117" s="125" t="e">
        <f t="shared" si="19"/>
        <v>#VALUE!</v>
      </c>
      <c r="M117" s="117">
        <f>'MASTER CHART'!$I$7</f>
        <v>0</v>
      </c>
      <c r="N117" s="112">
        <f t="shared" si="16"/>
        <v>0</v>
      </c>
    </row>
    <row r="118" spans="1:14" x14ac:dyDescent="0.35">
      <c r="A118" s="289" t="s">
        <v>189</v>
      </c>
      <c r="B118" s="503" t="s">
        <v>189</v>
      </c>
      <c r="C118" s="731" t="s">
        <v>189</v>
      </c>
      <c r="D118" s="732">
        <v>259.82400000000001</v>
      </c>
      <c r="E118" s="732">
        <v>181.00200000000001</v>
      </c>
      <c r="F118" s="733">
        <v>69.663310548679107</v>
      </c>
      <c r="G118" s="727">
        <f t="shared" si="14"/>
        <v>181.00200000000001</v>
      </c>
      <c r="H118" s="75">
        <f t="shared" si="17"/>
        <v>3.5539908569195783E-2</v>
      </c>
      <c r="I118" s="115">
        <f t="shared" si="18"/>
        <v>-0.96446009143080424</v>
      </c>
      <c r="J118" s="115">
        <f t="shared" si="15"/>
        <v>0.96446009143080424</v>
      </c>
      <c r="K118" s="605">
        <f t="shared" si="20"/>
        <v>-96.694765100459747</v>
      </c>
      <c r="L118" s="125">
        <f t="shared" si="19"/>
        <v>96.694765100459747</v>
      </c>
      <c r="M118" s="117">
        <f>'MASTER CHART'!$I$7</f>
        <v>0</v>
      </c>
      <c r="N118" s="112">
        <f t="shared" si="16"/>
        <v>0</v>
      </c>
    </row>
    <row r="119" spans="1:14" x14ac:dyDescent="0.35">
      <c r="A119" s="290" t="s">
        <v>81</v>
      </c>
      <c r="B119" s="503" t="s">
        <v>81</v>
      </c>
      <c r="C119" s="731" t="s">
        <v>81</v>
      </c>
      <c r="D119" s="732">
        <v>4551.3490000000002</v>
      </c>
      <c r="E119" s="732">
        <v>3925.5630000000001</v>
      </c>
      <c r="F119" s="733">
        <v>86.250538027296997</v>
      </c>
      <c r="G119" s="727">
        <f t="shared" si="14"/>
        <v>3925.5630000000001</v>
      </c>
      <c r="H119" s="75">
        <f t="shared" si="17"/>
        <v>0.77078789241344248</v>
      </c>
      <c r="I119" s="115">
        <f t="shared" si="18"/>
        <v>-0.22921210758655752</v>
      </c>
      <c r="J119" s="115">
        <f t="shared" si="15"/>
        <v>0.22921210758655752</v>
      </c>
      <c r="K119" s="605">
        <f t="shared" si="20"/>
        <v>-22.980329718343384</v>
      </c>
      <c r="L119" s="125">
        <f t="shared" si="19"/>
        <v>22.980329718343384</v>
      </c>
      <c r="M119" s="117">
        <f>'MASTER CHART'!$I$7</f>
        <v>0</v>
      </c>
      <c r="N119" s="112">
        <f t="shared" si="16"/>
        <v>0</v>
      </c>
    </row>
    <row r="120" spans="1:14" x14ac:dyDescent="0.35">
      <c r="A120" s="289" t="s">
        <v>36</v>
      </c>
      <c r="B120" s="503" t="s">
        <v>36</v>
      </c>
      <c r="C120" s="731" t="s">
        <v>36</v>
      </c>
      <c r="D120" s="732">
        <v>6169.2690000000002</v>
      </c>
      <c r="E120" s="732">
        <v>3606.502</v>
      </c>
      <c r="F120" s="733">
        <v>58.459146456411602</v>
      </c>
      <c r="G120" s="727">
        <f t="shared" si="14"/>
        <v>3606.502</v>
      </c>
      <c r="H120" s="75">
        <f t="shared" si="17"/>
        <v>0.70813997267777007</v>
      </c>
      <c r="I120" s="115">
        <f t="shared" si="18"/>
        <v>-0.29186002732222993</v>
      </c>
      <c r="J120" s="115">
        <f t="shared" si="15"/>
        <v>0.29186002732222993</v>
      </c>
      <c r="K120" s="605">
        <f t="shared" si="20"/>
        <v>-29.261279999952745</v>
      </c>
      <c r="L120" s="125">
        <f t="shared" si="19"/>
        <v>29.261279999952745</v>
      </c>
      <c r="M120" s="117">
        <f>'MASTER CHART'!$I$7</f>
        <v>0</v>
      </c>
      <c r="N120" s="112">
        <f t="shared" si="16"/>
        <v>0</v>
      </c>
    </row>
    <row r="121" spans="1:14" x14ac:dyDescent="0.35">
      <c r="A121" s="290" t="s">
        <v>190</v>
      </c>
      <c r="B121" s="503" t="s">
        <v>190</v>
      </c>
      <c r="C121" s="731" t="s">
        <v>190</v>
      </c>
      <c r="D121" s="732">
        <v>18534.802</v>
      </c>
      <c r="E121" s="732">
        <v>3423.1460000000002</v>
      </c>
      <c r="F121" s="733">
        <v>18.468748681534301</v>
      </c>
      <c r="G121" s="727">
        <f t="shared" si="14"/>
        <v>3423.1460000000002</v>
      </c>
      <c r="H121" s="75">
        <f t="shared" si="17"/>
        <v>0.67213785405138216</v>
      </c>
      <c r="I121" s="115">
        <f t="shared" si="18"/>
        <v>-0.32786214594861784</v>
      </c>
      <c r="J121" s="115">
        <f t="shared" si="15"/>
        <v>0.32786214594861784</v>
      </c>
      <c r="K121" s="605">
        <f t="shared" si="20"/>
        <v>-32.870777619012316</v>
      </c>
      <c r="L121" s="125">
        <f t="shared" si="19"/>
        <v>32.870777619012316</v>
      </c>
      <c r="M121" s="117">
        <f>'MASTER CHART'!$I$7</f>
        <v>0</v>
      </c>
      <c r="N121" s="112">
        <f t="shared" si="16"/>
        <v>0</v>
      </c>
    </row>
    <row r="122" spans="1:14" x14ac:dyDescent="0.35">
      <c r="A122" s="289" t="s">
        <v>191</v>
      </c>
      <c r="B122" s="503" t="s">
        <v>191</v>
      </c>
      <c r="C122" s="731" t="s">
        <v>191</v>
      </c>
      <c r="D122" s="732">
        <v>178516.90400000001</v>
      </c>
      <c r="E122" s="732">
        <v>83798.597999999998</v>
      </c>
      <c r="F122" s="733">
        <v>46.941547899575902</v>
      </c>
      <c r="G122" s="727">
        <f t="shared" si="14"/>
        <v>83798.597999999998</v>
      </c>
      <c r="H122" s="75">
        <f t="shared" si="17"/>
        <v>16.453931509855099</v>
      </c>
      <c r="I122" s="115">
        <f t="shared" si="18"/>
        <v>15.453931509855099</v>
      </c>
      <c r="J122" s="115">
        <f t="shared" si="15"/>
        <v>-15.453931509855099</v>
      </c>
      <c r="K122" s="605">
        <f t="shared" si="20"/>
        <v>10.448575341080646</v>
      </c>
      <c r="L122" s="125" t="e">
        <f t="shared" si="19"/>
        <v>#VALUE!</v>
      </c>
      <c r="M122" s="117">
        <f>'MASTER CHART'!$I$7</f>
        <v>0</v>
      </c>
      <c r="N122" s="112">
        <f t="shared" si="16"/>
        <v>0</v>
      </c>
    </row>
    <row r="123" spans="1:14" x14ac:dyDescent="0.35">
      <c r="A123" s="289" t="s">
        <v>192</v>
      </c>
      <c r="B123" s="503" t="s">
        <v>192</v>
      </c>
      <c r="C123" s="731" t="s">
        <v>192</v>
      </c>
      <c r="D123" s="732">
        <v>5091.924</v>
      </c>
      <c r="E123" s="732">
        <v>4084.1529999999998</v>
      </c>
      <c r="F123" s="733">
        <v>80.208443802382007</v>
      </c>
      <c r="G123" s="727">
        <f t="shared" si="14"/>
        <v>4084.1529999999998</v>
      </c>
      <c r="H123" s="75">
        <f t="shared" si="17"/>
        <v>0.80192718424440979</v>
      </c>
      <c r="I123" s="115">
        <f t="shared" si="18"/>
        <v>-0.19807281575559021</v>
      </c>
      <c r="J123" s="115">
        <f t="shared" si="15"/>
        <v>0.19807281575559021</v>
      </c>
      <c r="K123" s="605">
        <f t="shared" si="20"/>
        <v>-19.858369011267225</v>
      </c>
      <c r="L123" s="125">
        <f t="shared" si="19"/>
        <v>19.858369011267225</v>
      </c>
      <c r="M123" s="117">
        <f>'MASTER CHART'!$I$7</f>
        <v>0</v>
      </c>
      <c r="N123" s="112">
        <f t="shared" si="16"/>
        <v>0</v>
      </c>
    </row>
    <row r="124" spans="1:14" x14ac:dyDescent="0.35">
      <c r="A124" s="289" t="s">
        <v>38</v>
      </c>
      <c r="B124" s="503" t="s">
        <v>38</v>
      </c>
      <c r="C124" s="731" t="s">
        <v>38</v>
      </c>
      <c r="D124" s="732">
        <v>3926.4920000000002</v>
      </c>
      <c r="E124" s="732">
        <v>3030.3910000000001</v>
      </c>
      <c r="F124" s="733">
        <v>77.178076512062205</v>
      </c>
      <c r="G124" s="727">
        <f t="shared" si="14"/>
        <v>3030.3910000000001</v>
      </c>
      <c r="H124" s="75">
        <f t="shared" si="17"/>
        <v>0.59502004988295032</v>
      </c>
      <c r="I124" s="115">
        <f t="shared" si="18"/>
        <v>-0.40497995011704968</v>
      </c>
      <c r="J124" s="115">
        <f t="shared" si="15"/>
        <v>0.40497995011704968</v>
      </c>
      <c r="K124" s="605">
        <f t="shared" si="20"/>
        <v>-40.602448452656937</v>
      </c>
      <c r="L124" s="125">
        <f t="shared" si="19"/>
        <v>40.602448452656937</v>
      </c>
      <c r="M124" s="117">
        <f>'MASTER CHART'!$I$7</f>
        <v>0</v>
      </c>
      <c r="N124" s="112">
        <f t="shared" si="16"/>
        <v>0</v>
      </c>
    </row>
    <row r="125" spans="1:14" x14ac:dyDescent="0.35">
      <c r="A125" s="290" t="s">
        <v>82</v>
      </c>
      <c r="B125" s="503" t="s">
        <v>82</v>
      </c>
      <c r="C125" s="731" t="s">
        <v>82</v>
      </c>
      <c r="D125" s="732">
        <v>185132.92600000001</v>
      </c>
      <c r="E125" s="732">
        <v>70911.725999999995</v>
      </c>
      <c r="F125" s="733">
        <v>38.303141171117197</v>
      </c>
      <c r="G125" s="727">
        <f t="shared" si="14"/>
        <v>70911.725999999995</v>
      </c>
      <c r="H125" s="75">
        <f t="shared" si="17"/>
        <v>13.923582383199431</v>
      </c>
      <c r="I125" s="115">
        <f t="shared" si="18"/>
        <v>12.923582383199431</v>
      </c>
      <c r="J125" s="115">
        <f t="shared" si="15"/>
        <v>-12.923582383199431</v>
      </c>
      <c r="K125" s="605">
        <f t="shared" si="20"/>
        <v>8.737778093646277</v>
      </c>
      <c r="L125" s="125" t="e">
        <f t="shared" si="19"/>
        <v>#VALUE!</v>
      </c>
      <c r="M125" s="117">
        <f>'MASTER CHART'!$I$7</f>
        <v>0</v>
      </c>
      <c r="N125" s="112">
        <f t="shared" si="16"/>
        <v>0</v>
      </c>
    </row>
    <row r="126" spans="1:14" x14ac:dyDescent="0.35">
      <c r="A126" s="289" t="s">
        <v>83</v>
      </c>
      <c r="B126" s="503" t="s">
        <v>83</v>
      </c>
      <c r="C126" s="731" t="s">
        <v>83</v>
      </c>
      <c r="D126" s="732">
        <v>3926.0169999999998</v>
      </c>
      <c r="E126" s="732">
        <v>2602.6320000000001</v>
      </c>
      <c r="F126" s="733">
        <v>66.291918756337495</v>
      </c>
      <c r="G126" s="727">
        <f t="shared" si="14"/>
        <v>2602.6320000000001</v>
      </c>
      <c r="H126" s="75">
        <f t="shared" si="17"/>
        <v>0.51102917823705352</v>
      </c>
      <c r="I126" s="115">
        <f t="shared" si="18"/>
        <v>-0.48897082176294648</v>
      </c>
      <c r="J126" s="115">
        <f t="shared" si="15"/>
        <v>0.48897082176294648</v>
      </c>
      <c r="K126" s="605">
        <f t="shared" si="20"/>
        <v>-49.02319875279057</v>
      </c>
      <c r="L126" s="125">
        <f t="shared" si="19"/>
        <v>49.02319875279057</v>
      </c>
      <c r="M126" s="117">
        <f>'MASTER CHART'!$I$7</f>
        <v>0</v>
      </c>
      <c r="N126" s="112">
        <f t="shared" si="16"/>
        <v>0</v>
      </c>
    </row>
    <row r="127" spans="1:14" x14ac:dyDescent="0.35">
      <c r="A127" s="290" t="s">
        <v>193</v>
      </c>
      <c r="B127" s="504" t="s">
        <v>193</v>
      </c>
      <c r="C127" s="731" t="s">
        <v>193</v>
      </c>
      <c r="D127" s="732">
        <v>7476.1080000000002</v>
      </c>
      <c r="E127" s="732">
        <v>970.75699999999995</v>
      </c>
      <c r="F127" s="733">
        <v>12.984791016930201</v>
      </c>
      <c r="G127" s="727">
        <f t="shared" si="14"/>
        <v>970.75699999999995</v>
      </c>
      <c r="H127" s="75">
        <f t="shared" si="17"/>
        <v>0.19060902654615303</v>
      </c>
      <c r="I127" s="115">
        <f t="shared" si="18"/>
        <v>-0.80939097345384692</v>
      </c>
      <c r="J127" s="115">
        <f t="shared" si="15"/>
        <v>0.80939097345384692</v>
      </c>
      <c r="K127" s="605">
        <f t="shared" si="20"/>
        <v>-81.147857488271484</v>
      </c>
      <c r="L127" s="125">
        <f t="shared" si="19"/>
        <v>81.147857488271484</v>
      </c>
      <c r="M127" s="117">
        <f>'MASTER CHART'!$I$7</f>
        <v>0</v>
      </c>
      <c r="N127" s="112">
        <f t="shared" si="16"/>
        <v>0</v>
      </c>
    </row>
    <row r="128" spans="1:14" x14ac:dyDescent="0.35">
      <c r="A128" s="289" t="s">
        <v>84</v>
      </c>
      <c r="B128" s="503" t="s">
        <v>84</v>
      </c>
      <c r="C128" s="731" t="s">
        <v>84</v>
      </c>
      <c r="D128" s="732">
        <v>6917.5789999999997</v>
      </c>
      <c r="E128" s="732">
        <v>4110.1580000000004</v>
      </c>
      <c r="F128" s="733">
        <v>59.416133881521297</v>
      </c>
      <c r="G128" s="727">
        <f t="shared" si="14"/>
        <v>4110.1580000000004</v>
      </c>
      <c r="H128" s="75">
        <f t="shared" si="17"/>
        <v>0.80703328982524292</v>
      </c>
      <c r="I128" s="115">
        <f t="shared" si="18"/>
        <v>-0.19296671017475708</v>
      </c>
      <c r="J128" s="115">
        <f t="shared" si="15"/>
        <v>0.19296671017475708</v>
      </c>
      <c r="K128" s="605">
        <f t="shared" si="20"/>
        <v>-19.346441473670168</v>
      </c>
      <c r="L128" s="125">
        <f t="shared" si="19"/>
        <v>19.346441473670168</v>
      </c>
      <c r="M128" s="117">
        <f>'MASTER CHART'!$I$7</f>
        <v>0</v>
      </c>
      <c r="N128" s="112">
        <f t="shared" si="16"/>
        <v>0</v>
      </c>
    </row>
    <row r="129" spans="1:14" x14ac:dyDescent="0.35">
      <c r="A129" s="290" t="s">
        <v>85</v>
      </c>
      <c r="B129" s="503" t="s">
        <v>85</v>
      </c>
      <c r="C129" s="731" t="s">
        <v>85</v>
      </c>
      <c r="D129" s="732">
        <v>30769.077000000001</v>
      </c>
      <c r="E129" s="732">
        <v>24087.682000000001</v>
      </c>
      <c r="F129" s="733">
        <v>78.285357731075294</v>
      </c>
      <c r="G129" s="727">
        <f t="shared" si="14"/>
        <v>24087.682000000001</v>
      </c>
      <c r="H129" s="75">
        <f t="shared" si="17"/>
        <v>4.7296384345137792</v>
      </c>
      <c r="I129" s="115">
        <f t="shared" si="18"/>
        <v>3.7296384345137792</v>
      </c>
      <c r="J129" s="115">
        <f t="shared" si="15"/>
        <v>-3.7296384345137792</v>
      </c>
      <c r="K129" s="605">
        <f t="shared" si="20"/>
        <v>2.5216501155810209</v>
      </c>
      <c r="L129" s="125" t="e">
        <f t="shared" si="19"/>
        <v>#VALUE!</v>
      </c>
      <c r="M129" s="117">
        <f>'MASTER CHART'!$I$7</f>
        <v>0</v>
      </c>
      <c r="N129" s="112">
        <f t="shared" si="16"/>
        <v>0</v>
      </c>
    </row>
    <row r="130" spans="1:14" x14ac:dyDescent="0.35">
      <c r="A130" s="289" t="s">
        <v>86</v>
      </c>
      <c r="B130" s="503" t="s">
        <v>86</v>
      </c>
      <c r="C130" s="731" t="s">
        <v>86</v>
      </c>
      <c r="D130" s="732">
        <v>100096.496</v>
      </c>
      <c r="E130" s="732">
        <v>44530.527000000002</v>
      </c>
      <c r="F130" s="733">
        <v>44.4875982471954</v>
      </c>
      <c r="G130" s="727">
        <f t="shared" si="14"/>
        <v>44530.527000000002</v>
      </c>
      <c r="H130" s="75">
        <f t="shared" si="17"/>
        <v>8.7436097839698146</v>
      </c>
      <c r="I130" s="115">
        <f t="shared" si="18"/>
        <v>7.7436097839698146</v>
      </c>
      <c r="J130" s="115">
        <f t="shared" si="15"/>
        <v>-7.7436097839698146</v>
      </c>
      <c r="K130" s="605">
        <f t="shared" si="20"/>
        <v>5.2355408840877189</v>
      </c>
      <c r="L130" s="125" t="e">
        <f t="shared" si="19"/>
        <v>#VALUE!</v>
      </c>
      <c r="M130" s="117">
        <f>'MASTER CHART'!$I$7</f>
        <v>0</v>
      </c>
      <c r="N130" s="112">
        <f t="shared" si="16"/>
        <v>0</v>
      </c>
    </row>
    <row r="131" spans="1:14" x14ac:dyDescent="0.35">
      <c r="A131" s="289" t="s">
        <v>87</v>
      </c>
      <c r="B131" s="503" t="s">
        <v>87</v>
      </c>
      <c r="C131" s="731" t="s">
        <v>87</v>
      </c>
      <c r="D131" s="732">
        <v>38220.542999999998</v>
      </c>
      <c r="E131" s="732">
        <v>23149.280999999999</v>
      </c>
      <c r="F131" s="733">
        <v>60.567640287057102</v>
      </c>
      <c r="G131" s="727">
        <f t="shared" si="14"/>
        <v>23149.280999999999</v>
      </c>
      <c r="H131" s="75">
        <f t="shared" si="17"/>
        <v>4.5453825382184787</v>
      </c>
      <c r="I131" s="115">
        <f t="shared" si="18"/>
        <v>3.5453825382184787</v>
      </c>
      <c r="J131" s="115">
        <f t="shared" si="15"/>
        <v>-3.5453825382184787</v>
      </c>
      <c r="K131" s="605">
        <f t="shared" si="20"/>
        <v>2.3970726504064106</v>
      </c>
      <c r="L131" s="125" t="e">
        <f t="shared" si="19"/>
        <v>#VALUE!</v>
      </c>
      <c r="M131" s="117">
        <f>'MASTER CHART'!$I$7</f>
        <v>0</v>
      </c>
      <c r="N131" s="112">
        <f t="shared" si="16"/>
        <v>0</v>
      </c>
    </row>
    <row r="132" spans="1:14" x14ac:dyDescent="0.35">
      <c r="A132" s="290" t="s">
        <v>88</v>
      </c>
      <c r="B132" s="503" t="s">
        <v>88</v>
      </c>
      <c r="C132" s="731" t="s">
        <v>88</v>
      </c>
      <c r="D132" s="732">
        <v>10610.304</v>
      </c>
      <c r="E132" s="732">
        <v>6674.7820000000002</v>
      </c>
      <c r="F132" s="733">
        <v>62.908489709625698</v>
      </c>
      <c r="G132" s="727">
        <f t="shared" si="14"/>
        <v>6674.7820000000002</v>
      </c>
      <c r="H132" s="75">
        <f t="shared" ref="H132:H162" si="21">IF(G132=0,"use mean",G132/$G$179)</f>
        <v>1.3105995624319828</v>
      </c>
      <c r="I132" s="115">
        <f t="shared" ref="I132:I162" si="22">IF(G132=0,0,H132-1)</f>
        <v>0.31059956243198283</v>
      </c>
      <c r="J132" s="115">
        <f t="shared" si="15"/>
        <v>-0.31059956243198283</v>
      </c>
      <c r="K132" s="605">
        <f t="shared" si="20"/>
        <v>0.20999982605770484</v>
      </c>
      <c r="L132" s="125" t="e">
        <f t="shared" ref="L132:L163" si="23">IF(I132&lt;0,I132/$I$182*-100,I132/$J$181*100)</f>
        <v>#VALUE!</v>
      </c>
      <c r="M132" s="117">
        <f>'MASTER CHART'!$I$7</f>
        <v>0</v>
      </c>
      <c r="N132" s="112">
        <f t="shared" si="16"/>
        <v>0</v>
      </c>
    </row>
    <row r="133" spans="1:14" x14ac:dyDescent="0.35">
      <c r="A133" s="289" t="s">
        <v>228</v>
      </c>
      <c r="B133" s="503" t="s">
        <v>228</v>
      </c>
      <c r="C133" s="731" t="s">
        <v>228</v>
      </c>
      <c r="D133" s="732">
        <v>3683.6010000000001</v>
      </c>
      <c r="E133" s="732">
        <v>3449.1729999999998</v>
      </c>
      <c r="F133" s="733">
        <v>93.635901391057303</v>
      </c>
      <c r="G133" s="727">
        <f t="shared" ref="G133:G177" si="24">E133</f>
        <v>3449.1729999999998</v>
      </c>
      <c r="H133" s="75">
        <f t="shared" si="21"/>
        <v>0.67724827935237575</v>
      </c>
      <c r="I133" s="115">
        <f t="shared" si="22"/>
        <v>-0.32275172064762425</v>
      </c>
      <c r="J133" s="115">
        <f t="shared" si="15"/>
        <v>0.32275172064762425</v>
      </c>
      <c r="K133" s="605">
        <f t="shared" si="20"/>
        <v>-32.358416995246195</v>
      </c>
      <c r="L133" s="125">
        <f t="shared" si="23"/>
        <v>32.358416995246195</v>
      </c>
      <c r="M133" s="117">
        <f>'MASTER CHART'!$I$7</f>
        <v>0</v>
      </c>
      <c r="N133" s="112">
        <f t="shared" si="16"/>
        <v>0</v>
      </c>
    </row>
    <row r="134" spans="1:14" x14ac:dyDescent="0.35">
      <c r="A134" s="289" t="s">
        <v>89</v>
      </c>
      <c r="B134" s="503" t="s">
        <v>89</v>
      </c>
      <c r="C134" s="731" t="s">
        <v>89</v>
      </c>
      <c r="D134" s="732">
        <v>2267.9160000000002</v>
      </c>
      <c r="E134" s="732">
        <v>2248.8510000000001</v>
      </c>
      <c r="F134" s="733">
        <v>99.159360399591506</v>
      </c>
      <c r="G134" s="727">
        <f t="shared" si="24"/>
        <v>2248.8510000000001</v>
      </c>
      <c r="H134" s="75">
        <f t="shared" si="21"/>
        <v>0.44156395468417203</v>
      </c>
      <c r="I134" s="115">
        <f t="shared" si="22"/>
        <v>-0.55843604531582791</v>
      </c>
      <c r="J134" s="115">
        <f t="shared" ref="J134:J177" si="25">(I134*-1)</f>
        <v>0.55843604531582791</v>
      </c>
      <c r="K134" s="605">
        <f t="shared" si="20"/>
        <v>-55.987637752160722</v>
      </c>
      <c r="L134" s="125">
        <f t="shared" si="23"/>
        <v>55.987637752160722</v>
      </c>
      <c r="M134" s="117">
        <f>'MASTER CHART'!$I$7</f>
        <v>0</v>
      </c>
      <c r="N134" s="112">
        <f t="shared" ref="N134:N177" si="26">(K134*M134)</f>
        <v>0</v>
      </c>
    </row>
    <row r="135" spans="1:14" x14ac:dyDescent="0.35">
      <c r="A135" s="290" t="s">
        <v>194</v>
      </c>
      <c r="B135" s="504" t="s">
        <v>224</v>
      </c>
      <c r="C135" s="731" t="s">
        <v>194</v>
      </c>
      <c r="D135" s="732">
        <v>49512.025999999998</v>
      </c>
      <c r="E135" s="732">
        <v>40778.101000000002</v>
      </c>
      <c r="F135" s="733">
        <v>82.359992701571102</v>
      </c>
      <c r="G135" s="727">
        <f t="shared" si="24"/>
        <v>40778.101000000002</v>
      </c>
      <c r="H135" s="75">
        <f t="shared" si="21"/>
        <v>8.0068175001681272</v>
      </c>
      <c r="I135" s="115">
        <f t="shared" si="22"/>
        <v>7.0068175001681272</v>
      </c>
      <c r="J135" s="115">
        <f t="shared" si="25"/>
        <v>-7.0068175001681272</v>
      </c>
      <c r="K135" s="605">
        <f t="shared" si="20"/>
        <v>4.7373874088300187</v>
      </c>
      <c r="L135" s="125" t="e">
        <f t="shared" si="23"/>
        <v>#VALUE!</v>
      </c>
      <c r="M135" s="117">
        <f>'MASTER CHART'!$I$7</f>
        <v>0</v>
      </c>
      <c r="N135" s="112">
        <f t="shared" si="26"/>
        <v>0</v>
      </c>
    </row>
    <row r="136" spans="1:14" ht="18" customHeight="1" x14ac:dyDescent="0.35">
      <c r="A136" s="291" t="s">
        <v>195</v>
      </c>
      <c r="B136" s="504" t="s">
        <v>227</v>
      </c>
      <c r="C136" s="731" t="s">
        <v>195</v>
      </c>
      <c r="D136" s="732">
        <v>3461.38</v>
      </c>
      <c r="E136" s="732">
        <v>1555.021</v>
      </c>
      <c r="F136" s="733">
        <v>44.924885450311699</v>
      </c>
      <c r="G136" s="727">
        <f t="shared" si="24"/>
        <v>1555.021</v>
      </c>
      <c r="H136" s="75">
        <f t="shared" si="21"/>
        <v>0.3053297983623352</v>
      </c>
      <c r="I136" s="115">
        <f t="shared" si="22"/>
        <v>-0.6946702016376648</v>
      </c>
      <c r="J136" s="115">
        <f t="shared" si="25"/>
        <v>0.6946702016376648</v>
      </c>
      <c r="K136" s="605">
        <f t="shared" si="20"/>
        <v>-69.646191238450257</v>
      </c>
      <c r="L136" s="125">
        <f t="shared" si="23"/>
        <v>69.646191238450257</v>
      </c>
      <c r="M136" s="117">
        <f>'MASTER CHART'!$I$7</f>
        <v>0</v>
      </c>
      <c r="N136" s="112">
        <f t="shared" si="26"/>
        <v>0</v>
      </c>
    </row>
    <row r="137" spans="1:14" x14ac:dyDescent="0.35">
      <c r="A137" s="290" t="s">
        <v>90</v>
      </c>
      <c r="B137" s="503" t="s">
        <v>90</v>
      </c>
      <c r="C137" s="731" t="s">
        <v>90</v>
      </c>
      <c r="D137" s="732">
        <v>21640.168000000001</v>
      </c>
      <c r="E137" s="732">
        <v>11770.7</v>
      </c>
      <c r="F137" s="733">
        <v>54.392830961386302</v>
      </c>
      <c r="G137" s="727">
        <f t="shared" si="24"/>
        <v>11770.7</v>
      </c>
      <c r="H137" s="75">
        <f t="shared" si="21"/>
        <v>2.3111877316020419</v>
      </c>
      <c r="I137" s="115">
        <f t="shared" si="22"/>
        <v>1.3111877316020419</v>
      </c>
      <c r="J137" s="115">
        <f t="shared" si="25"/>
        <v>-1.3111877316020419</v>
      </c>
      <c r="K137" s="605">
        <f t="shared" si="20"/>
        <v>0.88650863964344173</v>
      </c>
      <c r="L137" s="125" t="e">
        <f t="shared" si="23"/>
        <v>#VALUE!</v>
      </c>
      <c r="M137" s="117">
        <f>'MASTER CHART'!$I$7</f>
        <v>0</v>
      </c>
      <c r="N137" s="112">
        <f t="shared" si="26"/>
        <v>0</v>
      </c>
    </row>
    <row r="138" spans="1:14" x14ac:dyDescent="0.35">
      <c r="A138" s="289" t="s">
        <v>196</v>
      </c>
      <c r="B138" s="503" t="s">
        <v>91</v>
      </c>
      <c r="C138" s="731" t="s">
        <v>196</v>
      </c>
      <c r="D138" s="732">
        <v>142467.65100000001</v>
      </c>
      <c r="E138" s="732">
        <v>105318.232</v>
      </c>
      <c r="F138" s="733">
        <v>73.924312825232207</v>
      </c>
      <c r="G138" s="727">
        <f t="shared" si="24"/>
        <v>105318.232</v>
      </c>
      <c r="H138" s="75">
        <f t="shared" si="21"/>
        <v>20.679331366224403</v>
      </c>
      <c r="I138" s="115">
        <f t="shared" si="22"/>
        <v>19.679331366224403</v>
      </c>
      <c r="J138" s="115">
        <f t="shared" si="25"/>
        <v>-19.679331366224403</v>
      </c>
      <c r="K138" s="605">
        <f t="shared" si="20"/>
        <v>13.30541527966272</v>
      </c>
      <c r="L138" s="125" t="e">
        <f t="shared" si="23"/>
        <v>#VALUE!</v>
      </c>
      <c r="M138" s="117">
        <f>'MASTER CHART'!$I$7</f>
        <v>0</v>
      </c>
      <c r="N138" s="112">
        <f t="shared" si="26"/>
        <v>0</v>
      </c>
    </row>
    <row r="139" spans="1:14" x14ac:dyDescent="0.35">
      <c r="A139" s="290" t="s">
        <v>197</v>
      </c>
      <c r="B139" s="503" t="s">
        <v>197</v>
      </c>
      <c r="C139" s="731" t="s">
        <v>197</v>
      </c>
      <c r="D139" s="732">
        <v>12100.049000000001</v>
      </c>
      <c r="E139" s="732">
        <v>3368.8209999999999</v>
      </c>
      <c r="F139" s="733">
        <v>27.841383121671701</v>
      </c>
      <c r="G139" s="727">
        <f t="shared" si="24"/>
        <v>3368.8209999999999</v>
      </c>
      <c r="H139" s="75">
        <f t="shared" si="21"/>
        <v>0.66147109051826336</v>
      </c>
      <c r="I139" s="115">
        <f t="shared" si="22"/>
        <v>-0.33852890948173664</v>
      </c>
      <c r="J139" s="115">
        <f t="shared" si="25"/>
        <v>0.33852890948173664</v>
      </c>
      <c r="K139" s="605">
        <f t="shared" si="20"/>
        <v>-33.940205170635458</v>
      </c>
      <c r="L139" s="125">
        <f t="shared" si="23"/>
        <v>33.940205170635458</v>
      </c>
      <c r="M139" s="117">
        <f>'MASTER CHART'!$I$7</f>
        <v>0</v>
      </c>
      <c r="N139" s="112">
        <f t="shared" si="26"/>
        <v>0</v>
      </c>
    </row>
    <row r="140" spans="1:14" ht="16.5" customHeight="1" x14ac:dyDescent="0.35">
      <c r="A140" s="290" t="s">
        <v>198</v>
      </c>
      <c r="B140" s="503" t="s">
        <v>198</v>
      </c>
      <c r="C140" s="731" t="s">
        <v>198</v>
      </c>
      <c r="D140" s="732">
        <v>54.789000000000001</v>
      </c>
      <c r="E140" s="732">
        <v>17.510999999999999</v>
      </c>
      <c r="F140" s="733">
        <v>31.9607950501013</v>
      </c>
      <c r="G140" s="727">
        <f t="shared" si="24"/>
        <v>17.510999999999999</v>
      </c>
      <c r="H140" s="75">
        <f t="shared" si="21"/>
        <v>3.438300896980074E-3</v>
      </c>
      <c r="I140" s="115">
        <f t="shared" si="22"/>
        <v>-0.99656169910301995</v>
      </c>
      <c r="J140" s="115">
        <f t="shared" si="25"/>
        <v>0.99656169910301995</v>
      </c>
      <c r="K140" s="605">
        <f t="shared" si="20"/>
        <v>-99.913205594567756</v>
      </c>
      <c r="L140" s="125">
        <f t="shared" si="23"/>
        <v>99.913205594567756</v>
      </c>
      <c r="M140" s="117">
        <f>'MASTER CHART'!$I$7</f>
        <v>0</v>
      </c>
      <c r="N140" s="112">
        <f t="shared" si="26"/>
        <v>0</v>
      </c>
    </row>
    <row r="141" spans="1:14" x14ac:dyDescent="0.35">
      <c r="A141" s="289" t="s">
        <v>199</v>
      </c>
      <c r="B141" s="503" t="s">
        <v>199</v>
      </c>
      <c r="C141" s="731" t="s">
        <v>199</v>
      </c>
      <c r="D141" s="732">
        <v>183.59800000000001</v>
      </c>
      <c r="E141" s="732">
        <v>33.923999999999999</v>
      </c>
      <c r="F141" s="733">
        <v>18.477325461061699</v>
      </c>
      <c r="G141" s="727">
        <f t="shared" si="24"/>
        <v>33.923999999999999</v>
      </c>
      <c r="H141" s="75">
        <f t="shared" si="21"/>
        <v>6.6610084877592388E-3</v>
      </c>
      <c r="I141" s="115">
        <f t="shared" si="22"/>
        <v>-0.99333899151224081</v>
      </c>
      <c r="J141" s="115">
        <f t="shared" si="25"/>
        <v>0.99333899151224081</v>
      </c>
      <c r="K141" s="605">
        <f t="shared" si="20"/>
        <v>-99.590103626693107</v>
      </c>
      <c r="L141" s="125">
        <f t="shared" si="23"/>
        <v>99.590103626693107</v>
      </c>
      <c r="M141" s="117">
        <f>'MASTER CHART'!$I$7</f>
        <v>0</v>
      </c>
      <c r="N141" s="112">
        <f t="shared" si="26"/>
        <v>0</v>
      </c>
    </row>
    <row r="142" spans="1:14" ht="31.6" customHeight="1" x14ac:dyDescent="0.35">
      <c r="A142" s="290" t="s">
        <v>235</v>
      </c>
      <c r="B142" s="503" t="s">
        <v>200</v>
      </c>
      <c r="C142" s="734" t="s">
        <v>200</v>
      </c>
      <c r="D142" s="735">
        <v>109.371</v>
      </c>
      <c r="E142" s="735">
        <v>54.904000000000003</v>
      </c>
      <c r="F142" s="736">
        <v>50.199778734765196</v>
      </c>
      <c r="G142" s="727">
        <f t="shared" si="24"/>
        <v>54.904000000000003</v>
      </c>
      <c r="H142" s="75">
        <f t="shared" si="21"/>
        <v>1.0780450713711039E-2</v>
      </c>
      <c r="I142" s="115">
        <f t="shared" si="22"/>
        <v>-0.98921954928628897</v>
      </c>
      <c r="J142" s="115">
        <f t="shared" si="25"/>
        <v>0.98921954928628897</v>
      </c>
      <c r="K142" s="605">
        <f t="shared" si="20"/>
        <v>-99.177096907262765</v>
      </c>
      <c r="L142" s="125">
        <f t="shared" si="23"/>
        <v>99.177096907262765</v>
      </c>
      <c r="M142" s="117">
        <f>'MASTER CHART'!$I$7</f>
        <v>0</v>
      </c>
      <c r="N142" s="112">
        <f t="shared" si="26"/>
        <v>0</v>
      </c>
    </row>
    <row r="143" spans="1:14" x14ac:dyDescent="0.35">
      <c r="A143" s="289" t="s">
        <v>92</v>
      </c>
      <c r="B143" s="503" t="s">
        <v>92</v>
      </c>
      <c r="C143" s="731" t="s">
        <v>92</v>
      </c>
      <c r="D143" s="732">
        <v>29369.428</v>
      </c>
      <c r="E143" s="732">
        <v>24354.845000000001</v>
      </c>
      <c r="F143" s="733">
        <v>82.925840435162698</v>
      </c>
      <c r="G143" s="727">
        <f t="shared" si="24"/>
        <v>24354.845000000001</v>
      </c>
      <c r="H143" s="75">
        <f t="shared" si="21"/>
        <v>4.7820961343904216</v>
      </c>
      <c r="I143" s="115">
        <f t="shared" si="22"/>
        <v>3.7820961343904216</v>
      </c>
      <c r="J143" s="115">
        <f t="shared" si="25"/>
        <v>-3.7820961343904216</v>
      </c>
      <c r="K143" s="605">
        <f t="shared" si="20"/>
        <v>2.5571173511534941</v>
      </c>
      <c r="L143" s="125" t="e">
        <f t="shared" si="23"/>
        <v>#VALUE!</v>
      </c>
      <c r="M143" s="117">
        <f>'MASTER CHART'!$I$7</f>
        <v>0</v>
      </c>
      <c r="N143" s="112">
        <f t="shared" si="26"/>
        <v>0</v>
      </c>
    </row>
    <row r="144" spans="1:14" x14ac:dyDescent="0.35">
      <c r="A144" s="290" t="s">
        <v>201</v>
      </c>
      <c r="B144" s="503" t="s">
        <v>201</v>
      </c>
      <c r="C144" s="731" t="s">
        <v>201</v>
      </c>
      <c r="D144" s="732">
        <v>14548.171</v>
      </c>
      <c r="E144" s="732">
        <v>6312.8159999999998</v>
      </c>
      <c r="F144" s="733">
        <v>43.3925061782681</v>
      </c>
      <c r="G144" s="727">
        <f t="shared" si="24"/>
        <v>6312.8159999999998</v>
      </c>
      <c r="H144" s="75">
        <f t="shared" si="21"/>
        <v>1.2395272066284142</v>
      </c>
      <c r="I144" s="115">
        <f t="shared" si="22"/>
        <v>0.2395272066284142</v>
      </c>
      <c r="J144" s="115">
        <f t="shared" si="25"/>
        <v>-0.2395272066284142</v>
      </c>
      <c r="K144" s="605">
        <f t="shared" si="20"/>
        <v>0.16194701413679574</v>
      </c>
      <c r="L144" s="125" t="e">
        <f t="shared" si="23"/>
        <v>#VALUE!</v>
      </c>
      <c r="M144" s="117">
        <f>'MASTER CHART'!$I$7</f>
        <v>0</v>
      </c>
      <c r="N144" s="112">
        <f t="shared" si="26"/>
        <v>0</v>
      </c>
    </row>
    <row r="145" spans="1:14" x14ac:dyDescent="0.35">
      <c r="A145" s="289" t="s">
        <v>202</v>
      </c>
      <c r="B145" s="503" t="s">
        <v>202</v>
      </c>
      <c r="C145" s="731" t="s">
        <v>202</v>
      </c>
      <c r="D145" s="732">
        <v>9468.3780000000006</v>
      </c>
      <c r="E145" s="732">
        <v>5250.6880000000001</v>
      </c>
      <c r="F145" s="733">
        <v>55.4549892283557</v>
      </c>
      <c r="G145" s="727">
        <f t="shared" si="24"/>
        <v>5250.6880000000001</v>
      </c>
      <c r="H145" s="75">
        <f t="shared" si="21"/>
        <v>1.0309774005004004</v>
      </c>
      <c r="I145" s="115">
        <f t="shared" si="22"/>
        <v>3.0977400500400432E-2</v>
      </c>
      <c r="J145" s="115">
        <f t="shared" si="25"/>
        <v>-3.0977400500400432E-2</v>
      </c>
      <c r="K145" s="605">
        <f t="shared" si="20"/>
        <v>2.0944165747910578E-2</v>
      </c>
      <c r="L145" s="125" t="e">
        <f t="shared" si="23"/>
        <v>#VALUE!</v>
      </c>
      <c r="M145" s="117">
        <f>'MASTER CHART'!$I$7</f>
        <v>0</v>
      </c>
      <c r="N145" s="112">
        <f t="shared" si="26"/>
        <v>0</v>
      </c>
    </row>
    <row r="146" spans="1:14" x14ac:dyDescent="0.35">
      <c r="A146" s="290" t="s">
        <v>93</v>
      </c>
      <c r="B146" s="503" t="s">
        <v>93</v>
      </c>
      <c r="C146" s="731" t="s">
        <v>93</v>
      </c>
      <c r="D146" s="732">
        <v>5517.1019999999999</v>
      </c>
      <c r="E146" s="732">
        <v>5517.1019999999999</v>
      </c>
      <c r="F146" s="733">
        <v>100</v>
      </c>
      <c r="G146" s="727">
        <f t="shared" si="24"/>
        <v>5517.1019999999999</v>
      </c>
      <c r="H146" s="75">
        <f t="shared" si="21"/>
        <v>1.0832880335406636</v>
      </c>
      <c r="I146" s="115">
        <f t="shared" si="22"/>
        <v>8.3288033540663609E-2</v>
      </c>
      <c r="J146" s="115">
        <f t="shared" si="25"/>
        <v>-8.3288033540663609E-2</v>
      </c>
      <c r="K146" s="605">
        <f t="shared" si="20"/>
        <v>5.6311967793122121E-2</v>
      </c>
      <c r="L146" s="125" t="e">
        <f t="shared" si="23"/>
        <v>#VALUE!</v>
      </c>
      <c r="M146" s="117">
        <f>'MASTER CHART'!$I$7</f>
        <v>0</v>
      </c>
      <c r="N146" s="112">
        <f t="shared" si="26"/>
        <v>0</v>
      </c>
    </row>
    <row r="147" spans="1:14" x14ac:dyDescent="0.35">
      <c r="A147" s="289" t="s">
        <v>94</v>
      </c>
      <c r="B147" s="503" t="s">
        <v>94</v>
      </c>
      <c r="C147" s="731" t="s">
        <v>94</v>
      </c>
      <c r="D147" s="732">
        <v>5454.1540000000005</v>
      </c>
      <c r="E147" s="732">
        <v>2931.9960000000001</v>
      </c>
      <c r="F147" s="733">
        <v>53.757117969166202</v>
      </c>
      <c r="G147" s="727">
        <f t="shared" si="24"/>
        <v>2931.9960000000001</v>
      </c>
      <c r="H147" s="75">
        <f t="shared" si="21"/>
        <v>0.57570010146433614</v>
      </c>
      <c r="I147" s="115">
        <f t="shared" si="22"/>
        <v>-0.42429989853566386</v>
      </c>
      <c r="J147" s="115">
        <f t="shared" si="25"/>
        <v>0.42429989853566386</v>
      </c>
      <c r="K147" s="605">
        <f t="shared" si="20"/>
        <v>-42.53942634390328</v>
      </c>
      <c r="L147" s="125">
        <f t="shared" si="23"/>
        <v>42.53942634390328</v>
      </c>
      <c r="M147" s="117">
        <f>'MASTER CHART'!$I$7</f>
        <v>0</v>
      </c>
      <c r="N147" s="112">
        <f t="shared" si="26"/>
        <v>0</v>
      </c>
    </row>
    <row r="148" spans="1:14" x14ac:dyDescent="0.35">
      <c r="A148" s="290" t="s">
        <v>95</v>
      </c>
      <c r="B148" s="503" t="s">
        <v>95</v>
      </c>
      <c r="C148" s="731" t="s">
        <v>95</v>
      </c>
      <c r="D148" s="732">
        <v>2075.5920000000001</v>
      </c>
      <c r="E148" s="732">
        <v>1031.4749999999999</v>
      </c>
      <c r="F148" s="733">
        <v>49.695460379496502</v>
      </c>
      <c r="G148" s="727">
        <f t="shared" si="24"/>
        <v>1031.4749999999999</v>
      </c>
      <c r="H148" s="75">
        <f t="shared" si="21"/>
        <v>0.20253106148778033</v>
      </c>
      <c r="I148" s="115">
        <f t="shared" si="22"/>
        <v>-0.79746893851221967</v>
      </c>
      <c r="J148" s="115">
        <f t="shared" si="25"/>
        <v>0.79746893851221967</v>
      </c>
      <c r="K148" s="605">
        <f t="shared" si="20"/>
        <v>-79.952579033058342</v>
      </c>
      <c r="L148" s="125">
        <f t="shared" si="23"/>
        <v>79.952579033058342</v>
      </c>
      <c r="M148" s="117">
        <f>'MASTER CHART'!$I$7</f>
        <v>0</v>
      </c>
      <c r="N148" s="112">
        <f t="shared" si="26"/>
        <v>0</v>
      </c>
    </row>
    <row r="149" spans="1:14" x14ac:dyDescent="0.35">
      <c r="A149" s="289" t="s">
        <v>96</v>
      </c>
      <c r="B149" s="503" t="s">
        <v>96</v>
      </c>
      <c r="C149" s="731" t="s">
        <v>96</v>
      </c>
      <c r="D149" s="732">
        <v>53139.527999999998</v>
      </c>
      <c r="E149" s="732">
        <v>34167.896000000001</v>
      </c>
      <c r="F149" s="733">
        <v>64.298455944132598</v>
      </c>
      <c r="G149" s="727">
        <f t="shared" si="24"/>
        <v>34167.896000000001</v>
      </c>
      <c r="H149" s="75">
        <f t="shared" si="21"/>
        <v>6.708897690864136</v>
      </c>
      <c r="I149" s="115">
        <f t="shared" si="22"/>
        <v>5.708897690864136</v>
      </c>
      <c r="J149" s="115">
        <f t="shared" si="25"/>
        <v>-5.708897690864136</v>
      </c>
      <c r="K149" s="605">
        <f t="shared" si="20"/>
        <v>3.8598493593346168</v>
      </c>
      <c r="L149" s="125" t="e">
        <f t="shared" si="23"/>
        <v>#VALUE!</v>
      </c>
      <c r="M149" s="117">
        <f>'MASTER CHART'!$I$7</f>
        <v>0</v>
      </c>
      <c r="N149" s="112">
        <f t="shared" si="26"/>
        <v>0</v>
      </c>
    </row>
    <row r="150" spans="1:14" x14ac:dyDescent="0.35">
      <c r="A150" s="290" t="s">
        <v>97</v>
      </c>
      <c r="B150" s="503" t="s">
        <v>97</v>
      </c>
      <c r="C150" s="731" t="s">
        <v>97</v>
      </c>
      <c r="D150" s="732">
        <v>47066.402000000002</v>
      </c>
      <c r="E150" s="732">
        <v>37349.447</v>
      </c>
      <c r="F150" s="733">
        <v>79.354795380364905</v>
      </c>
      <c r="G150" s="727">
        <f t="shared" si="24"/>
        <v>37349.447</v>
      </c>
      <c r="H150" s="75">
        <f t="shared" si="21"/>
        <v>7.333598145269244</v>
      </c>
      <c r="I150" s="115">
        <f t="shared" si="22"/>
        <v>6.333598145269244</v>
      </c>
      <c r="J150" s="115">
        <f t="shared" si="25"/>
        <v>-6.333598145269244</v>
      </c>
      <c r="K150" s="605">
        <f t="shared" si="20"/>
        <v>4.282216299378101</v>
      </c>
      <c r="L150" s="125" t="e">
        <f t="shared" si="23"/>
        <v>#VALUE!</v>
      </c>
      <c r="M150" s="117">
        <f>'MASTER CHART'!$I$7</f>
        <v>0</v>
      </c>
      <c r="N150" s="112">
        <f t="shared" si="26"/>
        <v>0</v>
      </c>
    </row>
    <row r="151" spans="1:14" x14ac:dyDescent="0.35">
      <c r="A151" s="289" t="s">
        <v>203</v>
      </c>
      <c r="B151" s="503" t="s">
        <v>203</v>
      </c>
      <c r="C151" s="731" t="s">
        <v>203</v>
      </c>
      <c r="D151" s="732">
        <v>21445.775000000001</v>
      </c>
      <c r="E151" s="732">
        <v>3928.855</v>
      </c>
      <c r="F151" s="733">
        <v>18.3199488011042</v>
      </c>
      <c r="G151" s="727">
        <f t="shared" si="24"/>
        <v>3928.855</v>
      </c>
      <c r="H151" s="75">
        <f t="shared" si="21"/>
        <v>0.77143427963021238</v>
      </c>
      <c r="I151" s="115">
        <f t="shared" si="22"/>
        <v>-0.22856572036978762</v>
      </c>
      <c r="J151" s="115">
        <f t="shared" si="25"/>
        <v>0.22856572036978762</v>
      </c>
      <c r="K151" s="605">
        <f t="shared" si="20"/>
        <v>-22.915524278859845</v>
      </c>
      <c r="L151" s="125">
        <f t="shared" si="23"/>
        <v>22.915524278859845</v>
      </c>
      <c r="M151" s="117">
        <f>'MASTER CHART'!$I$7</f>
        <v>0</v>
      </c>
      <c r="N151" s="112">
        <f t="shared" si="26"/>
        <v>0</v>
      </c>
    </row>
    <row r="152" spans="1:14" x14ac:dyDescent="0.35">
      <c r="A152" s="289" t="s">
        <v>204</v>
      </c>
      <c r="B152" s="503" t="s">
        <v>204</v>
      </c>
      <c r="C152" s="731" t="s">
        <v>204</v>
      </c>
      <c r="D152" s="732">
        <v>38764.089999999997</v>
      </c>
      <c r="E152" s="732">
        <v>13033.73</v>
      </c>
      <c r="F152" s="733">
        <v>33.623206426360099</v>
      </c>
      <c r="G152" s="727">
        <f t="shared" si="24"/>
        <v>13033.73</v>
      </c>
      <c r="H152" s="75">
        <f t="shared" si="21"/>
        <v>2.5591848295354978</v>
      </c>
      <c r="I152" s="115">
        <f t="shared" si="22"/>
        <v>1.5591848295354978</v>
      </c>
      <c r="J152" s="115">
        <f t="shared" si="25"/>
        <v>-1.5591848295354978</v>
      </c>
      <c r="K152" s="605">
        <f t="shared" si="20"/>
        <v>1.0541822416957498</v>
      </c>
      <c r="L152" s="125" t="e">
        <f t="shared" si="23"/>
        <v>#VALUE!</v>
      </c>
      <c r="M152" s="117">
        <f>'MASTER CHART'!$I$7</f>
        <v>0</v>
      </c>
      <c r="N152" s="112">
        <f t="shared" si="26"/>
        <v>0</v>
      </c>
    </row>
    <row r="153" spans="1:14" x14ac:dyDescent="0.35">
      <c r="A153" s="290" t="s">
        <v>205</v>
      </c>
      <c r="B153" s="503" t="s">
        <v>205</v>
      </c>
      <c r="C153" s="731" t="s">
        <v>205</v>
      </c>
      <c r="D153" s="732">
        <v>543.92499999999995</v>
      </c>
      <c r="E153" s="732">
        <v>359.45400000000001</v>
      </c>
      <c r="F153" s="733">
        <v>66.085213954129699</v>
      </c>
      <c r="G153" s="727">
        <f t="shared" si="24"/>
        <v>359.45400000000001</v>
      </c>
      <c r="H153" s="75">
        <f t="shared" si="21"/>
        <v>7.0579122301586181E-2</v>
      </c>
      <c r="I153" s="115">
        <f t="shared" si="22"/>
        <v>-0.92942087769841386</v>
      </c>
      <c r="J153" s="115">
        <f t="shared" si="25"/>
        <v>0.92942087769841386</v>
      </c>
      <c r="K153" s="605">
        <f t="shared" si="20"/>
        <v>-93.181806325636899</v>
      </c>
      <c r="L153" s="125">
        <f t="shared" si="23"/>
        <v>93.181806325636899</v>
      </c>
      <c r="M153" s="117">
        <f>'MASTER CHART'!$I$7</f>
        <v>0</v>
      </c>
      <c r="N153" s="112">
        <f t="shared" si="26"/>
        <v>0</v>
      </c>
    </row>
    <row r="154" spans="1:14" x14ac:dyDescent="0.35">
      <c r="A154" s="290" t="s">
        <v>206</v>
      </c>
      <c r="B154" s="503" t="s">
        <v>206</v>
      </c>
      <c r="C154" s="731" t="s">
        <v>206</v>
      </c>
      <c r="D154" s="732">
        <v>9631.2610000000004</v>
      </c>
      <c r="E154" s="732">
        <v>8250.6299999999992</v>
      </c>
      <c r="F154" s="733">
        <v>85.665106573272197</v>
      </c>
      <c r="G154" s="727">
        <f t="shared" si="24"/>
        <v>8250.6299999999992</v>
      </c>
      <c r="H154" s="75">
        <f t="shared" si="21"/>
        <v>1.6200187613300614</v>
      </c>
      <c r="I154" s="115">
        <f t="shared" si="22"/>
        <v>0.6200187613300614</v>
      </c>
      <c r="J154" s="115">
        <f t="shared" si="25"/>
        <v>-0.6200187613300614</v>
      </c>
      <c r="K154" s="605">
        <f t="shared" si="20"/>
        <v>0.41920159517397704</v>
      </c>
      <c r="L154" s="125" t="e">
        <f t="shared" si="23"/>
        <v>#VALUE!</v>
      </c>
      <c r="M154" s="117">
        <f>'MASTER CHART'!$I$7</f>
        <v>0</v>
      </c>
      <c r="N154" s="112">
        <f t="shared" si="26"/>
        <v>0</v>
      </c>
    </row>
    <row r="155" spans="1:14" x14ac:dyDescent="0.35">
      <c r="A155" s="289" t="s">
        <v>98</v>
      </c>
      <c r="B155" s="503" t="s">
        <v>98</v>
      </c>
      <c r="C155" s="731" t="s">
        <v>98</v>
      </c>
      <c r="D155" s="732">
        <v>8157.8959999999997</v>
      </c>
      <c r="E155" s="732">
        <v>6024.1440000000002</v>
      </c>
      <c r="F155" s="733">
        <v>73.844334372490195</v>
      </c>
      <c r="G155" s="727">
        <f t="shared" si="24"/>
        <v>6024.1440000000002</v>
      </c>
      <c r="H155" s="75">
        <f t="shared" si="21"/>
        <v>1.1828461948910474</v>
      </c>
      <c r="I155" s="115">
        <f t="shared" si="22"/>
        <v>0.18284619489104736</v>
      </c>
      <c r="J155" s="115">
        <f t="shared" si="25"/>
        <v>-0.18284619489104736</v>
      </c>
      <c r="K155" s="605">
        <f t="shared" si="20"/>
        <v>0.12362435034286863</v>
      </c>
      <c r="L155" s="125" t="e">
        <f t="shared" si="23"/>
        <v>#VALUE!</v>
      </c>
      <c r="M155" s="117">
        <f>'MASTER CHART'!$I$7</f>
        <v>0</v>
      </c>
      <c r="N155" s="112">
        <f t="shared" si="26"/>
        <v>0</v>
      </c>
    </row>
    <row r="156" spans="1:14" ht="17.350000000000001" customHeight="1" x14ac:dyDescent="0.35">
      <c r="A156" s="290" t="s">
        <v>123</v>
      </c>
      <c r="B156" s="503" t="s">
        <v>99</v>
      </c>
      <c r="C156" s="731" t="s">
        <v>123</v>
      </c>
      <c r="D156" s="732">
        <v>21986.615000000002</v>
      </c>
      <c r="E156" s="732">
        <v>12588.335999999999</v>
      </c>
      <c r="F156" s="733">
        <v>57.254543275533798</v>
      </c>
      <c r="G156" s="727">
        <f t="shared" si="24"/>
        <v>12588.335999999999</v>
      </c>
      <c r="H156" s="75">
        <f t="shared" si="21"/>
        <v>2.4717313094789879</v>
      </c>
      <c r="I156" s="115">
        <f t="shared" si="22"/>
        <v>1.4717313094789879</v>
      </c>
      <c r="J156" s="115">
        <f t="shared" si="25"/>
        <v>-1.4717313094789879</v>
      </c>
      <c r="K156" s="605">
        <f t="shared" si="20"/>
        <v>0.99505394204135855</v>
      </c>
      <c r="L156" s="125" t="e">
        <f t="shared" si="23"/>
        <v>#VALUE!</v>
      </c>
      <c r="M156" s="117">
        <f>'MASTER CHART'!$I$7</f>
        <v>0</v>
      </c>
      <c r="N156" s="112">
        <f t="shared" si="26"/>
        <v>0</v>
      </c>
    </row>
    <row r="157" spans="1:14" x14ac:dyDescent="0.35">
      <c r="A157" s="289" t="s">
        <v>207</v>
      </c>
      <c r="B157" s="503" t="s">
        <v>207</v>
      </c>
      <c r="C157" s="731" t="s">
        <v>207</v>
      </c>
      <c r="D157" s="732">
        <v>8408.9470000000001</v>
      </c>
      <c r="E157" s="732">
        <v>2244.5500000000002</v>
      </c>
      <c r="F157" s="733">
        <v>26.692402746741099</v>
      </c>
      <c r="G157" s="727">
        <f t="shared" si="24"/>
        <v>2244.5500000000002</v>
      </c>
      <c r="H157" s="75">
        <f t="shared" si="21"/>
        <v>0.44071944939276031</v>
      </c>
      <c r="I157" s="115">
        <f t="shared" si="22"/>
        <v>-0.55928055060723969</v>
      </c>
      <c r="J157" s="115">
        <f t="shared" si="25"/>
        <v>0.55928055060723969</v>
      </c>
      <c r="K157" s="605">
        <f t="shared" si="20"/>
        <v>-56.072306098217439</v>
      </c>
      <c r="L157" s="125">
        <f t="shared" si="23"/>
        <v>56.072306098217439</v>
      </c>
      <c r="M157" s="117">
        <f>'MASTER CHART'!$I$7</f>
        <v>0</v>
      </c>
      <c r="N157" s="112">
        <f t="shared" si="26"/>
        <v>0</v>
      </c>
    </row>
    <row r="158" spans="1:14" x14ac:dyDescent="0.35">
      <c r="A158" s="290" t="s">
        <v>100</v>
      </c>
      <c r="B158" s="503" t="s">
        <v>100</v>
      </c>
      <c r="C158" s="731" t="s">
        <v>100</v>
      </c>
      <c r="D158" s="732">
        <v>67222.971999999994</v>
      </c>
      <c r="E158" s="732">
        <v>33056.42</v>
      </c>
      <c r="F158" s="733">
        <v>49.174291193195103</v>
      </c>
      <c r="G158" s="727">
        <f t="shared" si="24"/>
        <v>33056.42</v>
      </c>
      <c r="H158" s="75">
        <f t="shared" si="21"/>
        <v>6.4906583597138976</v>
      </c>
      <c r="I158" s="115">
        <f t="shared" si="22"/>
        <v>5.4906583597138976</v>
      </c>
      <c r="J158" s="115">
        <f t="shared" si="25"/>
        <v>-5.4906583597138976</v>
      </c>
      <c r="K158" s="605">
        <f t="shared" si="20"/>
        <v>3.7122953150801719</v>
      </c>
      <c r="L158" s="125" t="e">
        <f t="shared" si="23"/>
        <v>#VALUE!</v>
      </c>
      <c r="M158" s="117">
        <f>'MASTER CHART'!$I$7</f>
        <v>0</v>
      </c>
      <c r="N158" s="112">
        <f t="shared" si="26"/>
        <v>0</v>
      </c>
    </row>
    <row r="159" spans="1:14" x14ac:dyDescent="0.35">
      <c r="A159" s="289" t="s">
        <v>208</v>
      </c>
      <c r="B159" s="503" t="s">
        <v>208</v>
      </c>
      <c r="C159" s="731" t="s">
        <v>208</v>
      </c>
      <c r="D159" s="732">
        <v>6993.2439999999997</v>
      </c>
      <c r="E159" s="732">
        <v>2760.1819999999998</v>
      </c>
      <c r="F159" s="733">
        <v>39.469264907673697</v>
      </c>
      <c r="G159" s="727">
        <f t="shared" si="24"/>
        <v>2760.1819999999998</v>
      </c>
      <c r="H159" s="75">
        <f t="shared" si="21"/>
        <v>0.54196426511497087</v>
      </c>
      <c r="I159" s="115">
        <f t="shared" si="22"/>
        <v>-0.45803573488502913</v>
      </c>
      <c r="J159" s="115">
        <f t="shared" si="25"/>
        <v>0.45803573488502913</v>
      </c>
      <c r="K159" s="605">
        <f t="shared" si="20"/>
        <v>-45.921711210071294</v>
      </c>
      <c r="L159" s="125">
        <f t="shared" si="23"/>
        <v>45.921711210071294</v>
      </c>
      <c r="M159" s="117">
        <f>'MASTER CHART'!$I$7</f>
        <v>0</v>
      </c>
      <c r="N159" s="112">
        <f t="shared" si="26"/>
        <v>0</v>
      </c>
    </row>
    <row r="160" spans="1:14" ht="19.55" customHeight="1" x14ac:dyDescent="0.35">
      <c r="A160" s="290" t="s">
        <v>124</v>
      </c>
      <c r="B160" s="503" t="s">
        <v>124</v>
      </c>
      <c r="C160" s="731" t="s">
        <v>124</v>
      </c>
      <c r="D160" s="732">
        <v>1344.2349999999999</v>
      </c>
      <c r="E160" s="732">
        <v>114.928</v>
      </c>
      <c r="F160" s="733">
        <v>8.5496955517450406</v>
      </c>
      <c r="G160" s="727">
        <f t="shared" si="24"/>
        <v>114.928</v>
      </c>
      <c r="H160" s="75">
        <f t="shared" si="21"/>
        <v>2.2566218119360743E-2</v>
      </c>
      <c r="I160" s="115">
        <f t="shared" si="22"/>
        <v>-0.97743378188063923</v>
      </c>
      <c r="J160" s="115">
        <f t="shared" si="25"/>
        <v>0.97743378188063923</v>
      </c>
      <c r="K160" s="605">
        <f t="shared" si="20"/>
        <v>-97.99548035211086</v>
      </c>
      <c r="L160" s="125">
        <f t="shared" si="23"/>
        <v>97.99548035211086</v>
      </c>
      <c r="M160" s="117">
        <f>'MASTER CHART'!$I$7</f>
        <v>0</v>
      </c>
      <c r="N160" s="112">
        <f t="shared" si="26"/>
        <v>0</v>
      </c>
    </row>
    <row r="161" spans="1:16" x14ac:dyDescent="0.35">
      <c r="A161" s="289" t="s">
        <v>101</v>
      </c>
      <c r="B161" s="503" t="s">
        <v>101</v>
      </c>
      <c r="C161" s="731" t="s">
        <v>101</v>
      </c>
      <c r="D161" s="732">
        <v>11116.898999999999</v>
      </c>
      <c r="E161" s="732">
        <v>7408.9009999999998</v>
      </c>
      <c r="F161" s="733">
        <v>66.645392748463394</v>
      </c>
      <c r="G161" s="727">
        <f t="shared" si="24"/>
        <v>7408.9009999999998</v>
      </c>
      <c r="H161" s="75">
        <f t="shared" si="21"/>
        <v>1.4547445008244284</v>
      </c>
      <c r="I161" s="115">
        <f t="shared" si="22"/>
        <v>0.45474450082442841</v>
      </c>
      <c r="J161" s="115">
        <f t="shared" si="25"/>
        <v>-0.45474450082442841</v>
      </c>
      <c r="K161" s="605">
        <f t="shared" si="20"/>
        <v>0.30745782552330603</v>
      </c>
      <c r="L161" s="125" t="e">
        <f t="shared" si="23"/>
        <v>#VALUE!</v>
      </c>
      <c r="M161" s="117">
        <f>'MASTER CHART'!$I$7</f>
        <v>0</v>
      </c>
      <c r="N161" s="112">
        <f t="shared" si="26"/>
        <v>0</v>
      </c>
    </row>
    <row r="162" spans="1:16" x14ac:dyDescent="0.35">
      <c r="A162" s="290" t="s">
        <v>102</v>
      </c>
      <c r="B162" s="503" t="s">
        <v>102</v>
      </c>
      <c r="C162" s="731" t="s">
        <v>102</v>
      </c>
      <c r="D162" s="732">
        <v>75837.02</v>
      </c>
      <c r="E162" s="732">
        <v>55278.500999999997</v>
      </c>
      <c r="F162" s="733">
        <v>72.891182960511898</v>
      </c>
      <c r="G162" s="727">
        <f t="shared" si="24"/>
        <v>55278.500999999997</v>
      </c>
      <c r="H162" s="75">
        <f t="shared" si="21"/>
        <v>10.853984328251608</v>
      </c>
      <c r="I162" s="115">
        <f t="shared" si="22"/>
        <v>9.8539843282516077</v>
      </c>
      <c r="J162" s="115">
        <f t="shared" si="25"/>
        <v>-9.8539843282516077</v>
      </c>
      <c r="K162" s="605">
        <f t="shared" si="20"/>
        <v>6.6623886354036435</v>
      </c>
      <c r="L162" s="125" t="e">
        <f t="shared" si="23"/>
        <v>#VALUE!</v>
      </c>
      <c r="M162" s="117">
        <f>'MASTER CHART'!$I$7</f>
        <v>0</v>
      </c>
      <c r="N162" s="112">
        <f t="shared" si="26"/>
        <v>0</v>
      </c>
    </row>
    <row r="163" spans="1:16" x14ac:dyDescent="0.35">
      <c r="A163" s="289" t="s">
        <v>209</v>
      </c>
      <c r="B163" s="503" t="s">
        <v>209</v>
      </c>
      <c r="C163" s="731" t="s">
        <v>209</v>
      </c>
      <c r="D163" s="732">
        <v>5307.1710000000003</v>
      </c>
      <c r="E163" s="732">
        <v>2637.0189999999998</v>
      </c>
      <c r="F163" s="733">
        <v>49.687846877366503</v>
      </c>
      <c r="G163" s="727">
        <f t="shared" si="24"/>
        <v>2637.0189999999998</v>
      </c>
      <c r="H163" s="75">
        <f t="shared" ref="H163:H177" si="27">IF(G163=0,"use mean",G163/$G$179)</f>
        <v>0.51778109719910326</v>
      </c>
      <c r="I163" s="115">
        <f t="shared" ref="I163:I177" si="28">IF(G163=0,0,H163-1)</f>
        <v>-0.48221890280089674</v>
      </c>
      <c r="J163" s="115">
        <f t="shared" si="25"/>
        <v>0.48221890280089674</v>
      </c>
      <c r="K163" s="605">
        <f t="shared" si="20"/>
        <v>-48.346265384770973</v>
      </c>
      <c r="L163" s="125">
        <f t="shared" si="23"/>
        <v>48.346265384770973</v>
      </c>
      <c r="M163" s="117">
        <f>'MASTER CHART'!$I$7</f>
        <v>0</v>
      </c>
      <c r="N163" s="112">
        <f t="shared" si="26"/>
        <v>0</v>
      </c>
    </row>
    <row r="164" spans="1:16" ht="18.7" customHeight="1" x14ac:dyDescent="0.35">
      <c r="A164" s="290" t="s">
        <v>210</v>
      </c>
      <c r="B164" s="503" t="s">
        <v>210</v>
      </c>
      <c r="C164" s="731" t="s">
        <v>210</v>
      </c>
      <c r="D164" s="732">
        <v>33.735999999999997</v>
      </c>
      <c r="E164" s="732">
        <v>30.984999999999999</v>
      </c>
      <c r="F164" s="733">
        <v>91.845506284088202</v>
      </c>
      <c r="G164" s="727">
        <f t="shared" si="24"/>
        <v>30.984999999999999</v>
      </c>
      <c r="H164" s="75">
        <f t="shared" si="27"/>
        <v>6.0839331444764774E-3</v>
      </c>
      <c r="I164" s="115">
        <f t="shared" si="28"/>
        <v>-0.99391606685552347</v>
      </c>
      <c r="J164" s="115">
        <f t="shared" si="25"/>
        <v>0.99391606685552347</v>
      </c>
      <c r="K164" s="605">
        <f t="shared" si="20"/>
        <v>-99.647960001736266</v>
      </c>
      <c r="L164" s="125">
        <f t="shared" ref="L164:L177" si="29">IF(I164&lt;0,I164/$I$182*-100,I164/$J$181*100)</f>
        <v>99.647960001736266</v>
      </c>
      <c r="M164" s="117">
        <f>'MASTER CHART'!$I$7</f>
        <v>0</v>
      </c>
      <c r="N164" s="112">
        <f t="shared" si="26"/>
        <v>0</v>
      </c>
    </row>
    <row r="165" spans="1:16" x14ac:dyDescent="0.35">
      <c r="A165" s="290" t="s">
        <v>211</v>
      </c>
      <c r="B165" s="503" t="s">
        <v>211</v>
      </c>
      <c r="C165" s="731" t="s">
        <v>211</v>
      </c>
      <c r="D165" s="732">
        <v>38844.624000000003</v>
      </c>
      <c r="E165" s="732">
        <v>6124.11</v>
      </c>
      <c r="F165" s="733">
        <v>15.7656565294595</v>
      </c>
      <c r="G165" s="727">
        <f t="shared" si="24"/>
        <v>6124.11</v>
      </c>
      <c r="H165" s="75">
        <f t="shared" si="27"/>
        <v>1.2024746105993169</v>
      </c>
      <c r="I165" s="115">
        <f t="shared" si="28"/>
        <v>0.20247461059931693</v>
      </c>
      <c r="J165" s="115">
        <f t="shared" si="25"/>
        <v>-0.20247461059931693</v>
      </c>
      <c r="K165" s="605">
        <f t="shared" si="20"/>
        <v>0.13689534097868955</v>
      </c>
      <c r="L165" s="125" t="e">
        <f t="shared" si="29"/>
        <v>#VALUE!</v>
      </c>
      <c r="M165" s="117">
        <f>'MASTER CHART'!$I$7</f>
        <v>0</v>
      </c>
      <c r="N165" s="112">
        <f t="shared" si="26"/>
        <v>0</v>
      </c>
    </row>
    <row r="166" spans="1:16" x14ac:dyDescent="0.35">
      <c r="A166" s="289" t="s">
        <v>103</v>
      </c>
      <c r="B166" s="503" t="s">
        <v>103</v>
      </c>
      <c r="C166" s="731" t="s">
        <v>103</v>
      </c>
      <c r="D166" s="732">
        <v>44941.303</v>
      </c>
      <c r="E166" s="732">
        <v>31225.967000000001</v>
      </c>
      <c r="F166" s="733">
        <v>69.481668121638606</v>
      </c>
      <c r="G166" s="727">
        <f t="shared" si="24"/>
        <v>31225.967000000001</v>
      </c>
      <c r="H166" s="75">
        <f t="shared" si="27"/>
        <v>6.1312472357472556</v>
      </c>
      <c r="I166" s="115">
        <f t="shared" si="28"/>
        <v>5.1312472357472556</v>
      </c>
      <c r="J166" s="115">
        <f t="shared" si="25"/>
        <v>-5.1312472357472556</v>
      </c>
      <c r="K166" s="605">
        <f t="shared" si="20"/>
        <v>3.4692934482223352</v>
      </c>
      <c r="L166" s="125" t="e">
        <f t="shared" si="29"/>
        <v>#VALUE!</v>
      </c>
      <c r="M166" s="117">
        <f>'MASTER CHART'!$I$7</f>
        <v>0</v>
      </c>
      <c r="N166" s="112">
        <f t="shared" si="26"/>
        <v>0</v>
      </c>
    </row>
    <row r="167" spans="1:16" ht="19.55" customHeight="1" x14ac:dyDescent="0.35">
      <c r="A167" s="290" t="s">
        <v>125</v>
      </c>
      <c r="B167" s="503" t="s">
        <v>125</v>
      </c>
      <c r="C167" s="731" t="s">
        <v>125</v>
      </c>
      <c r="D167" s="732">
        <v>9445.6239999999998</v>
      </c>
      <c r="E167" s="732">
        <v>8053.9170000000004</v>
      </c>
      <c r="F167" s="733">
        <v>85.266118998596596</v>
      </c>
      <c r="G167" s="727">
        <f t="shared" si="24"/>
        <v>8053.9170000000004</v>
      </c>
      <c r="H167" s="75">
        <f t="shared" si="27"/>
        <v>1.5813939835133954</v>
      </c>
      <c r="I167" s="115">
        <f t="shared" si="28"/>
        <v>0.58139398351339544</v>
      </c>
      <c r="J167" s="115">
        <f t="shared" si="25"/>
        <v>-0.58139398351339544</v>
      </c>
      <c r="K167" s="605">
        <f t="shared" ref="K167:K177" si="30">(IF(I167&lt;0,I167/$I$182*100,I167/$I$181*100))</f>
        <v>0.39308695238598668</v>
      </c>
      <c r="L167" s="125" t="e">
        <f t="shared" si="29"/>
        <v>#VALUE!</v>
      </c>
      <c r="M167" s="117">
        <f>'MASTER CHART'!$I$7</f>
        <v>0</v>
      </c>
      <c r="N167" s="112">
        <f t="shared" si="26"/>
        <v>0</v>
      </c>
    </row>
    <row r="168" spans="1:16" x14ac:dyDescent="0.35">
      <c r="A168" s="289" t="s">
        <v>104</v>
      </c>
      <c r="B168" s="503" t="s">
        <v>104</v>
      </c>
      <c r="C168" s="731" t="s">
        <v>104</v>
      </c>
      <c r="D168" s="732">
        <v>63489.233999999997</v>
      </c>
      <c r="E168" s="732">
        <v>52279.936999999998</v>
      </c>
      <c r="F168" s="733">
        <v>82.344570419608502</v>
      </c>
      <c r="G168" s="727">
        <f t="shared" si="24"/>
        <v>52279.936999999998</v>
      </c>
      <c r="H168" s="75">
        <f t="shared" si="27"/>
        <v>10.265213538984739</v>
      </c>
      <c r="I168" s="115">
        <f t="shared" si="28"/>
        <v>9.2652135389847388</v>
      </c>
      <c r="J168" s="115">
        <f t="shared" si="25"/>
        <v>-9.2652135389847388</v>
      </c>
      <c r="K168" s="605">
        <f t="shared" si="30"/>
        <v>6.2643141424269313</v>
      </c>
      <c r="L168" s="125" t="e">
        <f t="shared" si="29"/>
        <v>#VALUE!</v>
      </c>
      <c r="M168" s="117">
        <f>'MASTER CHART'!$I$7</f>
        <v>0</v>
      </c>
      <c r="N168" s="112">
        <f t="shared" si="26"/>
        <v>0</v>
      </c>
    </row>
    <row r="169" spans="1:16" ht="20.25" customHeight="1" x14ac:dyDescent="0.35">
      <c r="A169" s="290" t="s">
        <v>236</v>
      </c>
      <c r="B169" s="504" t="s">
        <v>334</v>
      </c>
      <c r="C169" s="731" t="s">
        <v>246</v>
      </c>
      <c r="D169" s="732">
        <v>50757.459000000003</v>
      </c>
      <c r="E169" s="732">
        <v>15684.725</v>
      </c>
      <c r="F169" s="733">
        <v>30.901320335992398</v>
      </c>
      <c r="G169" s="727">
        <f t="shared" si="24"/>
        <v>15684.725</v>
      </c>
      <c r="H169" s="75">
        <f t="shared" si="27"/>
        <v>3.0797101271421274</v>
      </c>
      <c r="I169" s="115">
        <f t="shared" si="28"/>
        <v>2.0797101271421274</v>
      </c>
      <c r="J169" s="115">
        <f t="shared" si="25"/>
        <v>-2.0797101271421274</v>
      </c>
      <c r="K169" s="605">
        <f t="shared" si="30"/>
        <v>1.406115197106673</v>
      </c>
      <c r="L169" s="125" t="e">
        <f t="shared" si="29"/>
        <v>#VALUE!</v>
      </c>
      <c r="M169" s="117">
        <f>'MASTER CHART'!$I$7</f>
        <v>0</v>
      </c>
      <c r="N169" s="112">
        <f t="shared" si="26"/>
        <v>0</v>
      </c>
    </row>
    <row r="170" spans="1:16" x14ac:dyDescent="0.35">
      <c r="A170" s="290" t="s">
        <v>106</v>
      </c>
      <c r="B170" s="503" t="s">
        <v>126</v>
      </c>
      <c r="C170" s="731" t="s">
        <v>247</v>
      </c>
      <c r="D170" s="732">
        <v>322583.00599999999</v>
      </c>
      <c r="E170" s="732">
        <v>262734.375</v>
      </c>
      <c r="F170" s="733">
        <v>81.447060171545402</v>
      </c>
      <c r="G170" s="727">
        <f t="shared" si="24"/>
        <v>262734.375</v>
      </c>
      <c r="H170" s="75">
        <f t="shared" si="27"/>
        <v>51.588135299525966</v>
      </c>
      <c r="I170" s="115">
        <f t="shared" si="28"/>
        <v>50.588135299525966</v>
      </c>
      <c r="J170" s="115">
        <f t="shared" si="25"/>
        <v>-50.588135299525966</v>
      </c>
      <c r="K170" s="605">
        <f t="shared" si="30"/>
        <v>34.203202123990415</v>
      </c>
      <c r="L170" s="125" t="e">
        <f t="shared" si="29"/>
        <v>#VALUE!</v>
      </c>
      <c r="M170" s="117">
        <f>'MASTER CHART'!$I$7</f>
        <v>0</v>
      </c>
      <c r="N170" s="112">
        <f t="shared" si="26"/>
        <v>0</v>
      </c>
      <c r="P170" s="253" t="s">
        <v>249</v>
      </c>
    </row>
    <row r="171" spans="1:16" x14ac:dyDescent="0.35">
      <c r="A171" s="289" t="s">
        <v>105</v>
      </c>
      <c r="B171" s="503" t="s">
        <v>105</v>
      </c>
      <c r="C171" s="731" t="s">
        <v>105</v>
      </c>
      <c r="D171" s="732">
        <v>3418.694</v>
      </c>
      <c r="E171" s="732">
        <v>3252.9450000000002</v>
      </c>
      <c r="F171" s="733">
        <v>95.151686579729002</v>
      </c>
      <c r="G171" s="727">
        <f t="shared" si="24"/>
        <v>3252.9450000000002</v>
      </c>
      <c r="H171" s="75">
        <f t="shared" si="27"/>
        <v>0.63871873173016092</v>
      </c>
      <c r="I171" s="115">
        <f t="shared" si="28"/>
        <v>-0.36128126826983908</v>
      </c>
      <c r="J171" s="115">
        <f t="shared" si="25"/>
        <v>0.36128126826983908</v>
      </c>
      <c r="K171" s="605">
        <f t="shared" si="30"/>
        <v>-36.221309394692184</v>
      </c>
      <c r="L171" s="125">
        <f t="shared" si="29"/>
        <v>36.221309394692184</v>
      </c>
      <c r="M171" s="117">
        <f>'MASTER CHART'!$I$7</f>
        <v>0</v>
      </c>
      <c r="N171" s="112">
        <f t="shared" si="26"/>
        <v>0</v>
      </c>
    </row>
    <row r="172" spans="1:16" x14ac:dyDescent="0.35">
      <c r="A172" s="290" t="s">
        <v>212</v>
      </c>
      <c r="B172" s="503" t="s">
        <v>212</v>
      </c>
      <c r="C172" s="731" t="s">
        <v>212</v>
      </c>
      <c r="D172" s="732">
        <v>29324.92</v>
      </c>
      <c r="E172" s="732">
        <v>10638.422</v>
      </c>
      <c r="F172" s="733">
        <v>36.277752846384601</v>
      </c>
      <c r="G172" s="727">
        <f t="shared" si="24"/>
        <v>10638.422</v>
      </c>
      <c r="H172" s="75">
        <f>IF(G172=0,"use mean",G172/$G$179)</f>
        <v>2.0888639086889702</v>
      </c>
      <c r="I172" s="115">
        <f t="shared" si="28"/>
        <v>1.0888639086889702</v>
      </c>
      <c r="J172" s="115">
        <f t="shared" si="25"/>
        <v>-1.0888639086889702</v>
      </c>
      <c r="K172" s="605">
        <f t="shared" si="30"/>
        <v>0.73619302498299577</v>
      </c>
      <c r="L172" s="125" t="e">
        <f t="shared" si="29"/>
        <v>#VALUE!</v>
      </c>
      <c r="M172" s="117">
        <f>'MASTER CHART'!$I$7</f>
        <v>0</v>
      </c>
      <c r="N172" s="112">
        <f t="shared" si="26"/>
        <v>0</v>
      </c>
    </row>
    <row r="173" spans="1:16" x14ac:dyDescent="0.35">
      <c r="A173" s="290" t="s">
        <v>107</v>
      </c>
      <c r="B173" s="264" t="s">
        <v>107</v>
      </c>
      <c r="C173" s="731" t="s">
        <v>248</v>
      </c>
      <c r="D173" s="732">
        <v>30851.343000000001</v>
      </c>
      <c r="E173" s="732">
        <v>27439.45</v>
      </c>
      <c r="F173" s="733">
        <v>88.9408606944599</v>
      </c>
      <c r="G173" s="727">
        <f t="shared" si="24"/>
        <v>27439.45</v>
      </c>
      <c r="H173" s="75">
        <f t="shared" si="27"/>
        <v>5.3877611528547709</v>
      </c>
      <c r="I173" s="115">
        <f t="shared" si="28"/>
        <v>4.3877611528547709</v>
      </c>
      <c r="J173" s="115">
        <f t="shared" si="25"/>
        <v>-4.3877611528547709</v>
      </c>
      <c r="K173" s="605">
        <f t="shared" si="30"/>
        <v>2.9666142207912376</v>
      </c>
      <c r="L173" s="125" t="e">
        <f t="shared" si="29"/>
        <v>#VALUE!</v>
      </c>
      <c r="M173" s="117">
        <f>'MASTER CHART'!$I$7</f>
        <v>0</v>
      </c>
      <c r="N173" s="112">
        <f t="shared" si="26"/>
        <v>0</v>
      </c>
    </row>
    <row r="174" spans="1:16" x14ac:dyDescent="0.35">
      <c r="A174" s="289" t="s">
        <v>213</v>
      </c>
      <c r="B174" s="503" t="s">
        <v>108</v>
      </c>
      <c r="C174" s="731" t="s">
        <v>213</v>
      </c>
      <c r="D174" s="732">
        <v>92547.959000000003</v>
      </c>
      <c r="E174" s="732">
        <v>30495.246999999999</v>
      </c>
      <c r="F174" s="733">
        <v>32.950750432000298</v>
      </c>
      <c r="G174" s="727">
        <f t="shared" si="24"/>
        <v>30495.246999999999</v>
      </c>
      <c r="H174" s="75">
        <f t="shared" si="27"/>
        <v>5.9877696941196339</v>
      </c>
      <c r="I174" s="115">
        <f t="shared" si="28"/>
        <v>4.9877696941196339</v>
      </c>
      <c r="J174" s="115">
        <f t="shared" si="25"/>
        <v>-4.9877696941196339</v>
      </c>
      <c r="K174" s="605">
        <f t="shared" si="30"/>
        <v>3.3722866831481388</v>
      </c>
      <c r="L174" s="125" t="e">
        <f t="shared" si="29"/>
        <v>#VALUE!</v>
      </c>
      <c r="M174" s="117">
        <f>'MASTER CHART'!$I$7</f>
        <v>0</v>
      </c>
      <c r="N174" s="112">
        <f t="shared" si="26"/>
        <v>0</v>
      </c>
    </row>
    <row r="175" spans="1:16" x14ac:dyDescent="0.35">
      <c r="A175" s="290" t="s">
        <v>109</v>
      </c>
      <c r="B175" s="503" t="s">
        <v>109</v>
      </c>
      <c r="C175" s="731" t="s">
        <v>109</v>
      </c>
      <c r="D175" s="732">
        <v>24968.508000000002</v>
      </c>
      <c r="E175" s="732">
        <v>8496.0679999999993</v>
      </c>
      <c r="F175" s="733">
        <v>34.027135301797003</v>
      </c>
      <c r="G175" s="727">
        <f t="shared" si="24"/>
        <v>8496.0679999999993</v>
      </c>
      <c r="H175" s="75">
        <f t="shared" si="27"/>
        <v>1.6682107375480384</v>
      </c>
      <c r="I175" s="115">
        <f t="shared" si="28"/>
        <v>0.66821073754803839</v>
      </c>
      <c r="J175" s="115">
        <f t="shared" si="25"/>
        <v>-0.66821073754803839</v>
      </c>
      <c r="K175" s="605">
        <f t="shared" si="30"/>
        <v>0.45178472743569242</v>
      </c>
      <c r="L175" s="125" t="e">
        <f t="shared" si="29"/>
        <v>#VALUE!</v>
      </c>
      <c r="M175" s="117">
        <f>'MASTER CHART'!$I$7</f>
        <v>0</v>
      </c>
      <c r="N175" s="112">
        <f t="shared" si="26"/>
        <v>0</v>
      </c>
    </row>
    <row r="176" spans="1:16" x14ac:dyDescent="0.35">
      <c r="A176" s="289" t="s">
        <v>214</v>
      </c>
      <c r="B176" s="503" t="s">
        <v>214</v>
      </c>
      <c r="C176" s="731" t="s">
        <v>214</v>
      </c>
      <c r="D176" s="732">
        <v>15021.002</v>
      </c>
      <c r="E176" s="732">
        <v>6079.2569999999996</v>
      </c>
      <c r="F176" s="733">
        <v>40.471714203886002</v>
      </c>
      <c r="G176" s="727">
        <f t="shared" si="24"/>
        <v>6079.2569999999996</v>
      </c>
      <c r="H176" s="75">
        <f t="shared" si="27"/>
        <v>1.1936676829462847</v>
      </c>
      <c r="I176" s="115">
        <f t="shared" si="28"/>
        <v>0.19366768294628467</v>
      </c>
      <c r="J176" s="115">
        <f t="shared" si="25"/>
        <v>-0.19366768294628467</v>
      </c>
      <c r="K176" s="605">
        <f t="shared" si="30"/>
        <v>0.13094087903174279</v>
      </c>
      <c r="L176" s="125" t="e">
        <f t="shared" si="29"/>
        <v>#VALUE!</v>
      </c>
      <c r="M176" s="117">
        <f>'MASTER CHART'!$I$7</f>
        <v>0</v>
      </c>
      <c r="N176" s="112">
        <f t="shared" si="26"/>
        <v>0</v>
      </c>
    </row>
    <row r="177" spans="1:14" ht="16.649999999999999" thickBot="1" x14ac:dyDescent="0.4">
      <c r="A177" s="292" t="s">
        <v>215</v>
      </c>
      <c r="B177" s="505" t="s">
        <v>215</v>
      </c>
      <c r="C177" s="731" t="s">
        <v>215</v>
      </c>
      <c r="D177" s="732">
        <v>14599.325000000001</v>
      </c>
      <c r="E177" s="732">
        <v>4744.9059999999999</v>
      </c>
      <c r="F177" s="733">
        <v>32.500858772580202</v>
      </c>
      <c r="G177" s="727">
        <f t="shared" si="24"/>
        <v>4744.9059999999999</v>
      </c>
      <c r="H177" s="76">
        <f t="shared" si="27"/>
        <v>0.93166664130467336</v>
      </c>
      <c r="I177" s="622">
        <f t="shared" si="28"/>
        <v>-6.833335869532664E-2</v>
      </c>
      <c r="J177" s="204">
        <f t="shared" si="25"/>
        <v>6.833335869532664E-2</v>
      </c>
      <c r="K177" s="610">
        <f t="shared" si="30"/>
        <v>-6.8509605802015967</v>
      </c>
      <c r="L177" s="120">
        <f t="shared" si="29"/>
        <v>6.8509605802015967</v>
      </c>
      <c r="M177" s="63">
        <f>'MASTER CHART'!$I$7</f>
        <v>0</v>
      </c>
      <c r="N177" s="77">
        <f t="shared" si="26"/>
        <v>0</v>
      </c>
    </row>
    <row r="178" spans="1:14" ht="17.2" thickTop="1" thickBot="1" x14ac:dyDescent="0.4">
      <c r="A178" s="251"/>
      <c r="C178" s="670"/>
      <c r="D178" s="670"/>
      <c r="E178" s="670"/>
      <c r="F178" s="670"/>
      <c r="G178" s="361"/>
      <c r="I178" s="280"/>
    </row>
    <row r="179" spans="1:14" ht="17.2" thickTop="1" thickBot="1" x14ac:dyDescent="0.4">
      <c r="A179" s="251"/>
      <c r="B179" s="642" t="s">
        <v>366</v>
      </c>
      <c r="C179" s="670"/>
      <c r="D179" s="670"/>
      <c r="E179" s="670"/>
      <c r="F179" s="670"/>
      <c r="G179" s="643">
        <f>MEDIAN(G4:G177)</f>
        <v>5092.9224999999997</v>
      </c>
      <c r="I179" s="280"/>
    </row>
    <row r="180" spans="1:14" ht="17.2" thickTop="1" thickBot="1" x14ac:dyDescent="0.4">
      <c r="A180" s="251"/>
      <c r="C180" s="670"/>
      <c r="D180" s="670"/>
      <c r="E180" s="670"/>
      <c r="F180" s="670"/>
      <c r="H180" s="278"/>
      <c r="I180" s="279"/>
      <c r="K180" s="253"/>
    </row>
    <row r="181" spans="1:14" ht="19.399999999999999" thickTop="1" thickBot="1" x14ac:dyDescent="0.45">
      <c r="C181" s="670"/>
      <c r="D181" s="670"/>
      <c r="E181" s="670"/>
      <c r="F181" s="670"/>
      <c r="G181" s="275"/>
      <c r="H181" s="305" t="s">
        <v>270</v>
      </c>
      <c r="I181" s="277">
        <f>MAX(I4:I177)</f>
        <v>147.90467604798621</v>
      </c>
      <c r="J181" s="308" t="s">
        <v>250</v>
      </c>
      <c r="K181" s="309"/>
      <c r="L181" s="81"/>
      <c r="M181" s="252"/>
      <c r="N181" s="272"/>
    </row>
    <row r="182" spans="1:14" ht="18.850000000000001" thickBot="1" x14ac:dyDescent="0.45">
      <c r="C182" s="670"/>
      <c r="D182" s="670"/>
      <c r="E182" s="670"/>
      <c r="F182" s="670"/>
      <c r="G182" s="302"/>
      <c r="H182" s="306" t="s">
        <v>271</v>
      </c>
      <c r="I182" s="307">
        <f>MIN(I4:I177)*-1</f>
        <v>0.99742741029340232</v>
      </c>
      <c r="L182" s="82"/>
      <c r="M182" s="273"/>
      <c r="N182" s="272"/>
    </row>
    <row r="183" spans="1:14" x14ac:dyDescent="0.35">
      <c r="C183" s="670"/>
      <c r="D183" s="670"/>
      <c r="E183" s="670"/>
      <c r="F183" s="670"/>
    </row>
    <row r="184" spans="1:14" x14ac:dyDescent="0.35">
      <c r="B184" s="641" t="s">
        <v>382</v>
      </c>
      <c r="C184" s="670"/>
      <c r="D184" s="670"/>
      <c r="E184" s="670"/>
      <c r="F184" s="670"/>
    </row>
    <row r="185" spans="1:14" x14ac:dyDescent="0.35">
      <c r="C185" s="670"/>
      <c r="D185" s="670"/>
      <c r="E185" s="670"/>
      <c r="F185" s="670"/>
    </row>
    <row r="186" spans="1:14" x14ac:dyDescent="0.35">
      <c r="B186" s="484" t="s">
        <v>332</v>
      </c>
      <c r="C186" s="670"/>
      <c r="D186" s="670"/>
      <c r="E186" s="670"/>
      <c r="F186" s="670"/>
    </row>
    <row r="187" spans="1:14" x14ac:dyDescent="0.35">
      <c r="B187" s="484" t="s">
        <v>333</v>
      </c>
      <c r="C187" s="670"/>
      <c r="D187" s="670"/>
      <c r="E187" s="670"/>
      <c r="F187" s="670"/>
    </row>
    <row r="188" spans="1:14" x14ac:dyDescent="0.35">
      <c r="B188" s="484" t="s">
        <v>338</v>
      </c>
      <c r="C188" s="670"/>
      <c r="D188" s="670"/>
      <c r="E188" s="670"/>
      <c r="F188" s="670"/>
    </row>
    <row r="189" spans="1:14" x14ac:dyDescent="0.35">
      <c r="C189" s="670"/>
      <c r="D189" s="670"/>
      <c r="E189" s="670"/>
      <c r="F189" s="670"/>
    </row>
    <row r="190" spans="1:14" x14ac:dyDescent="0.35">
      <c r="C190" s="670"/>
      <c r="D190" s="670"/>
      <c r="E190" s="670"/>
      <c r="F190" s="670"/>
    </row>
    <row r="191" spans="1:14" x14ac:dyDescent="0.35">
      <c r="C191" s="670"/>
      <c r="D191" s="670"/>
      <c r="E191" s="670"/>
      <c r="F191" s="670"/>
    </row>
    <row r="192" spans="1:14" x14ac:dyDescent="0.35">
      <c r="C192" s="670"/>
      <c r="D192" s="670"/>
      <c r="E192" s="670"/>
      <c r="F192" s="670"/>
    </row>
    <row r="193" spans="3:6" x14ac:dyDescent="0.35">
      <c r="C193" s="670"/>
      <c r="D193" s="670"/>
      <c r="E193" s="670"/>
      <c r="F193" s="670"/>
    </row>
    <row r="194" spans="3:6" x14ac:dyDescent="0.35">
      <c r="C194" s="670"/>
      <c r="D194" s="670"/>
      <c r="E194" s="670"/>
      <c r="F194" s="670"/>
    </row>
    <row r="195" spans="3:6" x14ac:dyDescent="0.35">
      <c r="C195" s="670"/>
      <c r="D195" s="670"/>
      <c r="E195" s="670"/>
      <c r="F195" s="670"/>
    </row>
    <row r="196" spans="3:6" x14ac:dyDescent="0.35">
      <c r="C196" s="670"/>
      <c r="D196" s="670"/>
      <c r="E196" s="670"/>
      <c r="F196" s="670"/>
    </row>
    <row r="197" spans="3:6" x14ac:dyDescent="0.35">
      <c r="C197" s="670"/>
      <c r="D197" s="670"/>
      <c r="E197" s="670"/>
      <c r="F197" s="670"/>
    </row>
    <row r="198" spans="3:6" x14ac:dyDescent="0.35">
      <c r="C198" s="670"/>
      <c r="D198" s="670"/>
      <c r="E198" s="670"/>
      <c r="F198" s="670"/>
    </row>
    <row r="199" spans="3:6" x14ac:dyDescent="0.35">
      <c r="C199" s="670"/>
      <c r="D199" s="670"/>
      <c r="E199" s="670"/>
      <c r="F199" s="670"/>
    </row>
    <row r="200" spans="3:6" x14ac:dyDescent="0.35">
      <c r="C200" s="670"/>
      <c r="D200" s="670"/>
      <c r="E200" s="670"/>
      <c r="F200" s="670"/>
    </row>
    <row r="238" spans="1:12" x14ac:dyDescent="0.35">
      <c r="J238" s="271"/>
      <c r="L238" s="253"/>
    </row>
    <row r="239" spans="1:12" x14ac:dyDescent="0.35">
      <c r="A239" s="188"/>
    </row>
    <row r="240" spans="1:12" x14ac:dyDescent="0.35">
      <c r="A240" s="187"/>
      <c r="B240" s="498"/>
    </row>
    <row r="241" spans="1:13" x14ac:dyDescent="0.35">
      <c r="A241" s="79"/>
    </row>
    <row r="244" spans="1:13" ht="14.95" customHeight="1" x14ac:dyDescent="0.35">
      <c r="A244" s="104" t="s">
        <v>21</v>
      </c>
      <c r="B244" s="499"/>
      <c r="C244" s="738"/>
      <c r="D244" s="739"/>
    </row>
    <row r="245" spans="1:13" ht="15.55" x14ac:dyDescent="0.3">
      <c r="A245" s="79"/>
      <c r="B245" s="500"/>
      <c r="C245" s="740"/>
      <c r="D245" s="739"/>
      <c r="E245" s="741"/>
      <c r="F245" s="741"/>
      <c r="G245" s="46"/>
      <c r="H245" s="273"/>
      <c r="I245" s="273"/>
      <c r="J245" s="82"/>
      <c r="K245" s="82"/>
      <c r="L245" s="273"/>
      <c r="M245" s="272"/>
    </row>
    <row r="246" spans="1:13" ht="86.4" x14ac:dyDescent="0.35">
      <c r="A246" s="263" t="s">
        <v>19</v>
      </c>
      <c r="D246" s="737"/>
      <c r="E246" s="737"/>
      <c r="F246" s="737"/>
      <c r="G246" s="276"/>
      <c r="H246" s="262"/>
      <c r="I246" s="262"/>
      <c r="J246" s="262"/>
      <c r="K246" s="262"/>
      <c r="L246" s="262"/>
      <c r="M246" s="262"/>
    </row>
    <row r="247" spans="1:13" ht="15.55" x14ac:dyDescent="0.3">
      <c r="A247" s="130" t="s">
        <v>20</v>
      </c>
      <c r="B247" s="501"/>
      <c r="C247" s="742"/>
      <c r="D247" s="739"/>
      <c r="E247" s="741"/>
      <c r="F247" s="741"/>
      <c r="G247" s="37"/>
    </row>
    <row r="248" spans="1:13" x14ac:dyDescent="0.35">
      <c r="A248" s="103" t="s">
        <v>240</v>
      </c>
    </row>
  </sheetData>
  <mergeCells count="6">
    <mergeCell ref="B1:B3"/>
    <mergeCell ref="H2:M2"/>
    <mergeCell ref="G1:N1"/>
    <mergeCell ref="C1:F2"/>
    <mergeCell ref="G2:G3"/>
    <mergeCell ref="N2:N3"/>
  </mergeCells>
  <hyperlinks>
    <hyperlink ref="A247" r:id="rId1" xr:uid="{00000000-0004-0000-0600-000000000000}"/>
    <hyperlink ref="A248" r:id="rId2" display="http://esa.un.org/unpd/wup/Documents/WUP2009_Highlights_Final.pdf " xr:uid="{00000000-0004-0000-0600-000001000000}"/>
    <hyperlink ref="Q44" r:id="rId3" xr:uid="{00000000-0004-0000-0600-000002000000}"/>
    <hyperlink ref="B186" r:id="rId4" xr:uid="{00000000-0004-0000-0600-000003000000}"/>
    <hyperlink ref="B187" r:id="rId5" xr:uid="{00000000-0004-0000-0600-000004000000}"/>
    <hyperlink ref="B188" r:id="rId6" xr:uid="{00000000-0004-0000-0600-000005000000}"/>
    <hyperlink ref="B184" r:id="rId7" xr:uid="{00000000-0004-0000-0600-000006000000}"/>
  </hyperlinks>
  <pageMargins left="0.7" right="0.7" top="0.75" bottom="0.75" header="0.3" footer="0.3"/>
  <pageSetup orientation="portrait" horizontalDpi="300" verticalDpi="300" r:id="rId8"/>
  <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AZ188"/>
  <sheetViews>
    <sheetView workbookViewId="0">
      <pane xSplit="3" ySplit="3" topLeftCell="D4" activePane="bottomRight" state="frozen"/>
      <selection pane="topRight" activeCell="B1" sqref="B1"/>
      <selection pane="bottomLeft" activeCell="A4" sqref="A4"/>
      <selection pane="bottomRight" activeCell="E3" sqref="E3"/>
    </sheetView>
  </sheetViews>
  <sheetFormatPr defaultRowHeight="14.4" x14ac:dyDescent="0.3"/>
  <cols>
    <col min="1" max="1" width="28.796875" style="310" customWidth="1"/>
    <col min="2" max="2" width="28.796875" style="1121" customWidth="1"/>
    <col min="3" max="3" width="20.59765625" style="712" customWidth="1"/>
    <col min="4" max="4" width="12.8984375" style="1124" customWidth="1"/>
    <col min="5" max="5" width="20.59765625" style="338" customWidth="1"/>
    <col min="6" max="6" width="10.19921875" style="310" customWidth="1"/>
    <col min="7" max="7" width="9.19921875" style="310"/>
    <col min="8" max="8" width="10.19921875" style="310" hidden="1" customWidth="1"/>
    <col min="9" max="9" width="10.796875" style="310" customWidth="1"/>
    <col min="10" max="10" width="0" style="310" hidden="1" customWidth="1"/>
    <col min="11" max="11" width="12.796875" style="310" customWidth="1"/>
    <col min="12" max="12" width="9.796875" style="310" customWidth="1"/>
    <col min="13" max="52" width="9.19921875" style="310"/>
  </cols>
  <sheetData>
    <row r="1" spans="1:52" ht="27" customHeight="1" thickBot="1" x14ac:dyDescent="0.35">
      <c r="A1" s="1530" t="s">
        <v>0</v>
      </c>
      <c r="B1" s="1537" t="s">
        <v>505</v>
      </c>
      <c r="C1" s="1538"/>
      <c r="D1" s="1539"/>
      <c r="E1" s="1533" t="s">
        <v>502</v>
      </c>
      <c r="F1" s="1533"/>
      <c r="G1" s="1533"/>
      <c r="H1" s="1533"/>
      <c r="I1" s="1533"/>
      <c r="J1" s="1533"/>
      <c r="K1" s="1533"/>
      <c r="L1" s="1534"/>
    </row>
    <row r="2" spans="1:52" ht="21.05" customHeight="1" thickTop="1" x14ac:dyDescent="0.3">
      <c r="A2" s="1531"/>
      <c r="B2" s="1540"/>
      <c r="C2" s="1541"/>
      <c r="D2" s="1542"/>
      <c r="E2" s="743" t="s">
        <v>18</v>
      </c>
      <c r="F2" s="1535" t="s">
        <v>8</v>
      </c>
      <c r="G2" s="1485"/>
      <c r="H2" s="1485"/>
      <c r="I2" s="1485"/>
      <c r="J2" s="1486"/>
      <c r="K2" s="1487"/>
      <c r="L2" s="1536" t="s">
        <v>1</v>
      </c>
    </row>
    <row r="3" spans="1:52" ht="44.9" thickBot="1" x14ac:dyDescent="0.35">
      <c r="A3" s="1532"/>
      <c r="B3" s="774" t="s">
        <v>0</v>
      </c>
      <c r="C3" s="748" t="s">
        <v>693</v>
      </c>
      <c r="D3" s="1122" t="s">
        <v>504</v>
      </c>
      <c r="E3" s="744" t="s">
        <v>693</v>
      </c>
      <c r="F3" s="311" t="s">
        <v>343</v>
      </c>
      <c r="G3" s="312" t="s">
        <v>348</v>
      </c>
      <c r="H3" s="313" t="s">
        <v>10</v>
      </c>
      <c r="I3" s="618" t="s">
        <v>364</v>
      </c>
      <c r="J3" s="314" t="s">
        <v>272</v>
      </c>
      <c r="K3" s="315" t="s">
        <v>17</v>
      </c>
      <c r="L3" s="1497"/>
    </row>
    <row r="4" spans="1:52" ht="20.25" customHeight="1" thickTop="1" x14ac:dyDescent="0.3">
      <c r="A4" s="366" t="s">
        <v>128</v>
      </c>
      <c r="B4" s="1120" t="s">
        <v>128</v>
      </c>
      <c r="C4" s="1119">
        <v>64.08</v>
      </c>
      <c r="D4" s="1116" t="s">
        <v>495</v>
      </c>
      <c r="E4" s="745">
        <f>C4</f>
        <v>64.08</v>
      </c>
      <c r="F4" s="341">
        <f t="shared" ref="F4:F35" si="0">IF(E4=0,"use mean",E4/$E$179)</f>
        <v>0.73948416132940975</v>
      </c>
      <c r="G4" s="316">
        <f>IF(E4=0,0,F4-1)</f>
        <v>-0.26051583867059025</v>
      </c>
      <c r="H4" s="316">
        <f>(G4*-1)</f>
        <v>0.26051583867059025</v>
      </c>
      <c r="I4" s="605">
        <f t="shared" ref="I4:I67" si="1">(IF(G4&lt;0,G4/$G$181*-100,G4/$G$180*100))</f>
        <v>-26.105810928013874</v>
      </c>
      <c r="J4" s="125">
        <f t="shared" ref="J4:J35" si="2">IF(G4&lt;0,G4/$G$181*-100,G4/$G$180*100)</f>
        <v>-26.105810928013874</v>
      </c>
      <c r="K4" s="319">
        <f>'MASTER CHART'!$M$7</f>
        <v>-0.30000000000000004</v>
      </c>
      <c r="L4" s="317">
        <f>(I4*K4)</f>
        <v>7.8317432784041632</v>
      </c>
    </row>
    <row r="5" spans="1:52" ht="15.65" x14ac:dyDescent="0.3">
      <c r="A5" s="356" t="s">
        <v>129</v>
      </c>
      <c r="B5" s="1120" t="s">
        <v>129</v>
      </c>
      <c r="C5" s="1119">
        <v>34.21</v>
      </c>
      <c r="D5" s="1115" t="s">
        <v>495</v>
      </c>
      <c r="E5" s="746">
        <f>C5</f>
        <v>34.21</v>
      </c>
      <c r="F5" s="342">
        <f t="shared" si="0"/>
        <v>0.39478391321908718</v>
      </c>
      <c r="G5" s="318">
        <f>IF(E5=0,0,F5-1)</f>
        <v>-0.60521608678091288</v>
      </c>
      <c r="H5" s="318">
        <f>(G5*-1)</f>
        <v>0.60521608678091288</v>
      </c>
      <c r="I5" s="605">
        <f t="shared" si="1"/>
        <v>-60.64758600751663</v>
      </c>
      <c r="J5" s="125">
        <f t="shared" si="2"/>
        <v>-60.64758600751663</v>
      </c>
      <c r="K5" s="319">
        <f>'MASTER CHART'!$M$7</f>
        <v>-0.30000000000000004</v>
      </c>
      <c r="L5" s="317">
        <f>(I5*K5)</f>
        <v>18.194275802254992</v>
      </c>
    </row>
    <row r="6" spans="1:52" ht="15.65" x14ac:dyDescent="0.3">
      <c r="A6" s="357" t="s">
        <v>31</v>
      </c>
      <c r="B6" s="1120" t="s">
        <v>31</v>
      </c>
      <c r="C6" s="1119">
        <v>609.4</v>
      </c>
      <c r="D6" s="1115" t="s">
        <v>495</v>
      </c>
      <c r="E6" s="746">
        <f t="shared" ref="E6:E69" si="3">C6</f>
        <v>609.4</v>
      </c>
      <c r="F6" s="342">
        <f t="shared" si="0"/>
        <v>7.0324851422306844</v>
      </c>
      <c r="G6" s="318">
        <f>IF(E6=0,0,F6-1)</f>
        <v>6.0324851422306844</v>
      </c>
      <c r="H6" s="318">
        <f>(G6*-1)</f>
        <v>-6.0324851422306844</v>
      </c>
      <c r="I6" s="605">
        <f t="shared" si="1"/>
        <v>2.4677169729332169</v>
      </c>
      <c r="J6" s="125">
        <f t="shared" si="2"/>
        <v>2.4677169729332169</v>
      </c>
      <c r="K6" s="319">
        <f>'MASTER CHART'!$M$7</f>
        <v>-0.30000000000000004</v>
      </c>
      <c r="L6" s="317">
        <f>(I6*K6)</f>
        <v>-0.74031509187996514</v>
      </c>
    </row>
    <row r="7" spans="1:52" ht="15.65" x14ac:dyDescent="0.3">
      <c r="A7" s="357" t="s">
        <v>130</v>
      </c>
      <c r="B7" s="1120" t="s">
        <v>130</v>
      </c>
      <c r="C7" s="1119">
        <v>3.1629999999999998</v>
      </c>
      <c r="D7" s="1116" t="s">
        <v>317</v>
      </c>
      <c r="E7" s="746">
        <f t="shared" si="3"/>
        <v>3.1629999999999998</v>
      </c>
      <c r="F7" s="342">
        <f t="shared" si="0"/>
        <v>3.6501067451387682E-2</v>
      </c>
      <c r="G7" s="318">
        <f t="shared" ref="G7:G70" si="4">IF(E7=0,0,F7-1)</f>
        <v>-0.9634989325486123</v>
      </c>
      <c r="H7" s="318">
        <f t="shared" ref="H7:H70" si="5">(G7*-1)</f>
        <v>0.9634989325486123</v>
      </c>
      <c r="I7" s="605">
        <f t="shared" si="1"/>
        <v>-96.550448106389126</v>
      </c>
      <c r="J7" s="125">
        <f t="shared" si="2"/>
        <v>-96.550448106389126</v>
      </c>
      <c r="K7" s="319">
        <f>'MASTER CHART'!$M$7</f>
        <v>-0.30000000000000004</v>
      </c>
      <c r="L7" s="317">
        <f t="shared" ref="L7:L70" si="6">(I7*K7)</f>
        <v>28.965134431916741</v>
      </c>
    </row>
    <row r="8" spans="1:52" ht="15.65" x14ac:dyDescent="0.3">
      <c r="A8" s="356" t="s">
        <v>131</v>
      </c>
      <c r="B8" s="1120" t="s">
        <v>131</v>
      </c>
      <c r="C8" s="1119">
        <v>187.3</v>
      </c>
      <c r="D8" s="1115" t="s">
        <v>495</v>
      </c>
      <c r="E8" s="746">
        <f t="shared" si="3"/>
        <v>187.3</v>
      </c>
      <c r="F8" s="342">
        <f t="shared" si="0"/>
        <v>2.1614448098782528</v>
      </c>
      <c r="G8" s="318">
        <f t="shared" si="4"/>
        <v>1.1614448098782528</v>
      </c>
      <c r="H8" s="318">
        <f t="shared" si="5"/>
        <v>-1.1614448098782528</v>
      </c>
      <c r="I8" s="605">
        <f t="shared" si="1"/>
        <v>0.47511382173117611</v>
      </c>
      <c r="J8" s="125">
        <f t="shared" si="2"/>
        <v>0.47511382173117611</v>
      </c>
      <c r="K8" s="319">
        <f>'MASTER CHART'!$M$7</f>
        <v>-0.30000000000000004</v>
      </c>
      <c r="L8" s="317">
        <f t="shared" si="6"/>
        <v>-0.14253414651935287</v>
      </c>
    </row>
    <row r="9" spans="1:52" ht="19.55" customHeight="1" x14ac:dyDescent="0.3">
      <c r="A9" s="356" t="s">
        <v>112</v>
      </c>
      <c r="B9" s="1120" t="s">
        <v>112</v>
      </c>
      <c r="C9" s="1119">
        <v>2.1709999999999998</v>
      </c>
      <c r="D9" s="1116" t="s">
        <v>495</v>
      </c>
      <c r="E9" s="746">
        <f t="shared" si="3"/>
        <v>2.1709999999999998</v>
      </c>
      <c r="F9" s="342">
        <f t="shared" si="0"/>
        <v>2.5053372569384339E-2</v>
      </c>
      <c r="G9" s="318">
        <f t="shared" si="4"/>
        <v>-0.97494662743061566</v>
      </c>
      <c r="H9" s="318">
        <f t="shared" si="5"/>
        <v>0.97494662743061566</v>
      </c>
      <c r="I9" s="605">
        <f t="shared" si="1"/>
        <v>-97.697600462561425</v>
      </c>
      <c r="J9" s="125">
        <f t="shared" si="2"/>
        <v>-97.697600462561425</v>
      </c>
      <c r="K9" s="319">
        <f>'MASTER CHART'!$M$7</f>
        <v>-0.30000000000000004</v>
      </c>
      <c r="L9" s="317">
        <f t="shared" si="6"/>
        <v>29.309280138768433</v>
      </c>
    </row>
    <row r="10" spans="1:52" ht="15.65" x14ac:dyDescent="0.3">
      <c r="A10" s="357" t="s">
        <v>40</v>
      </c>
      <c r="B10" s="1120" t="s">
        <v>40</v>
      </c>
      <c r="C10" s="1119">
        <v>879.4</v>
      </c>
      <c r="D10" s="1115" t="s">
        <v>495</v>
      </c>
      <c r="E10" s="746">
        <f t="shared" si="3"/>
        <v>879.4</v>
      </c>
      <c r="F10" s="342">
        <f t="shared" si="0"/>
        <v>10.14828919277595</v>
      </c>
      <c r="G10" s="318">
        <f t="shared" si="4"/>
        <v>9.14828919277595</v>
      </c>
      <c r="H10" s="318">
        <f t="shared" si="5"/>
        <v>-9.14828919277595</v>
      </c>
      <c r="I10" s="605">
        <f t="shared" si="1"/>
        <v>3.7423032103758871</v>
      </c>
      <c r="J10" s="125">
        <f t="shared" si="2"/>
        <v>3.7423032103758871</v>
      </c>
      <c r="K10" s="319">
        <f>'MASTER CHART'!$M$7</f>
        <v>-0.30000000000000004</v>
      </c>
      <c r="L10" s="317">
        <f t="shared" si="6"/>
        <v>-1.1226909631127664</v>
      </c>
    </row>
    <row r="11" spans="1:52" ht="15.65" x14ac:dyDescent="0.3">
      <c r="A11" s="356" t="s">
        <v>132</v>
      </c>
      <c r="B11" s="1120" t="s">
        <v>132</v>
      </c>
      <c r="C11" s="1119">
        <v>26.56</v>
      </c>
      <c r="D11" s="1115" t="s">
        <v>495</v>
      </c>
      <c r="E11" s="746">
        <f t="shared" si="3"/>
        <v>26.56</v>
      </c>
      <c r="F11" s="342">
        <f t="shared" si="0"/>
        <v>0.30650279845363798</v>
      </c>
      <c r="G11" s="318">
        <f t="shared" si="4"/>
        <v>-0.69349720154636207</v>
      </c>
      <c r="H11" s="318">
        <f t="shared" si="5"/>
        <v>0.69349720154636207</v>
      </c>
      <c r="I11" s="605">
        <f t="shared" si="1"/>
        <v>-69.494073431627641</v>
      </c>
      <c r="J11" s="125">
        <f t="shared" si="2"/>
        <v>-69.494073431627641</v>
      </c>
      <c r="K11" s="319">
        <f>'MASTER CHART'!$M$7</f>
        <v>-0.30000000000000004</v>
      </c>
      <c r="L11" s="317">
        <f t="shared" si="6"/>
        <v>20.848222029488294</v>
      </c>
    </row>
    <row r="12" spans="1:52" s="148" customFormat="1" ht="15.65" x14ac:dyDescent="0.3">
      <c r="A12" s="357" t="s">
        <v>133</v>
      </c>
      <c r="B12" s="1120" t="s">
        <v>133</v>
      </c>
      <c r="C12" s="1119">
        <v>2.516</v>
      </c>
      <c r="D12" s="1115" t="s">
        <v>496</v>
      </c>
      <c r="E12" s="746">
        <f t="shared" si="3"/>
        <v>2.516</v>
      </c>
      <c r="F12" s="342">
        <f t="shared" si="0"/>
        <v>2.9034677745081068E-2</v>
      </c>
      <c r="G12" s="318">
        <f t="shared" si="4"/>
        <v>-0.97096532225491894</v>
      </c>
      <c r="H12" s="318">
        <f t="shared" si="5"/>
        <v>0.97096532225491894</v>
      </c>
      <c r="I12" s="605">
        <f t="shared" si="1"/>
        <v>-97.29864122578779</v>
      </c>
      <c r="J12" s="125">
        <f t="shared" si="2"/>
        <v>-97.29864122578779</v>
      </c>
      <c r="K12" s="319">
        <f>'MASTER CHART'!$M$7</f>
        <v>-0.30000000000000004</v>
      </c>
      <c r="L12" s="317">
        <f t="shared" si="6"/>
        <v>29.189592367736342</v>
      </c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  <c r="AH12" s="320"/>
      <c r="AI12" s="320"/>
      <c r="AJ12" s="320"/>
      <c r="AK12" s="320"/>
      <c r="AL12" s="320"/>
      <c r="AM12" s="320"/>
      <c r="AN12" s="320"/>
      <c r="AO12" s="320"/>
      <c r="AP12" s="320"/>
      <c r="AQ12" s="320"/>
      <c r="AR12" s="320"/>
      <c r="AS12" s="320"/>
      <c r="AT12" s="320"/>
      <c r="AU12" s="320"/>
      <c r="AV12" s="320"/>
      <c r="AW12" s="320"/>
      <c r="AX12" s="320"/>
      <c r="AY12" s="320"/>
      <c r="AZ12" s="320"/>
    </row>
    <row r="13" spans="1:52" ht="15.65" x14ac:dyDescent="0.3">
      <c r="A13" s="356" t="s">
        <v>41</v>
      </c>
      <c r="B13" s="1120" t="s">
        <v>41</v>
      </c>
      <c r="C13" s="1119">
        <v>1189</v>
      </c>
      <c r="D13" s="1116" t="s">
        <v>495</v>
      </c>
      <c r="E13" s="746">
        <f t="shared" si="3"/>
        <v>1189</v>
      </c>
      <c r="F13" s="342">
        <f t="shared" si="0"/>
        <v>13.721077837401188</v>
      </c>
      <c r="G13" s="318">
        <f t="shared" si="4"/>
        <v>12.721077837401188</v>
      </c>
      <c r="H13" s="318">
        <f t="shared" si="5"/>
        <v>-12.721077837401188</v>
      </c>
      <c r="I13" s="605">
        <f t="shared" si="1"/>
        <v>5.2038287626434823</v>
      </c>
      <c r="J13" s="125">
        <f t="shared" si="2"/>
        <v>5.2038287626434823</v>
      </c>
      <c r="K13" s="319">
        <f>'MASTER CHART'!$M$7</f>
        <v>-0.30000000000000004</v>
      </c>
      <c r="L13" s="317">
        <f t="shared" si="6"/>
        <v>-1.5611486287930449</v>
      </c>
    </row>
    <row r="14" spans="1:52" ht="15.65" x14ac:dyDescent="0.3">
      <c r="A14" s="357" t="s">
        <v>42</v>
      </c>
      <c r="B14" s="1120" t="s">
        <v>42</v>
      </c>
      <c r="C14" s="1119">
        <v>415.9</v>
      </c>
      <c r="D14" s="1115" t="s">
        <v>495</v>
      </c>
      <c r="E14" s="746">
        <f t="shared" si="3"/>
        <v>415.9</v>
      </c>
      <c r="F14" s="342">
        <f t="shared" si="0"/>
        <v>4.7994922393399104</v>
      </c>
      <c r="G14" s="318">
        <f t="shared" si="4"/>
        <v>3.7994922393399104</v>
      </c>
      <c r="H14" s="318">
        <f t="shared" si="5"/>
        <v>-3.7994922393399104</v>
      </c>
      <c r="I14" s="605">
        <f t="shared" si="1"/>
        <v>1.5542635027659699</v>
      </c>
      <c r="J14" s="125">
        <f t="shared" si="2"/>
        <v>1.5542635027659699</v>
      </c>
      <c r="K14" s="319">
        <f>'MASTER CHART'!$M$7</f>
        <v>-0.30000000000000004</v>
      </c>
      <c r="L14" s="317">
        <f t="shared" si="6"/>
        <v>-0.46627905082979104</v>
      </c>
    </row>
    <row r="15" spans="1:52" ht="15.65" x14ac:dyDescent="0.3">
      <c r="A15" s="356" t="s">
        <v>43</v>
      </c>
      <c r="B15" s="1120" t="s">
        <v>43</v>
      </c>
      <c r="C15" s="1119">
        <v>167.9</v>
      </c>
      <c r="D15" s="1116" t="s">
        <v>495</v>
      </c>
      <c r="E15" s="746">
        <f t="shared" si="3"/>
        <v>167.9</v>
      </c>
      <c r="F15" s="342">
        <f t="shared" si="0"/>
        <v>1.9375685188390745</v>
      </c>
      <c r="G15" s="318">
        <f t="shared" si="4"/>
        <v>0.93756851883907455</v>
      </c>
      <c r="H15" s="318">
        <f t="shared" si="5"/>
        <v>-0.93756851883907455</v>
      </c>
      <c r="I15" s="605">
        <f t="shared" si="1"/>
        <v>0.38353244022603611</v>
      </c>
      <c r="J15" s="125">
        <f t="shared" si="2"/>
        <v>0.38353244022603611</v>
      </c>
      <c r="K15" s="319">
        <f>'MASTER CHART'!$M$7</f>
        <v>-0.30000000000000004</v>
      </c>
      <c r="L15" s="317">
        <f t="shared" si="6"/>
        <v>-0.11505973206781085</v>
      </c>
    </row>
    <row r="16" spans="1:52" x14ac:dyDescent="0.3">
      <c r="A16" s="321" t="s">
        <v>134</v>
      </c>
      <c r="B16" s="1120" t="s">
        <v>216</v>
      </c>
      <c r="C16" s="1119">
        <v>9.0660000000000007</v>
      </c>
      <c r="D16" s="1115" t="s">
        <v>495</v>
      </c>
      <c r="E16" s="746">
        <f t="shared" si="3"/>
        <v>9.0660000000000007</v>
      </c>
      <c r="F16" s="342">
        <f t="shared" si="0"/>
        <v>0.10462177600830881</v>
      </c>
      <c r="G16" s="318">
        <f t="shared" si="4"/>
        <v>-0.8953782239916912</v>
      </c>
      <c r="H16" s="318">
        <f t="shared" si="5"/>
        <v>0.8953782239916912</v>
      </c>
      <c r="I16" s="605">
        <f t="shared" si="1"/>
        <v>-89.724197745013015</v>
      </c>
      <c r="J16" s="125">
        <f t="shared" si="2"/>
        <v>-89.724197745013015</v>
      </c>
      <c r="K16" s="319">
        <f>'MASTER CHART'!$M$7</f>
        <v>-0.30000000000000004</v>
      </c>
      <c r="L16" s="317">
        <f t="shared" si="6"/>
        <v>26.917259323503909</v>
      </c>
    </row>
    <row r="17" spans="1:12" ht="15.65" x14ac:dyDescent="0.3">
      <c r="A17" s="356" t="s">
        <v>44</v>
      </c>
      <c r="B17" s="1120" t="s">
        <v>44</v>
      </c>
      <c r="C17" s="1119">
        <v>66.37</v>
      </c>
      <c r="D17" s="1115" t="s">
        <v>495</v>
      </c>
      <c r="E17" s="746">
        <f t="shared" si="3"/>
        <v>66.37</v>
      </c>
      <c r="F17" s="342">
        <f t="shared" si="0"/>
        <v>0.76591079568403442</v>
      </c>
      <c r="G17" s="318">
        <f t="shared" si="4"/>
        <v>-0.23408920431596558</v>
      </c>
      <c r="H17" s="318">
        <f t="shared" si="5"/>
        <v>0.23408920431596558</v>
      </c>
      <c r="I17" s="605">
        <f t="shared" si="1"/>
        <v>-23.457646718704826</v>
      </c>
      <c r="J17" s="125">
        <f t="shared" si="2"/>
        <v>-23.457646718704826</v>
      </c>
      <c r="K17" s="319">
        <f>'MASTER CHART'!$M$7</f>
        <v>-0.30000000000000004</v>
      </c>
      <c r="L17" s="317">
        <f t="shared" si="6"/>
        <v>7.0372940156114492</v>
      </c>
    </row>
    <row r="18" spans="1:12" ht="15.65" x14ac:dyDescent="0.3">
      <c r="A18" s="357" t="s">
        <v>45</v>
      </c>
      <c r="B18" s="1120" t="s">
        <v>45</v>
      </c>
      <c r="C18" s="1119">
        <v>628.4</v>
      </c>
      <c r="D18" s="1116" t="s">
        <v>495</v>
      </c>
      <c r="E18" s="746">
        <f t="shared" si="3"/>
        <v>628.4</v>
      </c>
      <c r="F18" s="342">
        <f t="shared" si="0"/>
        <v>7.2517454272690554</v>
      </c>
      <c r="G18" s="318">
        <f t="shared" si="4"/>
        <v>6.2517454272690554</v>
      </c>
      <c r="H18" s="318">
        <f t="shared" si="5"/>
        <v>-6.2517454272690554</v>
      </c>
      <c r="I18" s="605">
        <f t="shared" si="1"/>
        <v>2.5574100785310345</v>
      </c>
      <c r="J18" s="125">
        <f t="shared" si="2"/>
        <v>2.5574100785310345</v>
      </c>
      <c r="K18" s="319">
        <f>'MASTER CHART'!$M$7</f>
        <v>-0.30000000000000004</v>
      </c>
      <c r="L18" s="317">
        <f t="shared" si="6"/>
        <v>-0.76722302355931049</v>
      </c>
    </row>
    <row r="19" spans="1:12" ht="15.65" x14ac:dyDescent="0.3">
      <c r="A19" s="356" t="s">
        <v>114</v>
      </c>
      <c r="B19" s="1120" t="s">
        <v>114</v>
      </c>
      <c r="C19" s="1119">
        <v>4.8040000000000003</v>
      </c>
      <c r="D19" s="1116" t="s">
        <v>495</v>
      </c>
      <c r="E19" s="746">
        <f t="shared" si="3"/>
        <v>4.8040000000000003</v>
      </c>
      <c r="F19" s="342">
        <f t="shared" si="0"/>
        <v>5.5438232069701693E-2</v>
      </c>
      <c r="G19" s="318">
        <f t="shared" si="4"/>
        <v>-0.94456176793029833</v>
      </c>
      <c r="H19" s="318">
        <f t="shared" si="5"/>
        <v>0.94456176793029833</v>
      </c>
      <c r="I19" s="605">
        <f t="shared" si="1"/>
        <v>-94.652789823648448</v>
      </c>
      <c r="J19" s="125">
        <f t="shared" si="2"/>
        <v>-94.652789823648448</v>
      </c>
      <c r="K19" s="319">
        <f>'MASTER CHART'!$M$7</f>
        <v>-0.30000000000000004</v>
      </c>
      <c r="L19" s="317">
        <f t="shared" si="6"/>
        <v>28.395836947094537</v>
      </c>
    </row>
    <row r="20" spans="1:12" ht="15.65" x14ac:dyDescent="0.3">
      <c r="A20" s="357" t="s">
        <v>135</v>
      </c>
      <c r="B20" s="1120" t="s">
        <v>135</v>
      </c>
      <c r="C20" s="1119">
        <v>165.4</v>
      </c>
      <c r="D20" s="1115" t="s">
        <v>495</v>
      </c>
      <c r="E20" s="746">
        <f t="shared" si="3"/>
        <v>165.4</v>
      </c>
      <c r="F20" s="342">
        <f t="shared" si="0"/>
        <v>1.9087184813340259</v>
      </c>
      <c r="G20" s="318">
        <f t="shared" si="4"/>
        <v>0.90871848133402588</v>
      </c>
      <c r="H20" s="318">
        <f t="shared" si="5"/>
        <v>-0.90871848133402588</v>
      </c>
      <c r="I20" s="605">
        <f t="shared" si="1"/>
        <v>0.37173071580527067</v>
      </c>
      <c r="J20" s="125">
        <f t="shared" si="2"/>
        <v>0.37173071580527067</v>
      </c>
      <c r="K20" s="319">
        <f>'MASTER CHART'!$M$7</f>
        <v>-0.30000000000000004</v>
      </c>
      <c r="L20" s="317">
        <f t="shared" si="6"/>
        <v>-0.11151921474158122</v>
      </c>
    </row>
    <row r="21" spans="1:12" ht="15.65" x14ac:dyDescent="0.3">
      <c r="A21" s="356" t="s">
        <v>136</v>
      </c>
      <c r="B21" s="1120" t="s">
        <v>136</v>
      </c>
      <c r="C21" s="1119">
        <v>508.6</v>
      </c>
      <c r="D21" s="1116" t="s">
        <v>495</v>
      </c>
      <c r="E21" s="746">
        <f t="shared" si="3"/>
        <v>508.6</v>
      </c>
      <c r="F21" s="342">
        <f t="shared" si="0"/>
        <v>5.8692516300271196</v>
      </c>
      <c r="G21" s="318">
        <f t="shared" si="4"/>
        <v>4.8692516300271196</v>
      </c>
      <c r="H21" s="318">
        <f t="shared" si="5"/>
        <v>-4.8692516300271196</v>
      </c>
      <c r="I21" s="605">
        <f t="shared" si="1"/>
        <v>1.9918714442879539</v>
      </c>
      <c r="J21" s="125">
        <f t="shared" si="2"/>
        <v>1.9918714442879539</v>
      </c>
      <c r="K21" s="319">
        <f>'MASTER CHART'!$M$7</f>
        <v>-0.30000000000000004</v>
      </c>
      <c r="L21" s="317">
        <f t="shared" si="6"/>
        <v>-0.59756143328638622</v>
      </c>
    </row>
    <row r="22" spans="1:12" ht="15.65" x14ac:dyDescent="0.3">
      <c r="A22" s="357" t="s">
        <v>137</v>
      </c>
      <c r="B22" s="1120" t="s">
        <v>137</v>
      </c>
      <c r="C22" s="1119">
        <v>3.0880000000000001</v>
      </c>
      <c r="D22" s="1116" t="s">
        <v>495</v>
      </c>
      <c r="E22" s="746">
        <f>C22</f>
        <v>3.0880000000000001</v>
      </c>
      <c r="F22" s="342">
        <f t="shared" si="0"/>
        <v>3.5635566326236226E-2</v>
      </c>
      <c r="G22" s="318">
        <f t="shared" si="4"/>
        <v>-0.96436443367376379</v>
      </c>
      <c r="H22" s="318">
        <f t="shared" si="5"/>
        <v>0.96436443367376379</v>
      </c>
      <c r="I22" s="605">
        <f t="shared" si="1"/>
        <v>-96.637178375252958</v>
      </c>
      <c r="J22" s="125">
        <f t="shared" si="2"/>
        <v>-96.637178375252958</v>
      </c>
      <c r="K22" s="319">
        <f>'MASTER CHART'!$M$7</f>
        <v>-0.30000000000000004</v>
      </c>
      <c r="L22" s="317">
        <f t="shared" si="6"/>
        <v>28.991153512575892</v>
      </c>
    </row>
    <row r="23" spans="1:12" ht="15.65" x14ac:dyDescent="0.3">
      <c r="A23" s="356" t="s">
        <v>138</v>
      </c>
      <c r="B23" s="1120" t="s">
        <v>138</v>
      </c>
      <c r="C23" s="1119">
        <v>24.31</v>
      </c>
      <c r="D23" s="1115" t="s">
        <v>495</v>
      </c>
      <c r="E23" s="746">
        <f t="shared" si="3"/>
        <v>24.31</v>
      </c>
      <c r="F23" s="342">
        <f t="shared" si="0"/>
        <v>0.28053776469909408</v>
      </c>
      <c r="G23" s="318">
        <f t="shared" si="4"/>
        <v>-0.71946223530090592</v>
      </c>
      <c r="H23" s="318">
        <f t="shared" si="5"/>
        <v>0.71946223530090592</v>
      </c>
      <c r="I23" s="605">
        <f t="shared" si="1"/>
        <v>-72.095981497542638</v>
      </c>
      <c r="J23" s="125">
        <f t="shared" si="2"/>
        <v>-72.095981497542638</v>
      </c>
      <c r="K23" s="319">
        <f>'MASTER CHART'!$M$7</f>
        <v>-0.30000000000000004</v>
      </c>
      <c r="L23" s="317">
        <f t="shared" si="6"/>
        <v>21.628794449262795</v>
      </c>
    </row>
    <row r="24" spans="1:12" ht="15.65" x14ac:dyDescent="0.3">
      <c r="A24" s="357" t="s">
        <v>139</v>
      </c>
      <c r="B24" s="1120" t="s">
        <v>139</v>
      </c>
      <c r="C24" s="1119">
        <v>5.1980000000000004</v>
      </c>
      <c r="D24" s="1115" t="s">
        <v>373</v>
      </c>
      <c r="E24" s="746">
        <f t="shared" si="3"/>
        <v>5.1980000000000004</v>
      </c>
      <c r="F24" s="342">
        <f t="shared" si="0"/>
        <v>5.9984997980497376E-2</v>
      </c>
      <c r="G24" s="318">
        <f t="shared" si="4"/>
        <v>-0.94001500201950261</v>
      </c>
      <c r="H24" s="318">
        <f t="shared" si="5"/>
        <v>0.94001500201950261</v>
      </c>
      <c r="I24" s="605">
        <f t="shared" si="1"/>
        <v>-94.197166811217116</v>
      </c>
      <c r="J24" s="125">
        <f t="shared" si="2"/>
        <v>-94.197166811217116</v>
      </c>
      <c r="K24" s="319">
        <f>'MASTER CHART'!$M$7</f>
        <v>-0.30000000000000004</v>
      </c>
      <c r="L24" s="317">
        <f t="shared" si="6"/>
        <v>28.259150043365139</v>
      </c>
    </row>
    <row r="25" spans="1:12" ht="15.65" x14ac:dyDescent="0.3">
      <c r="A25" s="357" t="s">
        <v>35</v>
      </c>
      <c r="B25" s="1120" t="s">
        <v>35</v>
      </c>
      <c r="C25" s="1119">
        <v>78.349999999999994</v>
      </c>
      <c r="D25" s="1116" t="s">
        <v>495</v>
      </c>
      <c r="E25" s="746">
        <f t="shared" si="3"/>
        <v>78.349999999999994</v>
      </c>
      <c r="F25" s="342">
        <f t="shared" si="0"/>
        <v>0.90416017540822791</v>
      </c>
      <c r="G25" s="318">
        <f t="shared" si="4"/>
        <v>-9.5839824591772094E-2</v>
      </c>
      <c r="H25" s="318">
        <f t="shared" si="5"/>
        <v>9.5839824591772094E-2</v>
      </c>
      <c r="I25" s="605">
        <f t="shared" si="1"/>
        <v>-9.6039317721885062</v>
      </c>
      <c r="J25" s="125">
        <f t="shared" si="2"/>
        <v>-9.6039317721885062</v>
      </c>
      <c r="K25" s="319">
        <f>'MASTER CHART'!$M$7</f>
        <v>-0.30000000000000004</v>
      </c>
      <c r="L25" s="317">
        <f t="shared" si="6"/>
        <v>2.8811795316565525</v>
      </c>
    </row>
    <row r="26" spans="1:12" ht="15.65" x14ac:dyDescent="0.3">
      <c r="A26" s="356" t="s">
        <v>231</v>
      </c>
      <c r="B26" s="1120" t="s">
        <v>140</v>
      </c>
      <c r="C26" s="1119">
        <v>42.53</v>
      </c>
      <c r="D26" s="1115" t="s">
        <v>495</v>
      </c>
      <c r="E26" s="746">
        <f t="shared" si="3"/>
        <v>42.53</v>
      </c>
      <c r="F26" s="342">
        <f t="shared" si="0"/>
        <v>0.49079683803588947</v>
      </c>
      <c r="G26" s="318">
        <f t="shared" si="4"/>
        <v>-0.50920316196411053</v>
      </c>
      <c r="H26" s="318">
        <f t="shared" si="5"/>
        <v>0.50920316196411053</v>
      </c>
      <c r="I26" s="605">
        <f t="shared" si="1"/>
        <v>-51.026308181555358</v>
      </c>
      <c r="J26" s="125">
        <f t="shared" si="2"/>
        <v>-51.026308181555358</v>
      </c>
      <c r="K26" s="319">
        <f>'MASTER CHART'!$M$7</f>
        <v>-0.30000000000000004</v>
      </c>
      <c r="L26" s="317">
        <f t="shared" si="6"/>
        <v>15.307892454466609</v>
      </c>
    </row>
    <row r="27" spans="1:12" ht="15.65" x14ac:dyDescent="0.3">
      <c r="A27" s="357" t="s">
        <v>141</v>
      </c>
      <c r="B27" s="1120" t="s">
        <v>141</v>
      </c>
      <c r="C27" s="1119">
        <v>36.51</v>
      </c>
      <c r="D27" s="1116" t="s">
        <v>495</v>
      </c>
      <c r="E27" s="746">
        <f t="shared" si="3"/>
        <v>36.51</v>
      </c>
      <c r="F27" s="342">
        <f t="shared" si="0"/>
        <v>0.421325947723732</v>
      </c>
      <c r="G27" s="318">
        <f t="shared" si="4"/>
        <v>-0.578674052276268</v>
      </c>
      <c r="H27" s="318">
        <f t="shared" si="5"/>
        <v>0.578674052276268</v>
      </c>
      <c r="I27" s="605">
        <f t="shared" si="1"/>
        <v>-57.987857762359063</v>
      </c>
      <c r="J27" s="125">
        <f t="shared" si="2"/>
        <v>-57.987857762359063</v>
      </c>
      <c r="K27" s="319">
        <f>'MASTER CHART'!$M$7</f>
        <v>-0.30000000000000004</v>
      </c>
      <c r="L27" s="317">
        <f t="shared" si="6"/>
        <v>17.396357328707722</v>
      </c>
    </row>
    <row r="28" spans="1:12" ht="15.65" x14ac:dyDescent="0.3">
      <c r="A28" s="356" t="s">
        <v>46</v>
      </c>
      <c r="B28" s="1120" t="s">
        <v>46</v>
      </c>
      <c r="C28" s="1119">
        <v>3135</v>
      </c>
      <c r="D28" s="1116" t="s">
        <v>495</v>
      </c>
      <c r="E28" s="746">
        <f t="shared" si="3"/>
        <v>3135</v>
      </c>
      <c r="F28" s="342">
        <f t="shared" si="0"/>
        <v>36.177947031331144</v>
      </c>
      <c r="G28" s="318">
        <f t="shared" si="4"/>
        <v>35.177947031331144</v>
      </c>
      <c r="H28" s="318">
        <f t="shared" si="5"/>
        <v>-35.177947031331144</v>
      </c>
      <c r="I28" s="605">
        <f t="shared" si="1"/>
        <v>14.390291051767321</v>
      </c>
      <c r="J28" s="125">
        <f t="shared" si="2"/>
        <v>14.390291051767321</v>
      </c>
      <c r="K28" s="319">
        <f>'MASTER CHART'!$M$7</f>
        <v>-0.30000000000000004</v>
      </c>
      <c r="L28" s="317">
        <f t="shared" si="6"/>
        <v>-4.3170873155301965</v>
      </c>
    </row>
    <row r="29" spans="1:12" ht="19.55" customHeight="1" x14ac:dyDescent="0.3">
      <c r="A29" s="356" t="s">
        <v>142</v>
      </c>
      <c r="B29" s="1120" t="s">
        <v>142</v>
      </c>
      <c r="C29" s="1119">
        <v>0.5</v>
      </c>
      <c r="D29" s="1116" t="s">
        <v>319</v>
      </c>
      <c r="E29" s="746">
        <f t="shared" si="3"/>
        <v>0.5</v>
      </c>
      <c r="F29" s="342">
        <f t="shared" si="0"/>
        <v>5.7700075010097517E-3</v>
      </c>
      <c r="G29" s="318">
        <f t="shared" si="4"/>
        <v>-0.99422999249899024</v>
      </c>
      <c r="H29" s="318">
        <f t="shared" si="5"/>
        <v>0.99422999249899024</v>
      </c>
      <c r="I29" s="605">
        <f t="shared" si="1"/>
        <v>-99.629950852847642</v>
      </c>
      <c r="J29" s="125">
        <f t="shared" si="2"/>
        <v>-99.629950852847642</v>
      </c>
      <c r="K29" s="319">
        <f>'MASTER CHART'!$M$7</f>
        <v>-0.30000000000000004</v>
      </c>
      <c r="L29" s="317">
        <f t="shared" si="6"/>
        <v>29.888985255854298</v>
      </c>
    </row>
    <row r="30" spans="1:12" ht="15.65" x14ac:dyDescent="0.3">
      <c r="A30" s="357" t="s">
        <v>143</v>
      </c>
      <c r="B30" s="1120" t="s">
        <v>217</v>
      </c>
      <c r="C30" s="1119">
        <v>33.729999999999997</v>
      </c>
      <c r="D30" s="1116" t="s">
        <v>495</v>
      </c>
      <c r="E30" s="746">
        <f t="shared" si="3"/>
        <v>33.729999999999997</v>
      </c>
      <c r="F30" s="342">
        <f t="shared" si="0"/>
        <v>0.38924470601811778</v>
      </c>
      <c r="G30" s="318">
        <f t="shared" si="4"/>
        <v>-0.61075529398188222</v>
      </c>
      <c r="H30" s="318">
        <f t="shared" si="5"/>
        <v>0.61075529398188222</v>
      </c>
      <c r="I30" s="605">
        <f t="shared" si="1"/>
        <v>-61.202659728245159</v>
      </c>
      <c r="J30" s="125">
        <f t="shared" si="2"/>
        <v>-61.202659728245159</v>
      </c>
      <c r="K30" s="319">
        <f>'MASTER CHART'!$M$7</f>
        <v>-0.30000000000000004</v>
      </c>
      <c r="L30" s="317">
        <f t="shared" si="6"/>
        <v>18.360797918473551</v>
      </c>
    </row>
    <row r="31" spans="1:12" ht="15.65" x14ac:dyDescent="0.3">
      <c r="A31" s="356" t="s">
        <v>47</v>
      </c>
      <c r="B31" s="1120" t="s">
        <v>47</v>
      </c>
      <c r="C31" s="1119">
        <v>143.1</v>
      </c>
      <c r="D31" s="1115" t="s">
        <v>495</v>
      </c>
      <c r="E31" s="746">
        <f t="shared" si="3"/>
        <v>143.1</v>
      </c>
      <c r="F31" s="342">
        <f t="shared" si="0"/>
        <v>1.6513761467889907</v>
      </c>
      <c r="G31" s="318">
        <f t="shared" si="4"/>
        <v>0.6513761467889907</v>
      </c>
      <c r="H31" s="318">
        <f t="shared" si="5"/>
        <v>-0.6513761467889907</v>
      </c>
      <c r="I31" s="605">
        <f t="shared" si="1"/>
        <v>0.26645933397204263</v>
      </c>
      <c r="J31" s="125">
        <f t="shared" si="2"/>
        <v>0.26645933397204263</v>
      </c>
      <c r="K31" s="319">
        <f>'MASTER CHART'!$M$7</f>
        <v>-0.30000000000000004</v>
      </c>
      <c r="L31" s="317">
        <f t="shared" si="6"/>
        <v>-7.9937800191612798E-2</v>
      </c>
    </row>
    <row r="32" spans="1:12" ht="15.65" x14ac:dyDescent="0.3">
      <c r="A32" s="357" t="s">
        <v>144</v>
      </c>
      <c r="B32" s="1120" t="s">
        <v>144</v>
      </c>
      <c r="C32" s="1119">
        <v>32.99</v>
      </c>
      <c r="D32" s="1116" t="s">
        <v>495</v>
      </c>
      <c r="E32" s="746">
        <f t="shared" si="3"/>
        <v>32.99</v>
      </c>
      <c r="F32" s="342">
        <f t="shared" si="0"/>
        <v>0.38070509491662341</v>
      </c>
      <c r="G32" s="318">
        <f t="shared" si="4"/>
        <v>-0.61929490508337659</v>
      </c>
      <c r="H32" s="318">
        <f t="shared" si="5"/>
        <v>0.61929490508337659</v>
      </c>
      <c r="I32" s="605">
        <f t="shared" si="1"/>
        <v>-62.058398381034976</v>
      </c>
      <c r="J32" s="125">
        <f t="shared" si="2"/>
        <v>-62.058398381034976</v>
      </c>
      <c r="K32" s="319">
        <f>'MASTER CHART'!$M$7</f>
        <v>-0.30000000000000004</v>
      </c>
      <c r="L32" s="317">
        <f t="shared" si="6"/>
        <v>18.617519514310494</v>
      </c>
    </row>
    <row r="33" spans="1:12" ht="15.65" x14ac:dyDescent="0.3">
      <c r="A33" s="357" t="s">
        <v>145</v>
      </c>
      <c r="B33" s="1120" t="s">
        <v>145</v>
      </c>
      <c r="C33" s="1119">
        <v>58.94</v>
      </c>
      <c r="D33" s="1116" t="s">
        <v>495</v>
      </c>
      <c r="E33" s="746">
        <f t="shared" si="3"/>
        <v>58.94</v>
      </c>
      <c r="F33" s="342">
        <f t="shared" si="0"/>
        <v>0.68016848421902942</v>
      </c>
      <c r="G33" s="318">
        <f t="shared" si="4"/>
        <v>-0.31983151578097058</v>
      </c>
      <c r="H33" s="318">
        <f t="shared" si="5"/>
        <v>0.31983151578097058</v>
      </c>
      <c r="I33" s="605">
        <f t="shared" si="1"/>
        <v>-32.049725354148606</v>
      </c>
      <c r="J33" s="125">
        <f t="shared" si="2"/>
        <v>-32.049725354148606</v>
      </c>
      <c r="K33" s="319">
        <f>'MASTER CHART'!$M$7</f>
        <v>-0.30000000000000004</v>
      </c>
      <c r="L33" s="317">
        <f t="shared" si="6"/>
        <v>9.6149176062445836</v>
      </c>
    </row>
    <row r="34" spans="1:12" ht="15.65" x14ac:dyDescent="0.3">
      <c r="A34" s="356" t="s">
        <v>146</v>
      </c>
      <c r="B34" s="1120" t="s">
        <v>146</v>
      </c>
      <c r="C34" s="1119">
        <v>77.239999999999995</v>
      </c>
      <c r="D34" s="1115" t="s">
        <v>495</v>
      </c>
      <c r="E34" s="746">
        <f t="shared" si="3"/>
        <v>77.239999999999995</v>
      </c>
      <c r="F34" s="342">
        <f t="shared" si="0"/>
        <v>0.89135075875598635</v>
      </c>
      <c r="G34" s="318">
        <f t="shared" si="4"/>
        <v>-0.10864924124401365</v>
      </c>
      <c r="H34" s="318">
        <f t="shared" si="5"/>
        <v>0.10864924124401365</v>
      </c>
      <c r="I34" s="605">
        <f t="shared" si="1"/>
        <v>-10.887539751373232</v>
      </c>
      <c r="J34" s="125">
        <f t="shared" si="2"/>
        <v>-10.887539751373232</v>
      </c>
      <c r="K34" s="319">
        <f>'MASTER CHART'!$M$7</f>
        <v>-0.30000000000000004</v>
      </c>
      <c r="L34" s="317">
        <f t="shared" si="6"/>
        <v>3.2662619254119702</v>
      </c>
    </row>
    <row r="35" spans="1:12" ht="16.100000000000001" x14ac:dyDescent="0.35">
      <c r="A35" s="357" t="s">
        <v>48</v>
      </c>
      <c r="B35" s="1120" t="s">
        <v>48</v>
      </c>
      <c r="C35" s="1119">
        <v>1674</v>
      </c>
      <c r="D35" s="1115" t="s">
        <v>495</v>
      </c>
      <c r="E35" s="746">
        <f t="shared" si="3"/>
        <v>1674</v>
      </c>
      <c r="F35" s="342">
        <f t="shared" si="0"/>
        <v>19.317985113380647</v>
      </c>
      <c r="G35" s="318">
        <f t="shared" si="4"/>
        <v>18.317985113380647</v>
      </c>
      <c r="H35" s="318">
        <f t="shared" si="5"/>
        <v>-18.317985113380647</v>
      </c>
      <c r="I35" s="605">
        <f t="shared" si="1"/>
        <v>7.4933633002719819</v>
      </c>
      <c r="J35" s="125">
        <f t="shared" si="2"/>
        <v>7.4933633002719819</v>
      </c>
      <c r="K35" s="319">
        <f>'MASTER CHART'!$M$7</f>
        <v>-0.30000000000000004</v>
      </c>
      <c r="L35" s="317">
        <f t="shared" si="6"/>
        <v>-2.2480089900815949</v>
      </c>
    </row>
    <row r="36" spans="1:12" ht="16.100000000000001" x14ac:dyDescent="0.35">
      <c r="A36" s="357" t="s">
        <v>147</v>
      </c>
      <c r="B36" s="1120" t="s">
        <v>147</v>
      </c>
      <c r="C36" s="1119">
        <v>2.5070000000000001</v>
      </c>
      <c r="D36" s="1116" t="s">
        <v>497</v>
      </c>
      <c r="E36" s="746">
        <f t="shared" si="3"/>
        <v>2.5070000000000001</v>
      </c>
      <c r="F36" s="342">
        <f t="shared" ref="F36:F67" si="7">IF(E36=0,"use mean",E36/$E$179)</f>
        <v>2.8930817610062894E-2</v>
      </c>
      <c r="G36" s="318">
        <f t="shared" si="4"/>
        <v>-0.97106918238993711</v>
      </c>
      <c r="H36" s="318">
        <f t="shared" si="5"/>
        <v>0.97106918238993711</v>
      </c>
      <c r="I36" s="605">
        <f t="shared" si="1"/>
        <v>-97.309048858051455</v>
      </c>
      <c r="J36" s="125">
        <f t="shared" ref="J36:J67" si="8">IF(G36&lt;0,G36/$G$181*-100,G36/$G$180*100)</f>
        <v>-97.309048858051455</v>
      </c>
      <c r="K36" s="319">
        <f>'MASTER CHART'!$M$7</f>
        <v>-0.30000000000000004</v>
      </c>
      <c r="L36" s="317">
        <f t="shared" si="6"/>
        <v>29.19271465741544</v>
      </c>
    </row>
    <row r="37" spans="1:12" ht="16.100000000000001" x14ac:dyDescent="0.35">
      <c r="A37" s="356" t="s">
        <v>49</v>
      </c>
      <c r="B37" s="1120" t="s">
        <v>49</v>
      </c>
      <c r="C37" s="1119">
        <v>436.1</v>
      </c>
      <c r="D37" s="1115" t="s">
        <v>495</v>
      </c>
      <c r="E37" s="746">
        <f t="shared" si="3"/>
        <v>436.1</v>
      </c>
      <c r="F37" s="342">
        <f t="shared" si="7"/>
        <v>5.0326005423807052</v>
      </c>
      <c r="G37" s="318">
        <f t="shared" si="4"/>
        <v>4.0326005423807052</v>
      </c>
      <c r="H37" s="318">
        <f t="shared" si="5"/>
        <v>-4.0326005423807052</v>
      </c>
      <c r="I37" s="605">
        <f t="shared" si="1"/>
        <v>1.6496214360857551</v>
      </c>
      <c r="J37" s="125">
        <f t="shared" si="8"/>
        <v>1.6496214360857551</v>
      </c>
      <c r="K37" s="319">
        <f>'MASTER CHART'!$M$7</f>
        <v>-0.30000000000000004</v>
      </c>
      <c r="L37" s="317">
        <f t="shared" si="6"/>
        <v>-0.49488643082572659</v>
      </c>
    </row>
    <row r="38" spans="1:12" ht="16.100000000000001" x14ac:dyDescent="0.35">
      <c r="A38" s="357" t="s">
        <v>50</v>
      </c>
      <c r="B38" s="1120" t="s">
        <v>50</v>
      </c>
      <c r="C38" s="1119">
        <v>21270</v>
      </c>
      <c r="D38" s="1115" t="s">
        <v>495</v>
      </c>
      <c r="E38" s="746">
        <f t="shared" si="3"/>
        <v>21270</v>
      </c>
      <c r="F38" s="342">
        <f t="shared" si="7"/>
        <v>245.45611909295482</v>
      </c>
      <c r="G38" s="318">
        <f t="shared" si="4"/>
        <v>244.45611909295482</v>
      </c>
      <c r="H38" s="318">
        <f t="shared" si="5"/>
        <v>-244.45611909295482</v>
      </c>
      <c r="I38" s="605">
        <f t="shared" si="1"/>
        <v>100</v>
      </c>
      <c r="J38" s="125">
        <f t="shared" si="8"/>
        <v>100</v>
      </c>
      <c r="K38" s="319">
        <f>'MASTER CHART'!$M$7</f>
        <v>-0.30000000000000004</v>
      </c>
      <c r="L38" s="317">
        <f t="shared" si="6"/>
        <v>-30.000000000000004</v>
      </c>
    </row>
    <row r="39" spans="1:12" ht="16.5" customHeight="1" x14ac:dyDescent="0.3">
      <c r="A39" s="322" t="s">
        <v>148</v>
      </c>
      <c r="B39" s="1120" t="s">
        <v>229</v>
      </c>
      <c r="C39" s="1119">
        <v>1125</v>
      </c>
      <c r="D39" s="1116" t="s">
        <v>495</v>
      </c>
      <c r="E39" s="746">
        <f t="shared" si="3"/>
        <v>1125</v>
      </c>
      <c r="F39" s="342">
        <f t="shared" si="7"/>
        <v>12.982516877271941</v>
      </c>
      <c r="G39" s="318">
        <f t="shared" si="4"/>
        <v>11.982516877271941</v>
      </c>
      <c r="H39" s="318">
        <f t="shared" si="5"/>
        <v>-11.982516877271941</v>
      </c>
      <c r="I39" s="605">
        <f t="shared" si="1"/>
        <v>4.9017046174718866</v>
      </c>
      <c r="J39" s="125">
        <f t="shared" si="8"/>
        <v>4.9017046174718866</v>
      </c>
      <c r="K39" s="319">
        <f>'MASTER CHART'!$M$7</f>
        <v>-0.30000000000000004</v>
      </c>
      <c r="L39" s="317">
        <f t="shared" si="6"/>
        <v>-1.4705113852415661</v>
      </c>
    </row>
    <row r="40" spans="1:12" ht="16.100000000000001" x14ac:dyDescent="0.35">
      <c r="A40" s="357" t="s">
        <v>51</v>
      </c>
      <c r="B40" s="1120" t="s">
        <v>51</v>
      </c>
      <c r="C40" s="1119">
        <v>690.4</v>
      </c>
      <c r="D40" s="1116" t="s">
        <v>495</v>
      </c>
      <c r="E40" s="746">
        <f t="shared" si="3"/>
        <v>690.4</v>
      </c>
      <c r="F40" s="342">
        <f t="shared" si="7"/>
        <v>7.9672263573942645</v>
      </c>
      <c r="G40" s="318">
        <f t="shared" si="4"/>
        <v>6.9672263573942645</v>
      </c>
      <c r="H40" s="318">
        <f t="shared" si="5"/>
        <v>-6.9672263573942645</v>
      </c>
      <c r="I40" s="605">
        <f t="shared" si="1"/>
        <v>2.850092844166018</v>
      </c>
      <c r="J40" s="125">
        <f t="shared" si="8"/>
        <v>2.850092844166018</v>
      </c>
      <c r="K40" s="319">
        <f>'MASTER CHART'!$M$7</f>
        <v>-0.30000000000000004</v>
      </c>
      <c r="L40" s="317">
        <f t="shared" si="6"/>
        <v>-0.85502785324980557</v>
      </c>
    </row>
    <row r="41" spans="1:12" x14ac:dyDescent="0.3">
      <c r="A41" s="322" t="s">
        <v>149</v>
      </c>
      <c r="B41" s="1120" t="s">
        <v>220</v>
      </c>
      <c r="C41" s="1119">
        <v>30.27</v>
      </c>
      <c r="D41" s="1115" t="s">
        <v>495</v>
      </c>
      <c r="E41" s="746">
        <f t="shared" si="3"/>
        <v>30.27</v>
      </c>
      <c r="F41" s="342">
        <f t="shared" si="7"/>
        <v>0.34931625411113032</v>
      </c>
      <c r="G41" s="318">
        <f t="shared" si="4"/>
        <v>-0.65068374588886968</v>
      </c>
      <c r="H41" s="318">
        <f t="shared" si="5"/>
        <v>0.65068374588886968</v>
      </c>
      <c r="I41" s="605">
        <f t="shared" si="1"/>
        <v>-65.20381613183001</v>
      </c>
      <c r="J41" s="125">
        <f t="shared" si="8"/>
        <v>-65.20381613183001</v>
      </c>
      <c r="K41" s="319">
        <f>'MASTER CHART'!$M$7</f>
        <v>-0.30000000000000004</v>
      </c>
      <c r="L41" s="317">
        <f t="shared" si="6"/>
        <v>19.561144839549005</v>
      </c>
    </row>
    <row r="42" spans="1:12" ht="16.100000000000001" x14ac:dyDescent="0.35">
      <c r="A42" s="357" t="s">
        <v>52</v>
      </c>
      <c r="B42" s="1120" t="s">
        <v>52</v>
      </c>
      <c r="C42" s="1119">
        <v>79.260000000000005</v>
      </c>
      <c r="D42" s="1115" t="s">
        <v>495</v>
      </c>
      <c r="E42" s="746">
        <f t="shared" si="3"/>
        <v>79.260000000000005</v>
      </c>
      <c r="F42" s="342">
        <f t="shared" si="7"/>
        <v>0.91466158906006578</v>
      </c>
      <c r="G42" s="318">
        <f t="shared" si="4"/>
        <v>-8.5338410939934217E-2</v>
      </c>
      <c r="H42" s="318">
        <f t="shared" si="5"/>
        <v>8.5338410939934217E-2</v>
      </c>
      <c r="I42" s="605">
        <f t="shared" si="1"/>
        <v>-8.5516045099739806</v>
      </c>
      <c r="J42" s="125">
        <f t="shared" si="8"/>
        <v>-8.5516045099739806</v>
      </c>
      <c r="K42" s="319">
        <f>'MASTER CHART'!$M$7</f>
        <v>-0.30000000000000004</v>
      </c>
      <c r="L42" s="317">
        <f t="shared" si="6"/>
        <v>2.5654813529921947</v>
      </c>
    </row>
    <row r="43" spans="1:12" ht="16.100000000000001" x14ac:dyDescent="0.35">
      <c r="A43" s="356" t="s">
        <v>150</v>
      </c>
      <c r="B43" s="1120" t="s">
        <v>221</v>
      </c>
      <c r="C43" s="1119">
        <v>87.12</v>
      </c>
      <c r="D43" s="1116" t="s">
        <v>495</v>
      </c>
      <c r="E43" s="746">
        <f t="shared" si="3"/>
        <v>87.12</v>
      </c>
      <c r="F43" s="342">
        <f t="shared" si="7"/>
        <v>1.0053661069759392</v>
      </c>
      <c r="G43" s="318">
        <f t="shared" si="4"/>
        <v>5.3661069759391999E-3</v>
      </c>
      <c r="H43" s="318">
        <f t="shared" si="5"/>
        <v>-5.3661069759391999E-3</v>
      </c>
      <c r="I43" s="605">
        <f t="shared" si="1"/>
        <v>2.19512074226243E-3</v>
      </c>
      <c r="J43" s="125">
        <f t="shared" si="8"/>
        <v>2.19512074226243E-3</v>
      </c>
      <c r="K43" s="319">
        <f>'MASTER CHART'!$M$7</f>
        <v>-0.30000000000000004</v>
      </c>
      <c r="L43" s="317">
        <f t="shared" si="6"/>
        <v>-6.5853622267872912E-4</v>
      </c>
    </row>
    <row r="44" spans="1:12" ht="16.100000000000001" x14ac:dyDescent="0.35">
      <c r="A44" s="357" t="s">
        <v>151</v>
      </c>
      <c r="B44" s="1120" t="s">
        <v>151</v>
      </c>
      <c r="C44" s="1119">
        <v>94.24</v>
      </c>
      <c r="D44" s="1115" t="s">
        <v>495</v>
      </c>
      <c r="E44" s="746">
        <f t="shared" si="3"/>
        <v>94.24</v>
      </c>
      <c r="F44" s="342">
        <f t="shared" si="7"/>
        <v>1.0875310137903178</v>
      </c>
      <c r="G44" s="318">
        <f t="shared" si="4"/>
        <v>8.7531013790317802E-2</v>
      </c>
      <c r="H44" s="318">
        <f t="shared" si="5"/>
        <v>-8.7531013790317802E-2</v>
      </c>
      <c r="I44" s="605">
        <f t="shared" si="1"/>
        <v>3.5806431892602367E-2</v>
      </c>
      <c r="J44" s="125">
        <f t="shared" si="8"/>
        <v>3.5806431892602367E-2</v>
      </c>
      <c r="K44" s="319">
        <f>'MASTER CHART'!$M$7</f>
        <v>-0.30000000000000004</v>
      </c>
      <c r="L44" s="317">
        <f t="shared" si="6"/>
        <v>-1.0741929567780712E-2</v>
      </c>
    </row>
    <row r="45" spans="1:12" ht="16.100000000000001" x14ac:dyDescent="0.35">
      <c r="A45" s="356" t="s">
        <v>152</v>
      </c>
      <c r="B45" s="1120" t="s">
        <v>152</v>
      </c>
      <c r="C45" s="1119">
        <v>128.5</v>
      </c>
      <c r="D45" s="1115" t="s">
        <v>497</v>
      </c>
      <c r="E45" s="746">
        <f t="shared" si="3"/>
        <v>128.5</v>
      </c>
      <c r="F45" s="342">
        <f t="shared" si="7"/>
        <v>1.4828919277595061</v>
      </c>
      <c r="G45" s="318">
        <f t="shared" si="4"/>
        <v>0.48289192775950607</v>
      </c>
      <c r="H45" s="318">
        <f t="shared" si="5"/>
        <v>-0.48289192775950607</v>
      </c>
      <c r="I45" s="605">
        <f t="shared" si="1"/>
        <v>0.19753726335477234</v>
      </c>
      <c r="J45" s="125">
        <f t="shared" si="8"/>
        <v>0.19753726335477234</v>
      </c>
      <c r="K45" s="319">
        <f>'MASTER CHART'!$M$7</f>
        <v>-0.30000000000000004</v>
      </c>
      <c r="L45" s="317">
        <f t="shared" si="6"/>
        <v>-5.9261179006431713E-2</v>
      </c>
    </row>
    <row r="46" spans="1:12" ht="16.100000000000001" x14ac:dyDescent="0.35">
      <c r="A46" s="357" t="s">
        <v>53</v>
      </c>
      <c r="B46" s="1120" t="s">
        <v>53</v>
      </c>
      <c r="C46" s="1119">
        <v>29.26</v>
      </c>
      <c r="D46" s="1115" t="s">
        <v>495</v>
      </c>
      <c r="E46" s="746">
        <f t="shared" si="3"/>
        <v>29.26</v>
      </c>
      <c r="F46" s="342">
        <f t="shared" si="7"/>
        <v>0.33766083895909066</v>
      </c>
      <c r="G46" s="318">
        <f t="shared" si="4"/>
        <v>-0.66233916104090929</v>
      </c>
      <c r="H46" s="318">
        <f t="shared" si="5"/>
        <v>0.66233916104090929</v>
      </c>
      <c r="I46" s="605">
        <f t="shared" si="1"/>
        <v>-66.371783752529623</v>
      </c>
      <c r="J46" s="125">
        <f t="shared" si="8"/>
        <v>-66.371783752529623</v>
      </c>
      <c r="K46" s="319">
        <f>'MASTER CHART'!$M$7</f>
        <v>-0.30000000000000004</v>
      </c>
      <c r="L46" s="317">
        <f t="shared" si="6"/>
        <v>19.911535125758888</v>
      </c>
    </row>
    <row r="47" spans="1:12" ht="16.100000000000001" x14ac:dyDescent="0.35">
      <c r="A47" s="356" t="s">
        <v>54</v>
      </c>
      <c r="B47" s="1120" t="s">
        <v>499</v>
      </c>
      <c r="C47" s="1119">
        <v>350.9</v>
      </c>
      <c r="D47" s="1116" t="s">
        <v>495</v>
      </c>
      <c r="E47" s="746">
        <f t="shared" si="3"/>
        <v>350.9</v>
      </c>
      <c r="F47" s="342">
        <f t="shared" si="7"/>
        <v>4.0493912642086434</v>
      </c>
      <c r="G47" s="318">
        <f t="shared" si="4"/>
        <v>3.0493912642086434</v>
      </c>
      <c r="H47" s="318">
        <f t="shared" si="5"/>
        <v>-3.0493912642086434</v>
      </c>
      <c r="I47" s="605">
        <f t="shared" si="1"/>
        <v>1.2474186678260679</v>
      </c>
      <c r="J47" s="125">
        <f t="shared" si="8"/>
        <v>1.2474186678260679</v>
      </c>
      <c r="K47" s="319">
        <f>'MASTER CHART'!$M$7</f>
        <v>-0.30000000000000004</v>
      </c>
      <c r="L47" s="317">
        <f t="shared" si="6"/>
        <v>-0.37422560034782043</v>
      </c>
    </row>
    <row r="48" spans="1:12" x14ac:dyDescent="0.3">
      <c r="A48" s="322" t="s">
        <v>330</v>
      </c>
      <c r="B48" s="1125" t="s">
        <v>223</v>
      </c>
      <c r="C48" s="1106">
        <v>40</v>
      </c>
      <c r="D48" s="1107" t="s">
        <v>497</v>
      </c>
      <c r="E48" s="746">
        <f t="shared" si="3"/>
        <v>40</v>
      </c>
      <c r="F48" s="342">
        <f t="shared" si="7"/>
        <v>0.46160060008078008</v>
      </c>
      <c r="G48" s="318">
        <f t="shared" si="4"/>
        <v>-0.53839939991921992</v>
      </c>
      <c r="H48" s="318">
        <f t="shared" si="5"/>
        <v>0.53839939991921992</v>
      </c>
      <c r="I48" s="605">
        <f t="shared" si="1"/>
        <v>-53.952009251228681</v>
      </c>
      <c r="J48" s="125">
        <f t="shared" si="8"/>
        <v>-53.952009251228681</v>
      </c>
      <c r="K48" s="319">
        <f>'MASTER CHART'!$M$7</f>
        <v>-0.30000000000000004</v>
      </c>
      <c r="L48" s="317">
        <f t="shared" si="6"/>
        <v>16.185602775368608</v>
      </c>
    </row>
    <row r="49" spans="1:52" ht="31.6" customHeight="1" x14ac:dyDescent="0.35">
      <c r="A49" s="356" t="s">
        <v>233</v>
      </c>
      <c r="B49" s="1120" t="s">
        <v>219</v>
      </c>
      <c r="C49" s="1119">
        <v>66.010000000000005</v>
      </c>
      <c r="D49" s="1115" t="s">
        <v>495</v>
      </c>
      <c r="E49" s="746">
        <f t="shared" si="3"/>
        <v>66.010000000000005</v>
      </c>
      <c r="F49" s="342">
        <f t="shared" si="7"/>
        <v>0.76175639028330744</v>
      </c>
      <c r="G49" s="318">
        <f t="shared" si="4"/>
        <v>-0.23824360971669256</v>
      </c>
      <c r="H49" s="318">
        <f t="shared" si="5"/>
        <v>0.23824360971669256</v>
      </c>
      <c r="I49" s="605">
        <f t="shared" si="1"/>
        <v>-23.873952009251219</v>
      </c>
      <c r="J49" s="125">
        <f t="shared" si="8"/>
        <v>-23.873952009251219</v>
      </c>
      <c r="K49" s="319">
        <f>'MASTER CHART'!$M$7</f>
        <v>-0.30000000000000004</v>
      </c>
      <c r="L49" s="317">
        <f t="shared" si="6"/>
        <v>7.1621856027753665</v>
      </c>
    </row>
    <row r="50" spans="1:52" ht="16.100000000000001" x14ac:dyDescent="0.35">
      <c r="A50" s="357" t="s">
        <v>55</v>
      </c>
      <c r="B50" s="1120" t="s">
        <v>55</v>
      </c>
      <c r="C50" s="1119">
        <v>264.8</v>
      </c>
      <c r="D50" s="1115" t="s">
        <v>495</v>
      </c>
      <c r="E50" s="746">
        <f t="shared" si="3"/>
        <v>264.8</v>
      </c>
      <c r="F50" s="342">
        <f t="shared" si="7"/>
        <v>3.0557959725347645</v>
      </c>
      <c r="G50" s="318">
        <f t="shared" si="4"/>
        <v>2.0557959725347645</v>
      </c>
      <c r="H50" s="318">
        <f t="shared" si="5"/>
        <v>-2.0557959725347645</v>
      </c>
      <c r="I50" s="605">
        <f t="shared" si="1"/>
        <v>0.84096727877490551</v>
      </c>
      <c r="J50" s="125">
        <f t="shared" si="8"/>
        <v>0.84096727877490551</v>
      </c>
      <c r="K50" s="319">
        <f>'MASTER CHART'!$M$7</f>
        <v>-0.30000000000000004</v>
      </c>
      <c r="L50" s="317">
        <f t="shared" si="6"/>
        <v>-0.25229018363247169</v>
      </c>
    </row>
    <row r="51" spans="1:52" ht="16.100000000000001" x14ac:dyDescent="0.35">
      <c r="A51" s="357" t="s">
        <v>115</v>
      </c>
      <c r="B51" s="1120" t="s">
        <v>115</v>
      </c>
      <c r="C51" s="1119">
        <v>0.81200000000000006</v>
      </c>
      <c r="D51" s="1116" t="s">
        <v>495</v>
      </c>
      <c r="E51" s="746">
        <f t="shared" si="3"/>
        <v>0.81200000000000006</v>
      </c>
      <c r="F51" s="342">
        <f t="shared" si="7"/>
        <v>9.3704921816398362E-3</v>
      </c>
      <c r="G51" s="318">
        <f t="shared" si="4"/>
        <v>-0.99062950781836012</v>
      </c>
      <c r="H51" s="318">
        <f t="shared" si="5"/>
        <v>0.99062950781836012</v>
      </c>
      <c r="I51" s="605">
        <f t="shared" si="1"/>
        <v>-99.269152934374091</v>
      </c>
      <c r="J51" s="125">
        <f t="shared" si="8"/>
        <v>-99.269152934374091</v>
      </c>
      <c r="K51" s="319">
        <f>'MASTER CHART'!$M$7</f>
        <v>-0.30000000000000004</v>
      </c>
      <c r="L51" s="317">
        <f t="shared" si="6"/>
        <v>29.780745880312232</v>
      </c>
    </row>
    <row r="52" spans="1:52" ht="16.100000000000001" x14ac:dyDescent="0.35">
      <c r="A52" s="356" t="s">
        <v>116</v>
      </c>
      <c r="B52" s="1120" t="s">
        <v>116</v>
      </c>
      <c r="C52" s="1119">
        <v>160.9</v>
      </c>
      <c r="D52" s="1116" t="s">
        <v>495</v>
      </c>
      <c r="E52" s="746">
        <f t="shared" si="3"/>
        <v>160.9</v>
      </c>
      <c r="F52" s="342">
        <f t="shared" si="7"/>
        <v>1.856788413824938</v>
      </c>
      <c r="G52" s="318">
        <f t="shared" si="4"/>
        <v>0.85678841382493798</v>
      </c>
      <c r="H52" s="318">
        <f t="shared" si="5"/>
        <v>-0.85678841382493798</v>
      </c>
      <c r="I52" s="605">
        <f t="shared" si="1"/>
        <v>0.35048761184789279</v>
      </c>
      <c r="J52" s="125">
        <f t="shared" si="8"/>
        <v>0.35048761184789279</v>
      </c>
      <c r="K52" s="319">
        <f>'MASTER CHART'!$M$7</f>
        <v>-0.30000000000000004</v>
      </c>
      <c r="L52" s="317">
        <f t="shared" si="6"/>
        <v>-0.10514628355436785</v>
      </c>
    </row>
    <row r="53" spans="1:52" ht="16.100000000000001" x14ac:dyDescent="0.35">
      <c r="A53" s="357" t="s">
        <v>56</v>
      </c>
      <c r="B53" s="1120" t="s">
        <v>56</v>
      </c>
      <c r="C53" s="1119">
        <v>182.4</v>
      </c>
      <c r="D53" s="1116" t="s">
        <v>495</v>
      </c>
      <c r="E53" s="746">
        <f t="shared" si="3"/>
        <v>182.4</v>
      </c>
      <c r="F53" s="342">
        <f t="shared" si="7"/>
        <v>2.1048987363683573</v>
      </c>
      <c r="G53" s="318">
        <f t="shared" si="4"/>
        <v>1.1048987363683573</v>
      </c>
      <c r="H53" s="318">
        <f t="shared" si="5"/>
        <v>-1.1048987363683573</v>
      </c>
      <c r="I53" s="605">
        <f t="shared" si="1"/>
        <v>0.45198244186647579</v>
      </c>
      <c r="J53" s="125">
        <f t="shared" si="8"/>
        <v>0.45198244186647579</v>
      </c>
      <c r="K53" s="319">
        <f>'MASTER CHART'!$M$7</f>
        <v>-0.30000000000000004</v>
      </c>
      <c r="L53" s="317">
        <f t="shared" si="6"/>
        <v>-0.13559473255994275</v>
      </c>
    </row>
    <row r="54" spans="1:52" s="147" customFormat="1" ht="16.100000000000001" x14ac:dyDescent="0.35">
      <c r="A54" s="356" t="s">
        <v>57</v>
      </c>
      <c r="B54" s="1120" t="s">
        <v>57</v>
      </c>
      <c r="C54" s="1119">
        <v>1105</v>
      </c>
      <c r="D54" s="1115" t="s">
        <v>495</v>
      </c>
      <c r="E54" s="746">
        <f t="shared" si="3"/>
        <v>1105</v>
      </c>
      <c r="F54" s="342">
        <f t="shared" si="7"/>
        <v>12.75171657723155</v>
      </c>
      <c r="G54" s="318">
        <f t="shared" si="4"/>
        <v>11.75171657723155</v>
      </c>
      <c r="H54" s="318">
        <f t="shared" si="5"/>
        <v>-11.75171657723155</v>
      </c>
      <c r="I54" s="605">
        <f t="shared" si="1"/>
        <v>4.8072908221057631</v>
      </c>
      <c r="J54" s="125">
        <f t="shared" si="8"/>
        <v>4.8072908221057631</v>
      </c>
      <c r="K54" s="319">
        <f>'MASTER CHART'!$M$7</f>
        <v>-0.30000000000000004</v>
      </c>
      <c r="L54" s="317">
        <f t="shared" si="6"/>
        <v>-1.4421872466317291</v>
      </c>
      <c r="M54" s="323"/>
      <c r="N54" s="320"/>
      <c r="O54" s="324"/>
      <c r="P54" s="324"/>
      <c r="Q54" s="324"/>
      <c r="R54" s="324"/>
      <c r="S54" s="324"/>
      <c r="T54" s="324"/>
      <c r="U54" s="324"/>
      <c r="V54" s="324"/>
      <c r="W54" s="324"/>
      <c r="X54" s="324"/>
      <c r="Y54" s="324"/>
      <c r="Z54" s="324"/>
      <c r="AA54" s="324"/>
      <c r="AB54" s="324"/>
      <c r="AC54" s="324"/>
      <c r="AD54" s="324"/>
      <c r="AE54" s="324"/>
      <c r="AF54" s="324"/>
      <c r="AG54" s="324"/>
      <c r="AH54" s="324"/>
      <c r="AI54" s="324"/>
      <c r="AJ54" s="324"/>
      <c r="AK54" s="324"/>
      <c r="AL54" s="324"/>
      <c r="AM54" s="324"/>
      <c r="AN54" s="324"/>
      <c r="AO54" s="324"/>
      <c r="AP54" s="324"/>
      <c r="AQ54" s="320"/>
      <c r="AR54" s="320"/>
      <c r="AS54" s="320"/>
      <c r="AT54" s="320"/>
      <c r="AU54" s="320"/>
      <c r="AV54" s="320"/>
      <c r="AW54" s="320"/>
      <c r="AX54" s="320"/>
      <c r="AY54" s="320"/>
      <c r="AZ54" s="320"/>
    </row>
    <row r="55" spans="1:52" s="147" customFormat="1" ht="16.100000000000001" x14ac:dyDescent="0.35">
      <c r="A55" s="357" t="s">
        <v>58</v>
      </c>
      <c r="B55" s="1120" t="s">
        <v>58</v>
      </c>
      <c r="C55" s="1119">
        <v>54.79</v>
      </c>
      <c r="D55" s="1115" t="s">
        <v>495</v>
      </c>
      <c r="E55" s="746">
        <f t="shared" si="3"/>
        <v>54.79</v>
      </c>
      <c r="F55" s="342">
        <f t="shared" si="7"/>
        <v>0.63227742196064851</v>
      </c>
      <c r="G55" s="318">
        <f t="shared" si="4"/>
        <v>-0.36772257803935149</v>
      </c>
      <c r="H55" s="318">
        <f t="shared" si="5"/>
        <v>0.36772257803935149</v>
      </c>
      <c r="I55" s="605">
        <f t="shared" si="1"/>
        <v>-36.84880023128072</v>
      </c>
      <c r="J55" s="125">
        <f t="shared" si="8"/>
        <v>-36.84880023128072</v>
      </c>
      <c r="K55" s="319">
        <f>'MASTER CHART'!$M$7</f>
        <v>-0.30000000000000004</v>
      </c>
      <c r="L55" s="317">
        <f t="shared" si="6"/>
        <v>11.054640069384218</v>
      </c>
      <c r="M55" s="325"/>
      <c r="N55" s="320"/>
      <c r="O55" s="326"/>
      <c r="P55" s="326"/>
      <c r="Q55" s="327"/>
      <c r="R55" s="326"/>
      <c r="S55" s="327"/>
      <c r="T55" s="326"/>
      <c r="U55" s="328"/>
      <c r="V55" s="329"/>
      <c r="W55" s="330"/>
      <c r="X55" s="329"/>
      <c r="Y55" s="326"/>
      <c r="Z55" s="326"/>
      <c r="AA55" s="326"/>
      <c r="AB55" s="326"/>
      <c r="AC55" s="326"/>
      <c r="AD55" s="326"/>
      <c r="AE55" s="326"/>
      <c r="AF55" s="331"/>
      <c r="AG55" s="326"/>
      <c r="AH55" s="326"/>
      <c r="AI55" s="326"/>
      <c r="AJ55" s="326"/>
      <c r="AK55" s="326"/>
      <c r="AL55" s="326"/>
      <c r="AM55" s="326"/>
      <c r="AN55" s="332"/>
      <c r="AO55" s="324"/>
      <c r="AP55" s="324"/>
      <c r="AQ55" s="320"/>
      <c r="AR55" s="320"/>
      <c r="AS55" s="320"/>
      <c r="AT55" s="320"/>
      <c r="AU55" s="320"/>
      <c r="AV55" s="320"/>
      <c r="AW55" s="320"/>
      <c r="AX55" s="320"/>
      <c r="AY55" s="320"/>
      <c r="AZ55" s="320"/>
    </row>
    <row r="56" spans="1:52" ht="16.100000000000001" x14ac:dyDescent="0.35">
      <c r="A56" s="356" t="s">
        <v>153</v>
      </c>
      <c r="B56" s="1120" t="s">
        <v>153</v>
      </c>
      <c r="C56" s="1119">
        <v>31.77</v>
      </c>
      <c r="D56" s="1115" t="s">
        <v>495</v>
      </c>
      <c r="E56" s="746">
        <f t="shared" si="3"/>
        <v>31.77</v>
      </c>
      <c r="F56" s="342">
        <f t="shared" si="7"/>
        <v>0.36662627661415959</v>
      </c>
      <c r="G56" s="318">
        <f t="shared" si="4"/>
        <v>-0.63337372338584041</v>
      </c>
      <c r="H56" s="318">
        <f t="shared" si="5"/>
        <v>0.63337372338584041</v>
      </c>
      <c r="I56" s="605">
        <f t="shared" si="1"/>
        <v>-63.469210754553337</v>
      </c>
      <c r="J56" s="125">
        <f t="shared" si="8"/>
        <v>-63.469210754553337</v>
      </c>
      <c r="K56" s="319">
        <f>'MASTER CHART'!$M$7</f>
        <v>-0.30000000000000004</v>
      </c>
      <c r="L56" s="317">
        <f t="shared" si="6"/>
        <v>19.040763226366003</v>
      </c>
      <c r="M56" s="333"/>
      <c r="O56" s="334"/>
      <c r="P56" s="334"/>
      <c r="Q56" s="334"/>
      <c r="R56" s="334"/>
      <c r="S56" s="334"/>
      <c r="T56" s="334"/>
      <c r="U56" s="334"/>
      <c r="V56" s="334"/>
      <c r="W56" s="334"/>
      <c r="X56" s="334"/>
      <c r="Y56" s="334"/>
      <c r="Z56" s="334"/>
      <c r="AA56" s="334"/>
      <c r="AB56" s="334"/>
      <c r="AC56" s="334"/>
      <c r="AD56" s="334"/>
      <c r="AE56" s="334"/>
      <c r="AF56" s="334"/>
      <c r="AG56" s="334"/>
      <c r="AH56" s="334"/>
      <c r="AI56" s="334"/>
      <c r="AJ56" s="334"/>
      <c r="AK56" s="334"/>
      <c r="AL56" s="334"/>
      <c r="AM56" s="334"/>
      <c r="AN56" s="334"/>
      <c r="AO56" s="334"/>
      <c r="AP56" s="334"/>
    </row>
    <row r="57" spans="1:52" ht="16.100000000000001" x14ac:dyDescent="0.35">
      <c r="A57" s="356" t="s">
        <v>154</v>
      </c>
      <c r="B57" s="1120" t="s">
        <v>154</v>
      </c>
      <c r="C57" s="1119">
        <v>38.700000000000003</v>
      </c>
      <c r="D57" s="1115" t="s">
        <v>495</v>
      </c>
      <c r="E57" s="746">
        <f t="shared" si="3"/>
        <v>38.700000000000003</v>
      </c>
      <c r="F57" s="342">
        <f t="shared" si="7"/>
        <v>0.44659858057815477</v>
      </c>
      <c r="G57" s="318">
        <f t="shared" si="4"/>
        <v>-0.55340141942184529</v>
      </c>
      <c r="H57" s="318">
        <f t="shared" si="5"/>
        <v>0.55340141942184529</v>
      </c>
      <c r="I57" s="605">
        <f t="shared" si="1"/>
        <v>-55.455333911535135</v>
      </c>
      <c r="J57" s="125">
        <f t="shared" si="8"/>
        <v>-55.455333911535135</v>
      </c>
      <c r="K57" s="319">
        <f>'MASTER CHART'!$M$7</f>
        <v>-0.30000000000000004</v>
      </c>
      <c r="L57" s="317">
        <f t="shared" si="6"/>
        <v>16.636600173460543</v>
      </c>
      <c r="M57" s="333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34"/>
      <c r="AA57" s="334"/>
      <c r="AB57" s="334"/>
      <c r="AC57" s="334"/>
      <c r="AD57" s="334"/>
      <c r="AE57" s="334"/>
      <c r="AF57" s="334"/>
      <c r="AG57" s="334"/>
      <c r="AH57" s="334"/>
      <c r="AI57" s="334"/>
      <c r="AJ57" s="334"/>
      <c r="AK57" s="334"/>
      <c r="AL57" s="334"/>
      <c r="AM57" s="334"/>
      <c r="AN57" s="334"/>
      <c r="AO57" s="334"/>
      <c r="AP57" s="334"/>
    </row>
    <row r="58" spans="1:52" ht="16.100000000000001" x14ac:dyDescent="0.35">
      <c r="A58" s="357" t="s">
        <v>155</v>
      </c>
      <c r="B58" s="1120" t="s">
        <v>155</v>
      </c>
      <c r="C58" s="1119">
        <v>174.7</v>
      </c>
      <c r="D58" s="1115" t="s">
        <v>495</v>
      </c>
      <c r="E58" s="746">
        <f t="shared" si="3"/>
        <v>174.7</v>
      </c>
      <c r="F58" s="342">
        <f t="shared" si="7"/>
        <v>2.0160406208528068</v>
      </c>
      <c r="G58" s="318">
        <f t="shared" si="4"/>
        <v>1.0160406208528068</v>
      </c>
      <c r="H58" s="318">
        <f t="shared" si="5"/>
        <v>-1.0160406208528068</v>
      </c>
      <c r="I58" s="605">
        <f t="shared" si="1"/>
        <v>0.41563313065051799</v>
      </c>
      <c r="J58" s="125">
        <f t="shared" si="8"/>
        <v>0.41563313065051799</v>
      </c>
      <c r="K58" s="319">
        <f>'MASTER CHART'!$M$7</f>
        <v>-0.30000000000000004</v>
      </c>
      <c r="L58" s="317">
        <f t="shared" si="6"/>
        <v>-0.12468993919515542</v>
      </c>
    </row>
    <row r="59" spans="1:52" ht="16.100000000000001" x14ac:dyDescent="0.35">
      <c r="A59" s="357" t="s">
        <v>156</v>
      </c>
      <c r="B59" s="1120" t="s">
        <v>156</v>
      </c>
      <c r="C59" s="1119">
        <v>8.3740000000000006</v>
      </c>
      <c r="D59" s="1115" t="s">
        <v>495</v>
      </c>
      <c r="E59" s="746">
        <f t="shared" si="3"/>
        <v>8.3740000000000006</v>
      </c>
      <c r="F59" s="342">
        <f t="shared" si="7"/>
        <v>9.6636085626911325E-2</v>
      </c>
      <c r="G59" s="318">
        <f t="shared" si="4"/>
        <v>-0.90336391437308872</v>
      </c>
      <c r="H59" s="318">
        <f t="shared" si="5"/>
        <v>0.90336391437308872</v>
      </c>
      <c r="I59" s="605">
        <f t="shared" si="1"/>
        <v>-90.524429025729987</v>
      </c>
      <c r="J59" s="125">
        <f t="shared" si="8"/>
        <v>-90.524429025729987</v>
      </c>
      <c r="K59" s="319">
        <f>'MASTER CHART'!$M$7</f>
        <v>-0.30000000000000004</v>
      </c>
      <c r="L59" s="317">
        <f t="shared" si="6"/>
        <v>27.157328707719</v>
      </c>
    </row>
    <row r="60" spans="1:52" ht="16.100000000000001" x14ac:dyDescent="0.35">
      <c r="A60" s="356" t="s">
        <v>157</v>
      </c>
      <c r="B60" s="1120" t="s">
        <v>157</v>
      </c>
      <c r="C60" s="1119">
        <v>230</v>
      </c>
      <c r="D60" s="1115" t="s">
        <v>495</v>
      </c>
      <c r="E60" s="746">
        <f t="shared" si="3"/>
        <v>230</v>
      </c>
      <c r="F60" s="342">
        <f t="shared" si="7"/>
        <v>2.6542034504644856</v>
      </c>
      <c r="G60" s="318">
        <f t="shared" si="4"/>
        <v>1.6542034504644856</v>
      </c>
      <c r="H60" s="318">
        <f t="shared" si="5"/>
        <v>-1.6542034504644856</v>
      </c>
      <c r="I60" s="605">
        <f t="shared" si="1"/>
        <v>0.67668727483785018</v>
      </c>
      <c r="J60" s="125">
        <f t="shared" si="8"/>
        <v>0.67668727483785018</v>
      </c>
      <c r="K60" s="319">
        <f>'MASTER CHART'!$M$7</f>
        <v>-0.30000000000000004</v>
      </c>
      <c r="L60" s="317">
        <f t="shared" si="6"/>
        <v>-0.20300618245135507</v>
      </c>
    </row>
    <row r="61" spans="1:52" ht="16.100000000000001" x14ac:dyDescent="0.35">
      <c r="A61" s="357" t="s">
        <v>59</v>
      </c>
      <c r="B61" s="1120" t="s">
        <v>59</v>
      </c>
      <c r="C61" s="1119">
        <v>2737</v>
      </c>
      <c r="D61" s="1115" t="s">
        <v>495</v>
      </c>
      <c r="E61" s="746">
        <f t="shared" si="3"/>
        <v>2737</v>
      </c>
      <c r="F61" s="342">
        <f t="shared" si="7"/>
        <v>31.585021060527378</v>
      </c>
      <c r="G61" s="318">
        <f t="shared" si="4"/>
        <v>30.585021060527378</v>
      </c>
      <c r="H61" s="318">
        <f t="shared" si="5"/>
        <v>-30.585021060527378</v>
      </c>
      <c r="I61" s="605">
        <f t="shared" si="1"/>
        <v>12.511456523981456</v>
      </c>
      <c r="J61" s="125">
        <f t="shared" si="8"/>
        <v>12.511456523981456</v>
      </c>
      <c r="K61" s="319">
        <f>'MASTER CHART'!$M$7</f>
        <v>-0.30000000000000004</v>
      </c>
      <c r="L61" s="317">
        <f t="shared" si="6"/>
        <v>-3.7534369571944373</v>
      </c>
    </row>
    <row r="62" spans="1:52" ht="16.100000000000001" x14ac:dyDescent="0.35">
      <c r="A62" s="357" t="s">
        <v>158</v>
      </c>
      <c r="B62" s="1120" t="s">
        <v>158</v>
      </c>
      <c r="C62" s="1119">
        <v>7.15</v>
      </c>
      <c r="D62" s="1115" t="s">
        <v>317</v>
      </c>
      <c r="E62" s="746">
        <f t="shared" si="3"/>
        <v>7.15</v>
      </c>
      <c r="F62" s="342">
        <f t="shared" si="7"/>
        <v>8.2511107264439443E-2</v>
      </c>
      <c r="G62" s="318">
        <f t="shared" si="4"/>
        <v>-0.91748889273556056</v>
      </c>
      <c r="H62" s="318">
        <f t="shared" si="5"/>
        <v>0.91748889273556056</v>
      </c>
      <c r="I62" s="605">
        <f t="shared" si="1"/>
        <v>-91.939867013587744</v>
      </c>
      <c r="J62" s="125">
        <f t="shared" si="8"/>
        <v>-91.939867013587744</v>
      </c>
      <c r="K62" s="319">
        <f>'MASTER CHART'!$M$7</f>
        <v>-0.30000000000000004</v>
      </c>
      <c r="L62" s="317">
        <f t="shared" si="6"/>
        <v>27.581960104076327</v>
      </c>
    </row>
    <row r="63" spans="1:52" ht="16.100000000000001" x14ac:dyDescent="0.35">
      <c r="A63" s="357" t="s">
        <v>159</v>
      </c>
      <c r="B63" s="1120" t="s">
        <v>159</v>
      </c>
      <c r="C63" s="1119">
        <v>36.22</v>
      </c>
      <c r="D63" s="1115" t="s">
        <v>495</v>
      </c>
      <c r="E63" s="746">
        <f t="shared" si="3"/>
        <v>36.22</v>
      </c>
      <c r="F63" s="342">
        <f t="shared" si="7"/>
        <v>0.41797934337314635</v>
      </c>
      <c r="G63" s="318">
        <f t="shared" si="4"/>
        <v>-0.58202065662685365</v>
      </c>
      <c r="H63" s="318">
        <f t="shared" si="5"/>
        <v>0.58202065662685365</v>
      </c>
      <c r="I63" s="605">
        <f t="shared" si="1"/>
        <v>-58.323214801965882</v>
      </c>
      <c r="J63" s="125">
        <f t="shared" si="8"/>
        <v>-58.323214801965882</v>
      </c>
      <c r="K63" s="319">
        <f>'MASTER CHART'!$M$7</f>
        <v>-0.30000000000000004</v>
      </c>
      <c r="L63" s="317">
        <f t="shared" si="6"/>
        <v>17.496964440589768</v>
      </c>
    </row>
    <row r="64" spans="1:52" ht="16.100000000000001" x14ac:dyDescent="0.35">
      <c r="A64" s="357" t="s">
        <v>160</v>
      </c>
      <c r="B64" s="1120" t="s">
        <v>160</v>
      </c>
      <c r="C64" s="1119">
        <v>37.380000000000003</v>
      </c>
      <c r="D64" s="1116" t="s">
        <v>495</v>
      </c>
      <c r="E64" s="746">
        <f t="shared" si="3"/>
        <v>37.380000000000003</v>
      </c>
      <c r="F64" s="342">
        <f t="shared" si="7"/>
        <v>0.43136576077548905</v>
      </c>
      <c r="G64" s="318">
        <f t="shared" si="4"/>
        <v>-0.56863423922451095</v>
      </c>
      <c r="H64" s="318">
        <f t="shared" si="5"/>
        <v>0.56863423922451095</v>
      </c>
      <c r="I64" s="605">
        <f t="shared" si="1"/>
        <v>-56.981786643538591</v>
      </c>
      <c r="J64" s="125">
        <f t="shared" si="8"/>
        <v>-56.981786643538591</v>
      </c>
      <c r="K64" s="319">
        <f>'MASTER CHART'!$M$7</f>
        <v>-0.30000000000000004</v>
      </c>
      <c r="L64" s="317">
        <f t="shared" si="6"/>
        <v>17.09453599306158</v>
      </c>
    </row>
    <row r="65" spans="1:12" ht="16.100000000000001" x14ac:dyDescent="0.35">
      <c r="A65" s="356" t="s">
        <v>60</v>
      </c>
      <c r="B65" s="1120" t="s">
        <v>60</v>
      </c>
      <c r="C65" s="1119">
        <v>3979</v>
      </c>
      <c r="D65" s="1116" t="s">
        <v>495</v>
      </c>
      <c r="E65" s="746">
        <f t="shared" si="3"/>
        <v>3979</v>
      </c>
      <c r="F65" s="342">
        <f t="shared" si="7"/>
        <v>45.9177196930356</v>
      </c>
      <c r="G65" s="318">
        <f t="shared" si="4"/>
        <v>44.9177196930356</v>
      </c>
      <c r="H65" s="318">
        <f t="shared" si="5"/>
        <v>-44.9177196930356</v>
      </c>
      <c r="I65" s="605">
        <f t="shared" si="1"/>
        <v>18.374553216217741</v>
      </c>
      <c r="J65" s="125">
        <f t="shared" si="8"/>
        <v>18.374553216217741</v>
      </c>
      <c r="K65" s="319">
        <f>'MASTER CHART'!$M$7</f>
        <v>-0.30000000000000004</v>
      </c>
      <c r="L65" s="317">
        <f t="shared" si="6"/>
        <v>-5.5123659648653236</v>
      </c>
    </row>
    <row r="66" spans="1:12" ht="16.100000000000001" x14ac:dyDescent="0.35">
      <c r="A66" s="357" t="s">
        <v>161</v>
      </c>
      <c r="B66" s="1120" t="s">
        <v>161</v>
      </c>
      <c r="C66" s="1119">
        <v>120.8</v>
      </c>
      <c r="D66" s="1116" t="s">
        <v>495</v>
      </c>
      <c r="E66" s="746">
        <f t="shared" si="3"/>
        <v>120.8</v>
      </c>
      <c r="F66" s="342">
        <f t="shared" si="7"/>
        <v>1.3940338122439559</v>
      </c>
      <c r="G66" s="318">
        <f t="shared" si="4"/>
        <v>0.39403381224395595</v>
      </c>
      <c r="H66" s="318">
        <f t="shared" si="5"/>
        <v>-0.39403381224395595</v>
      </c>
      <c r="I66" s="605">
        <f t="shared" si="1"/>
        <v>0.16118795213881473</v>
      </c>
      <c r="J66" s="125">
        <f t="shared" si="8"/>
        <v>0.16118795213881473</v>
      </c>
      <c r="K66" s="319">
        <f>'MASTER CHART'!$M$7</f>
        <v>-0.30000000000000004</v>
      </c>
      <c r="L66" s="317">
        <f t="shared" si="6"/>
        <v>-4.8356385641644427E-2</v>
      </c>
    </row>
    <row r="67" spans="1:12" ht="16.100000000000001" x14ac:dyDescent="0.35">
      <c r="A67" s="356" t="s">
        <v>162</v>
      </c>
      <c r="B67" s="1120" t="s">
        <v>162</v>
      </c>
      <c r="C67" s="1119">
        <v>1.85</v>
      </c>
      <c r="D67" s="1115" t="s">
        <v>373</v>
      </c>
      <c r="E67" s="746">
        <f t="shared" si="3"/>
        <v>1.85</v>
      </c>
      <c r="F67" s="342">
        <f t="shared" si="7"/>
        <v>2.134902775373608E-2</v>
      </c>
      <c r="G67" s="318">
        <f t="shared" si="4"/>
        <v>-0.97865097224626396</v>
      </c>
      <c r="H67" s="318">
        <f t="shared" si="5"/>
        <v>0.97865097224626396</v>
      </c>
      <c r="I67" s="605">
        <f t="shared" si="1"/>
        <v>-98.068806013298655</v>
      </c>
      <c r="J67" s="125">
        <f t="shared" si="8"/>
        <v>-98.068806013298655</v>
      </c>
      <c r="K67" s="319">
        <f>'MASTER CHART'!$M$7</f>
        <v>-0.30000000000000004</v>
      </c>
      <c r="L67" s="317">
        <f t="shared" si="6"/>
        <v>29.4206418039896</v>
      </c>
    </row>
    <row r="68" spans="1:12" ht="16.100000000000001" x14ac:dyDescent="0.35">
      <c r="A68" s="357" t="s">
        <v>61</v>
      </c>
      <c r="B68" s="1120" t="s">
        <v>61</v>
      </c>
      <c r="C68" s="1119">
        <v>290.5</v>
      </c>
      <c r="D68" s="1116" t="s">
        <v>495</v>
      </c>
      <c r="E68" s="746">
        <f t="shared" si="3"/>
        <v>290.5</v>
      </c>
      <c r="F68" s="342">
        <f t="shared" ref="F68:F99" si="9">IF(E68=0,"use mean",E68/$E$179)</f>
        <v>3.3523743580866654</v>
      </c>
      <c r="G68" s="318">
        <f t="shared" si="4"/>
        <v>2.3523743580866654</v>
      </c>
      <c r="H68" s="318">
        <f t="shared" si="5"/>
        <v>-2.3523743580866654</v>
      </c>
      <c r="I68" s="605">
        <f t="shared" ref="I68:I131" si="10">(IF(G68&lt;0,G68/$G$181*-100,G68/$G$180*100))</f>
        <v>0.96228900582037447</v>
      </c>
      <c r="J68" s="125">
        <f t="shared" ref="J68:J99" si="11">IF(G68&lt;0,G68/$G$181*-100,G68/$G$180*100)</f>
        <v>0.96228900582037447</v>
      </c>
      <c r="K68" s="319">
        <f>'MASTER CHART'!$M$7</f>
        <v>-0.30000000000000004</v>
      </c>
      <c r="L68" s="317">
        <f t="shared" si="6"/>
        <v>-0.28868670174611238</v>
      </c>
    </row>
    <row r="69" spans="1:12" ht="16.100000000000001" x14ac:dyDescent="0.35">
      <c r="A69" s="357" t="s">
        <v>117</v>
      </c>
      <c r="B69" s="1120" t="s">
        <v>117</v>
      </c>
      <c r="C69" s="1119">
        <v>1.5109999999999999</v>
      </c>
      <c r="D69" s="1115" t="s">
        <v>495</v>
      </c>
      <c r="E69" s="746">
        <f t="shared" si="3"/>
        <v>1.5109999999999999</v>
      </c>
      <c r="F69" s="342">
        <f t="shared" si="9"/>
        <v>1.7436962668051469E-2</v>
      </c>
      <c r="G69" s="318">
        <f t="shared" si="4"/>
        <v>-0.9825630373319485</v>
      </c>
      <c r="H69" s="318">
        <f t="shared" si="5"/>
        <v>0.9825630373319485</v>
      </c>
      <c r="I69" s="605">
        <f t="shared" si="10"/>
        <v>-98.460826828563171</v>
      </c>
      <c r="J69" s="125">
        <f t="shared" si="11"/>
        <v>-98.460826828563171</v>
      </c>
      <c r="K69" s="319">
        <f>'MASTER CHART'!$M$7</f>
        <v>-0.30000000000000004</v>
      </c>
      <c r="L69" s="317">
        <f t="shared" si="6"/>
        <v>29.538248048568956</v>
      </c>
    </row>
    <row r="70" spans="1:12" ht="16.100000000000001" x14ac:dyDescent="0.35">
      <c r="A70" s="356" t="s">
        <v>62</v>
      </c>
      <c r="B70" s="1120" t="s">
        <v>62</v>
      </c>
      <c r="C70" s="1119">
        <v>132.30000000000001</v>
      </c>
      <c r="D70" s="1116" t="s">
        <v>495</v>
      </c>
      <c r="E70" s="746">
        <f t="shared" ref="E70:E133" si="12">C70</f>
        <v>132.30000000000001</v>
      </c>
      <c r="F70" s="342">
        <f t="shared" si="9"/>
        <v>1.5267439847671802</v>
      </c>
      <c r="G70" s="318">
        <f t="shared" si="4"/>
        <v>0.52674398476718021</v>
      </c>
      <c r="H70" s="318">
        <f t="shared" si="5"/>
        <v>-0.52674398476718021</v>
      </c>
      <c r="I70" s="605">
        <f t="shared" si="10"/>
        <v>0.21547588447433588</v>
      </c>
      <c r="J70" s="125">
        <f t="shared" si="11"/>
        <v>0.21547588447433588</v>
      </c>
      <c r="K70" s="319">
        <f>'MASTER CHART'!$M$7</f>
        <v>-0.30000000000000004</v>
      </c>
      <c r="L70" s="317">
        <f t="shared" si="6"/>
        <v>-6.4642765342300776E-2</v>
      </c>
    </row>
    <row r="71" spans="1:12" ht="16.100000000000001" x14ac:dyDescent="0.35">
      <c r="A71" s="357" t="s">
        <v>163</v>
      </c>
      <c r="B71" s="1120" t="s">
        <v>163</v>
      </c>
      <c r="C71" s="1119">
        <v>16.079999999999998</v>
      </c>
      <c r="D71" s="1116" t="s">
        <v>495</v>
      </c>
      <c r="E71" s="746">
        <f t="shared" si="12"/>
        <v>16.079999999999998</v>
      </c>
      <c r="F71" s="342">
        <f t="shared" si="9"/>
        <v>0.18556344123247359</v>
      </c>
      <c r="G71" s="318">
        <f t="shared" ref="G71:G134" si="13">IF(E71=0,0,F71-1)</f>
        <v>-0.81443655876752641</v>
      </c>
      <c r="H71" s="318">
        <f t="shared" ref="H71:H134" si="14">(G71*-1)</f>
        <v>0.81443655876752641</v>
      </c>
      <c r="I71" s="605">
        <f t="shared" si="10"/>
        <v>-81.613183000867309</v>
      </c>
      <c r="J71" s="125">
        <f t="shared" si="11"/>
        <v>-81.613183000867309</v>
      </c>
      <c r="K71" s="319">
        <f>'MASTER CHART'!$M$7</f>
        <v>-0.30000000000000004</v>
      </c>
      <c r="L71" s="317">
        <f t="shared" ref="L71:L134" si="15">(I71*K71)</f>
        <v>24.483954900260198</v>
      </c>
    </row>
    <row r="72" spans="1:12" ht="16.100000000000001" x14ac:dyDescent="0.35">
      <c r="A72" s="357" t="s">
        <v>164</v>
      </c>
      <c r="B72" s="1120" t="s">
        <v>164</v>
      </c>
      <c r="C72" s="1119">
        <v>6.093</v>
      </c>
      <c r="D72" s="1115" t="s">
        <v>495</v>
      </c>
      <c r="E72" s="746">
        <f t="shared" si="12"/>
        <v>6.093</v>
      </c>
      <c r="F72" s="342">
        <f t="shared" si="9"/>
        <v>7.0313311407304832E-2</v>
      </c>
      <c r="G72" s="318">
        <f t="shared" si="13"/>
        <v>-0.92968668859269521</v>
      </c>
      <c r="H72" s="318">
        <f t="shared" si="14"/>
        <v>0.92968668859269521</v>
      </c>
      <c r="I72" s="605">
        <f t="shared" si="10"/>
        <v>-93.162185602775367</v>
      </c>
      <c r="J72" s="125">
        <f t="shared" si="11"/>
        <v>-93.162185602775367</v>
      </c>
      <c r="K72" s="319">
        <f>'MASTER CHART'!$M$7</f>
        <v>-0.30000000000000004</v>
      </c>
      <c r="L72" s="317">
        <f t="shared" si="15"/>
        <v>27.948655680832616</v>
      </c>
    </row>
    <row r="73" spans="1:12" ht="16.100000000000001" x14ac:dyDescent="0.35">
      <c r="A73" s="356" t="s">
        <v>118</v>
      </c>
      <c r="B73" s="1120" t="s">
        <v>118</v>
      </c>
      <c r="C73" s="1119">
        <v>19.36</v>
      </c>
      <c r="D73" s="1116" t="s">
        <v>495</v>
      </c>
      <c r="E73" s="746">
        <f t="shared" si="12"/>
        <v>19.36</v>
      </c>
      <c r="F73" s="342">
        <f t="shared" si="9"/>
        <v>0.22341469043909756</v>
      </c>
      <c r="G73" s="318">
        <f t="shared" si="13"/>
        <v>-0.77658530956090244</v>
      </c>
      <c r="H73" s="318">
        <f t="shared" si="14"/>
        <v>0.77658530956090244</v>
      </c>
      <c r="I73" s="605">
        <f t="shared" si="10"/>
        <v>-77.820179242555653</v>
      </c>
      <c r="J73" s="125">
        <f t="shared" si="11"/>
        <v>-77.820179242555653</v>
      </c>
      <c r="K73" s="319">
        <f>'MASTER CHART'!$M$7</f>
        <v>-0.30000000000000004</v>
      </c>
      <c r="L73" s="317">
        <f t="shared" si="15"/>
        <v>23.346053772766698</v>
      </c>
    </row>
    <row r="74" spans="1:12" ht="16.100000000000001" x14ac:dyDescent="0.35">
      <c r="A74" s="357" t="s">
        <v>63</v>
      </c>
      <c r="B74" s="1120" t="s">
        <v>63</v>
      </c>
      <c r="C74" s="1119">
        <v>43.19</v>
      </c>
      <c r="D74" s="1116" t="s">
        <v>495</v>
      </c>
      <c r="E74" s="746">
        <f t="shared" si="12"/>
        <v>43.19</v>
      </c>
      <c r="F74" s="342">
        <f t="shared" si="9"/>
        <v>0.4984132479372223</v>
      </c>
      <c r="G74" s="318">
        <f t="shared" si="13"/>
        <v>-0.5015867520627777</v>
      </c>
      <c r="H74" s="318">
        <f t="shared" si="14"/>
        <v>0.5015867520627777</v>
      </c>
      <c r="I74" s="605">
        <f t="shared" si="10"/>
        <v>-50.263081815553633</v>
      </c>
      <c r="J74" s="125">
        <f t="shared" si="11"/>
        <v>-50.263081815553633</v>
      </c>
      <c r="K74" s="319">
        <f>'MASTER CHART'!$M$7</f>
        <v>-0.30000000000000004</v>
      </c>
      <c r="L74" s="317">
        <f t="shared" si="15"/>
        <v>15.078924544666092</v>
      </c>
    </row>
    <row r="75" spans="1:12" ht="18.7" customHeight="1" x14ac:dyDescent="0.35">
      <c r="A75" s="356" t="s">
        <v>165</v>
      </c>
      <c r="B75" s="1120" t="s">
        <v>64</v>
      </c>
      <c r="C75" s="1119">
        <v>427.4</v>
      </c>
      <c r="D75" s="1116" t="s">
        <v>495</v>
      </c>
      <c r="E75" s="746">
        <f t="shared" si="12"/>
        <v>427.4</v>
      </c>
      <c r="F75" s="342">
        <f t="shared" si="9"/>
        <v>4.9322024118631349</v>
      </c>
      <c r="G75" s="318">
        <f t="shared" si="13"/>
        <v>3.9322024118631349</v>
      </c>
      <c r="H75" s="318">
        <f t="shared" si="14"/>
        <v>-3.9322024118631349</v>
      </c>
      <c r="I75" s="605">
        <f t="shared" si="10"/>
        <v>1.6085514351014911</v>
      </c>
      <c r="J75" s="125">
        <f t="shared" si="11"/>
        <v>1.6085514351014911</v>
      </c>
      <c r="K75" s="319">
        <f>'MASTER CHART'!$M$7</f>
        <v>-0.30000000000000004</v>
      </c>
      <c r="L75" s="317">
        <f t="shared" si="15"/>
        <v>-0.48256543053044743</v>
      </c>
    </row>
    <row r="76" spans="1:12" ht="16.100000000000001" x14ac:dyDescent="0.35">
      <c r="A76" s="357" t="s">
        <v>65</v>
      </c>
      <c r="B76" s="1120" t="s">
        <v>65</v>
      </c>
      <c r="C76" s="1119">
        <v>267.60000000000002</v>
      </c>
      <c r="D76" s="1116" t="s">
        <v>495</v>
      </c>
      <c r="E76" s="746">
        <f t="shared" si="12"/>
        <v>267.60000000000002</v>
      </c>
      <c r="F76" s="342">
        <f t="shared" si="9"/>
        <v>3.0881080145404192</v>
      </c>
      <c r="G76" s="318">
        <f t="shared" si="13"/>
        <v>2.0881080145404192</v>
      </c>
      <c r="H76" s="318">
        <f t="shared" si="14"/>
        <v>-2.0881080145404192</v>
      </c>
      <c r="I76" s="605">
        <f t="shared" si="10"/>
        <v>0.85418521012616289</v>
      </c>
      <c r="J76" s="125">
        <f t="shared" si="11"/>
        <v>0.85418521012616289</v>
      </c>
      <c r="K76" s="319">
        <f>'MASTER CHART'!$M$7</f>
        <v>-0.30000000000000004</v>
      </c>
      <c r="L76" s="317">
        <f t="shared" si="15"/>
        <v>-0.25625556303784891</v>
      </c>
    </row>
    <row r="77" spans="1:12" ht="16.100000000000001" x14ac:dyDescent="0.35">
      <c r="A77" s="356" t="s">
        <v>166</v>
      </c>
      <c r="B77" s="1120" t="s">
        <v>166</v>
      </c>
      <c r="C77" s="1119">
        <v>16.149999999999999</v>
      </c>
      <c r="D77" s="1115" t="s">
        <v>495</v>
      </c>
      <c r="E77" s="746">
        <f t="shared" si="12"/>
        <v>16.149999999999999</v>
      </c>
      <c r="F77" s="342">
        <f t="shared" si="9"/>
        <v>0.18637124228261495</v>
      </c>
      <c r="G77" s="318">
        <f t="shared" si="13"/>
        <v>-0.81362875771738508</v>
      </c>
      <c r="H77" s="318">
        <f t="shared" si="14"/>
        <v>0.81362875771738508</v>
      </c>
      <c r="I77" s="605">
        <f t="shared" si="10"/>
        <v>-81.532234749927724</v>
      </c>
      <c r="J77" s="125">
        <f t="shared" si="11"/>
        <v>-81.532234749927724</v>
      </c>
      <c r="K77" s="319">
        <f>'MASTER CHART'!$M$7</f>
        <v>-0.30000000000000004</v>
      </c>
      <c r="L77" s="317">
        <f t="shared" si="15"/>
        <v>24.45967042497832</v>
      </c>
    </row>
    <row r="78" spans="1:12" ht="16.100000000000001" x14ac:dyDescent="0.35">
      <c r="A78" s="357" t="s">
        <v>66</v>
      </c>
      <c r="B78" s="1120" t="s">
        <v>66</v>
      </c>
      <c r="C78" s="1119">
        <v>8721</v>
      </c>
      <c r="D78" s="1116" t="s">
        <v>495</v>
      </c>
      <c r="E78" s="746">
        <f t="shared" si="12"/>
        <v>8721</v>
      </c>
      <c r="F78" s="342">
        <f t="shared" si="9"/>
        <v>100.64047083261208</v>
      </c>
      <c r="G78" s="318">
        <f t="shared" si="13"/>
        <v>99.640470832612081</v>
      </c>
      <c r="H78" s="318">
        <f t="shared" si="14"/>
        <v>-99.640470832612081</v>
      </c>
      <c r="I78" s="605">
        <f t="shared" si="10"/>
        <v>40.760064097525671</v>
      </c>
      <c r="J78" s="125">
        <f t="shared" si="11"/>
        <v>40.760064097525671</v>
      </c>
      <c r="K78" s="319">
        <f>'MASTER CHART'!$M$7</f>
        <v>-0.30000000000000004</v>
      </c>
      <c r="L78" s="317">
        <f t="shared" si="15"/>
        <v>-12.228019229257702</v>
      </c>
    </row>
    <row r="79" spans="1:12" ht="16.100000000000001" x14ac:dyDescent="0.35">
      <c r="A79" s="356" t="s">
        <v>67</v>
      </c>
      <c r="B79" s="1120" t="s">
        <v>67</v>
      </c>
      <c r="C79" s="1119">
        <v>3028</v>
      </c>
      <c r="D79" s="1115" t="s">
        <v>495</v>
      </c>
      <c r="E79" s="746">
        <f t="shared" si="12"/>
        <v>3028</v>
      </c>
      <c r="F79" s="342">
        <f t="shared" si="9"/>
        <v>34.943165426115051</v>
      </c>
      <c r="G79" s="318">
        <f t="shared" si="13"/>
        <v>33.943165426115051</v>
      </c>
      <c r="H79" s="318">
        <f t="shared" si="14"/>
        <v>-33.943165426115051</v>
      </c>
      <c r="I79" s="605">
        <f t="shared" si="10"/>
        <v>13.885177246558559</v>
      </c>
      <c r="J79" s="125">
        <f t="shared" si="11"/>
        <v>13.885177246558559</v>
      </c>
      <c r="K79" s="319">
        <f>'MASTER CHART'!$M$7</f>
        <v>-0.30000000000000004</v>
      </c>
      <c r="L79" s="317">
        <f t="shared" si="15"/>
        <v>-4.1655531739675684</v>
      </c>
    </row>
    <row r="80" spans="1:12" ht="16.100000000000001" x14ac:dyDescent="0.35">
      <c r="A80" s="357" t="s">
        <v>234</v>
      </c>
      <c r="B80" s="1120" t="s">
        <v>222</v>
      </c>
      <c r="C80" s="1119">
        <v>1459</v>
      </c>
      <c r="D80" s="1115" t="s">
        <v>495</v>
      </c>
      <c r="E80" s="746">
        <f t="shared" si="12"/>
        <v>1459</v>
      </c>
      <c r="F80" s="342">
        <f t="shared" si="9"/>
        <v>16.836881887946454</v>
      </c>
      <c r="G80" s="318">
        <f t="shared" si="13"/>
        <v>15.836881887946454</v>
      </c>
      <c r="H80" s="318">
        <f t="shared" si="14"/>
        <v>-15.836881887946454</v>
      </c>
      <c r="I80" s="605">
        <f t="shared" si="10"/>
        <v>6.4784150000861516</v>
      </c>
      <c r="J80" s="125">
        <f t="shared" si="11"/>
        <v>6.4784150000861516</v>
      </c>
      <c r="K80" s="319">
        <f>'MASTER CHART'!$M$7</f>
        <v>-0.30000000000000004</v>
      </c>
      <c r="L80" s="317">
        <f t="shared" si="15"/>
        <v>-1.9435245000258456</v>
      </c>
    </row>
    <row r="81" spans="1:52" s="207" customFormat="1" ht="16.100000000000001" x14ac:dyDescent="0.35">
      <c r="A81" s="356" t="s">
        <v>167</v>
      </c>
      <c r="B81" s="1120" t="s">
        <v>167</v>
      </c>
      <c r="C81" s="1119">
        <v>596.70000000000005</v>
      </c>
      <c r="D81" s="1116" t="s">
        <v>495</v>
      </c>
      <c r="E81" s="746">
        <f t="shared" si="12"/>
        <v>596.70000000000005</v>
      </c>
      <c r="F81" s="342">
        <f t="shared" si="9"/>
        <v>6.8859269517050379</v>
      </c>
      <c r="G81" s="318">
        <f t="shared" si="13"/>
        <v>5.8859269517050379</v>
      </c>
      <c r="H81" s="318">
        <f t="shared" si="14"/>
        <v>-5.8859269517050379</v>
      </c>
      <c r="I81" s="605">
        <f t="shared" si="10"/>
        <v>2.4077642128757288</v>
      </c>
      <c r="J81" s="125">
        <f t="shared" si="11"/>
        <v>2.4077642128757288</v>
      </c>
      <c r="K81" s="319">
        <f>'MASTER CHART'!$M$7</f>
        <v>-0.30000000000000004</v>
      </c>
      <c r="L81" s="317">
        <f t="shared" si="15"/>
        <v>-0.72232926386271878</v>
      </c>
      <c r="M81" s="335"/>
      <c r="N81" s="336"/>
      <c r="O81" s="335"/>
      <c r="P81" s="335"/>
      <c r="Q81" s="335"/>
      <c r="R81" s="335"/>
      <c r="S81" s="335"/>
      <c r="T81" s="336"/>
      <c r="U81" s="336"/>
      <c r="V81" s="336"/>
      <c r="W81" s="336"/>
      <c r="X81" s="336"/>
      <c r="Y81" s="336"/>
      <c r="Z81" s="336"/>
      <c r="AA81" s="336"/>
      <c r="AB81" s="336"/>
      <c r="AC81" s="336"/>
      <c r="AD81" s="336"/>
      <c r="AE81" s="336"/>
      <c r="AF81" s="336"/>
      <c r="AG81" s="336"/>
      <c r="AH81" s="336"/>
      <c r="AI81" s="336"/>
      <c r="AJ81" s="336"/>
      <c r="AK81" s="336"/>
      <c r="AL81" s="336"/>
      <c r="AM81" s="336"/>
      <c r="AN81" s="336"/>
      <c r="AO81" s="336"/>
      <c r="AP81" s="336"/>
      <c r="AQ81" s="336"/>
      <c r="AR81" s="336"/>
      <c r="AS81" s="336"/>
      <c r="AT81" s="336"/>
      <c r="AU81" s="336"/>
      <c r="AV81" s="336"/>
      <c r="AW81" s="336"/>
      <c r="AX81" s="336"/>
      <c r="AY81" s="336"/>
      <c r="AZ81" s="336"/>
    </row>
    <row r="82" spans="1:52" ht="16.100000000000001" x14ac:dyDescent="0.35">
      <c r="A82" s="357" t="s">
        <v>68</v>
      </c>
      <c r="B82" s="1120" t="s">
        <v>68</v>
      </c>
      <c r="C82" s="1119">
        <v>324.3</v>
      </c>
      <c r="D82" s="1115" t="s">
        <v>495</v>
      </c>
      <c r="E82" s="746">
        <f t="shared" si="12"/>
        <v>324.3</v>
      </c>
      <c r="F82" s="342">
        <f t="shared" si="9"/>
        <v>3.7424268651549246</v>
      </c>
      <c r="G82" s="318">
        <f t="shared" si="13"/>
        <v>2.7424268651549246</v>
      </c>
      <c r="H82" s="318">
        <f t="shared" si="14"/>
        <v>-2.7424268651549246</v>
      </c>
      <c r="I82" s="605">
        <f t="shared" si="10"/>
        <v>1.1218483199891236</v>
      </c>
      <c r="J82" s="125">
        <f t="shared" si="11"/>
        <v>1.1218483199891236</v>
      </c>
      <c r="K82" s="319">
        <f>'MASTER CHART'!$M$7</f>
        <v>-0.30000000000000004</v>
      </c>
      <c r="L82" s="317">
        <f t="shared" si="15"/>
        <v>-0.33655449599673715</v>
      </c>
    </row>
    <row r="83" spans="1:52" ht="16.100000000000001" x14ac:dyDescent="0.35">
      <c r="A83" s="356" t="s">
        <v>69</v>
      </c>
      <c r="B83" s="1120" t="s">
        <v>69</v>
      </c>
      <c r="C83" s="1119">
        <v>297</v>
      </c>
      <c r="D83" s="1115" t="s">
        <v>495</v>
      </c>
      <c r="E83" s="746">
        <f>C83</f>
        <v>297</v>
      </c>
      <c r="F83" s="342">
        <f t="shared" si="9"/>
        <v>3.4273844555997921</v>
      </c>
      <c r="G83" s="318">
        <f t="shared" si="13"/>
        <v>2.4273844555997921</v>
      </c>
      <c r="H83" s="318">
        <f t="shared" si="14"/>
        <v>-2.4273844555997921</v>
      </c>
      <c r="I83" s="605">
        <f t="shared" si="10"/>
        <v>0.99297348931436469</v>
      </c>
      <c r="J83" s="125">
        <f t="shared" si="11"/>
        <v>0.99297348931436469</v>
      </c>
      <c r="K83" s="319">
        <f>'MASTER CHART'!$M$7</f>
        <v>-0.30000000000000004</v>
      </c>
      <c r="L83" s="317">
        <f t="shared" si="15"/>
        <v>-0.29789204679430947</v>
      </c>
    </row>
    <row r="84" spans="1:52" ht="16.100000000000001" x14ac:dyDescent="0.35">
      <c r="A84" s="357" t="s">
        <v>70</v>
      </c>
      <c r="B84" s="1120" t="s">
        <v>70</v>
      </c>
      <c r="C84" s="1119">
        <v>2221</v>
      </c>
      <c r="D84" s="1115" t="s">
        <v>495</v>
      </c>
      <c r="E84" s="746">
        <f t="shared" si="12"/>
        <v>2221</v>
      </c>
      <c r="F84" s="342">
        <f t="shared" si="9"/>
        <v>25.630373319485315</v>
      </c>
      <c r="G84" s="318">
        <f t="shared" si="13"/>
        <v>24.630373319485315</v>
      </c>
      <c r="H84" s="318">
        <f t="shared" si="14"/>
        <v>-24.630373319485315</v>
      </c>
      <c r="I84" s="605">
        <f t="shared" si="10"/>
        <v>10.075580603535467</v>
      </c>
      <c r="J84" s="125">
        <f t="shared" si="11"/>
        <v>10.075580603535467</v>
      </c>
      <c r="K84" s="319">
        <f>'MASTER CHART'!$M$7</f>
        <v>-0.30000000000000004</v>
      </c>
      <c r="L84" s="317">
        <f t="shared" si="15"/>
        <v>-3.0226741810606406</v>
      </c>
    </row>
    <row r="85" spans="1:52" ht="16.100000000000001" x14ac:dyDescent="0.35">
      <c r="A85" s="356" t="s">
        <v>71</v>
      </c>
      <c r="B85" s="1120" t="s">
        <v>71</v>
      </c>
      <c r="C85" s="1119">
        <v>25.39</v>
      </c>
      <c r="D85" s="1116" t="s">
        <v>495</v>
      </c>
      <c r="E85" s="746">
        <f t="shared" si="12"/>
        <v>25.39</v>
      </c>
      <c r="F85" s="342">
        <f t="shared" si="9"/>
        <v>0.29300098090127519</v>
      </c>
      <c r="G85" s="318">
        <f t="shared" si="13"/>
        <v>-0.70699901909872476</v>
      </c>
      <c r="H85" s="318">
        <f t="shared" si="14"/>
        <v>0.70699901909872476</v>
      </c>
      <c r="I85" s="605">
        <f t="shared" si="10"/>
        <v>-70.847065625903426</v>
      </c>
      <c r="J85" s="125">
        <f t="shared" si="11"/>
        <v>-70.847065625903426</v>
      </c>
      <c r="K85" s="319">
        <f>'MASTER CHART'!$M$7</f>
        <v>-0.30000000000000004</v>
      </c>
      <c r="L85" s="317">
        <f t="shared" si="15"/>
        <v>21.254119687771031</v>
      </c>
    </row>
    <row r="86" spans="1:52" ht="16.100000000000001" x14ac:dyDescent="0.35">
      <c r="A86" s="357" t="s">
        <v>72</v>
      </c>
      <c r="B86" s="1120" t="s">
        <v>72</v>
      </c>
      <c r="C86" s="1119">
        <v>4932</v>
      </c>
      <c r="D86" s="1115" t="s">
        <v>495</v>
      </c>
      <c r="E86" s="746">
        <f t="shared" si="12"/>
        <v>4932</v>
      </c>
      <c r="F86" s="342">
        <f t="shared" si="9"/>
        <v>56.915353989960188</v>
      </c>
      <c r="G86" s="318">
        <f t="shared" si="13"/>
        <v>55.915353989960188</v>
      </c>
      <c r="H86" s="318">
        <f t="shared" si="14"/>
        <v>-55.915353989960188</v>
      </c>
      <c r="I86" s="605">
        <f t="shared" si="10"/>
        <v>22.873370565413538</v>
      </c>
      <c r="J86" s="125">
        <f t="shared" si="11"/>
        <v>22.873370565413538</v>
      </c>
      <c r="K86" s="319">
        <f>'MASTER CHART'!$M$7</f>
        <v>-0.30000000000000004</v>
      </c>
      <c r="L86" s="317">
        <f t="shared" si="15"/>
        <v>-6.8620111696240622</v>
      </c>
    </row>
    <row r="87" spans="1:52" ht="16.100000000000001" x14ac:dyDescent="0.35">
      <c r="A87" s="356" t="s">
        <v>73</v>
      </c>
      <c r="B87" s="1120" t="s">
        <v>73</v>
      </c>
      <c r="C87" s="1119">
        <v>86.19</v>
      </c>
      <c r="D87" s="1115" t="s">
        <v>495</v>
      </c>
      <c r="E87" s="746">
        <f t="shared" si="12"/>
        <v>86.19</v>
      </c>
      <c r="F87" s="342">
        <f t="shared" si="9"/>
        <v>0.99463389302406091</v>
      </c>
      <c r="G87" s="318">
        <f t="shared" si="13"/>
        <v>-5.3661069759390889E-3</v>
      </c>
      <c r="H87" s="318">
        <f t="shared" si="14"/>
        <v>5.3661069759390889E-3</v>
      </c>
      <c r="I87" s="605">
        <f t="shared" si="10"/>
        <v>-0.53772766695576957</v>
      </c>
      <c r="J87" s="125">
        <f t="shared" si="11"/>
        <v>-0.53772766695576957</v>
      </c>
      <c r="K87" s="319">
        <f>'MASTER CHART'!$M$7</f>
        <v>-0.30000000000000004</v>
      </c>
      <c r="L87" s="317">
        <f t="shared" si="15"/>
        <v>0.1613183000867309</v>
      </c>
    </row>
    <row r="88" spans="1:52" ht="16.100000000000001" x14ac:dyDescent="0.35">
      <c r="A88" s="357" t="s">
        <v>168</v>
      </c>
      <c r="B88" s="1120" t="s">
        <v>168</v>
      </c>
      <c r="C88" s="1119">
        <v>460.7</v>
      </c>
      <c r="D88" s="1115" t="s">
        <v>495</v>
      </c>
      <c r="E88" s="746">
        <f t="shared" si="12"/>
        <v>460.7</v>
      </c>
      <c r="F88" s="342">
        <f t="shared" si="9"/>
        <v>5.3164849114303845</v>
      </c>
      <c r="G88" s="318">
        <f t="shared" si="13"/>
        <v>4.3164849114303845</v>
      </c>
      <c r="H88" s="318">
        <f t="shared" si="14"/>
        <v>-4.3164849114303845</v>
      </c>
      <c r="I88" s="605">
        <f t="shared" si="10"/>
        <v>1.765750404386087</v>
      </c>
      <c r="J88" s="125">
        <f t="shared" si="11"/>
        <v>1.765750404386087</v>
      </c>
      <c r="K88" s="319">
        <f>'MASTER CHART'!$M$7</f>
        <v>-0.30000000000000004</v>
      </c>
      <c r="L88" s="317">
        <f t="shared" si="15"/>
        <v>-0.52972512131582616</v>
      </c>
    </row>
    <row r="89" spans="1:52" ht="16.100000000000001" x14ac:dyDescent="0.35">
      <c r="A89" s="356" t="s">
        <v>169</v>
      </c>
      <c r="B89" s="1120" t="s">
        <v>169</v>
      </c>
      <c r="C89" s="1119">
        <v>152.69999999999999</v>
      </c>
      <c r="D89" s="1115" t="s">
        <v>495</v>
      </c>
      <c r="E89" s="746">
        <f t="shared" si="12"/>
        <v>152.69999999999999</v>
      </c>
      <c r="F89" s="342">
        <f t="shared" si="9"/>
        <v>1.762160290808378</v>
      </c>
      <c r="G89" s="318">
        <f t="shared" si="13"/>
        <v>0.76216029080837799</v>
      </c>
      <c r="H89" s="318">
        <f t="shared" si="14"/>
        <v>-0.76216029080837799</v>
      </c>
      <c r="I89" s="605">
        <f t="shared" si="10"/>
        <v>0.311777955747782</v>
      </c>
      <c r="J89" s="125">
        <f t="shared" si="11"/>
        <v>0.311777955747782</v>
      </c>
      <c r="K89" s="319">
        <f>'MASTER CHART'!$M$7</f>
        <v>-0.30000000000000004</v>
      </c>
      <c r="L89" s="317">
        <f t="shared" si="15"/>
        <v>-9.3533386724334616E-2</v>
      </c>
    </row>
    <row r="90" spans="1:52" ht="16.100000000000001" x14ac:dyDescent="0.35">
      <c r="A90" s="356" t="s">
        <v>74</v>
      </c>
      <c r="B90" s="1120" t="s">
        <v>74</v>
      </c>
      <c r="C90" s="1119">
        <v>301.10000000000002</v>
      </c>
      <c r="D90" s="1115" t="s">
        <v>495</v>
      </c>
      <c r="E90" s="746">
        <f t="shared" si="12"/>
        <v>301.10000000000002</v>
      </c>
      <c r="F90" s="342">
        <f t="shared" si="9"/>
        <v>3.4746985171080724</v>
      </c>
      <c r="G90" s="318">
        <f t="shared" si="13"/>
        <v>2.4746985171080724</v>
      </c>
      <c r="H90" s="318">
        <f t="shared" si="14"/>
        <v>-2.4746985171080724</v>
      </c>
      <c r="I90" s="605">
        <f t="shared" si="10"/>
        <v>1.0123283173644202</v>
      </c>
      <c r="J90" s="125">
        <f t="shared" si="11"/>
        <v>1.0123283173644202</v>
      </c>
      <c r="K90" s="319">
        <f>'MASTER CHART'!$M$7</f>
        <v>-0.30000000000000004</v>
      </c>
      <c r="L90" s="317">
        <f t="shared" si="15"/>
        <v>-0.30369849520932612</v>
      </c>
    </row>
    <row r="91" spans="1:52" ht="16.100000000000001" x14ac:dyDescent="0.35">
      <c r="A91" s="357" t="s">
        <v>170</v>
      </c>
      <c r="B91" s="1120" t="s">
        <v>170</v>
      </c>
      <c r="C91" s="1119">
        <v>21.01</v>
      </c>
      <c r="D91" s="1115" t="s">
        <v>495</v>
      </c>
      <c r="E91" s="746">
        <f t="shared" si="12"/>
        <v>21.01</v>
      </c>
      <c r="F91" s="342">
        <f t="shared" si="9"/>
        <v>0.24245571519242975</v>
      </c>
      <c r="G91" s="318">
        <f t="shared" si="13"/>
        <v>-0.75754428480757019</v>
      </c>
      <c r="H91" s="318">
        <f t="shared" si="14"/>
        <v>0.75754428480757019</v>
      </c>
      <c r="I91" s="605">
        <f t="shared" si="10"/>
        <v>-75.91211332755131</v>
      </c>
      <c r="J91" s="125">
        <f t="shared" si="11"/>
        <v>-75.91211332755131</v>
      </c>
      <c r="K91" s="319">
        <f>'MASTER CHART'!$M$7</f>
        <v>-0.30000000000000004</v>
      </c>
      <c r="L91" s="317">
        <f t="shared" si="15"/>
        <v>22.773633998265396</v>
      </c>
    </row>
    <row r="92" spans="1:52" ht="16.100000000000001" x14ac:dyDescent="0.35">
      <c r="A92" s="357" t="s">
        <v>225</v>
      </c>
      <c r="B92" s="1120" t="s">
        <v>225</v>
      </c>
      <c r="C92" s="1119">
        <v>40.96</v>
      </c>
      <c r="D92" s="1116" t="s">
        <v>495</v>
      </c>
      <c r="E92" s="746">
        <f t="shared" si="12"/>
        <v>40.96</v>
      </c>
      <c r="F92" s="342">
        <f t="shared" si="9"/>
        <v>0.47267901448271882</v>
      </c>
      <c r="G92" s="318">
        <f t="shared" si="13"/>
        <v>-0.52732098551728113</v>
      </c>
      <c r="H92" s="318">
        <f t="shared" si="14"/>
        <v>0.52732098551728113</v>
      </c>
      <c r="I92" s="605">
        <f t="shared" si="10"/>
        <v>-52.841861809771608</v>
      </c>
      <c r="J92" s="125">
        <f t="shared" si="11"/>
        <v>-52.841861809771608</v>
      </c>
      <c r="K92" s="319">
        <f>'MASTER CHART'!$M$7</f>
        <v>-0.30000000000000004</v>
      </c>
      <c r="L92" s="317">
        <f t="shared" si="15"/>
        <v>15.852558542931485</v>
      </c>
    </row>
    <row r="93" spans="1:52" ht="16.100000000000001" x14ac:dyDescent="0.35">
      <c r="A93" s="356" t="s">
        <v>171</v>
      </c>
      <c r="B93" s="1120" t="s">
        <v>171</v>
      </c>
      <c r="C93" s="1119">
        <v>50.87</v>
      </c>
      <c r="D93" s="1116" t="s">
        <v>495</v>
      </c>
      <c r="E93" s="746">
        <f t="shared" si="12"/>
        <v>50.87</v>
      </c>
      <c r="F93" s="342">
        <f t="shared" si="9"/>
        <v>0.58704056315273201</v>
      </c>
      <c r="G93" s="318">
        <f t="shared" si="13"/>
        <v>-0.41295943684726799</v>
      </c>
      <c r="H93" s="318">
        <f t="shared" si="14"/>
        <v>0.41295943684726799</v>
      </c>
      <c r="I93" s="605">
        <f t="shared" si="10"/>
        <v>-41.381902283897091</v>
      </c>
      <c r="J93" s="125">
        <f t="shared" si="11"/>
        <v>-41.381902283897091</v>
      </c>
      <c r="K93" s="319">
        <f>'MASTER CHART'!$M$7</f>
        <v>-0.30000000000000004</v>
      </c>
      <c r="L93" s="317">
        <f t="shared" si="15"/>
        <v>12.41457068516913</v>
      </c>
    </row>
    <row r="94" spans="1:52" ht="16.100000000000001" x14ac:dyDescent="0.35">
      <c r="A94" s="357" t="s">
        <v>75</v>
      </c>
      <c r="B94" s="1120" t="s">
        <v>75</v>
      </c>
      <c r="C94" s="1119">
        <v>85.16</v>
      </c>
      <c r="D94" s="1115" t="s">
        <v>495</v>
      </c>
      <c r="E94" s="746">
        <f t="shared" si="12"/>
        <v>85.16</v>
      </c>
      <c r="F94" s="342">
        <f t="shared" si="9"/>
        <v>0.98274767757198078</v>
      </c>
      <c r="G94" s="318">
        <f t="shared" si="13"/>
        <v>-1.7252322428019218E-2</v>
      </c>
      <c r="H94" s="318">
        <f t="shared" si="14"/>
        <v>1.7252322428019218E-2</v>
      </c>
      <c r="I94" s="605">
        <f t="shared" si="10"/>
        <v>-1.7288233593524203</v>
      </c>
      <c r="J94" s="125">
        <f t="shared" si="11"/>
        <v>-1.7288233593524203</v>
      </c>
      <c r="K94" s="319">
        <f>'MASTER CHART'!$M$7</f>
        <v>-0.30000000000000004</v>
      </c>
      <c r="L94" s="317">
        <f t="shared" si="15"/>
        <v>0.51864700780572615</v>
      </c>
    </row>
    <row r="95" spans="1:52" ht="16.100000000000001" x14ac:dyDescent="0.35">
      <c r="A95" s="357" t="s">
        <v>172</v>
      </c>
      <c r="B95" s="1120" t="s">
        <v>172</v>
      </c>
      <c r="C95" s="1119">
        <v>3.8809999999999998</v>
      </c>
      <c r="D95" s="1116" t="s">
        <v>495</v>
      </c>
      <c r="E95" s="746">
        <f t="shared" si="12"/>
        <v>3.8809999999999998</v>
      </c>
      <c r="F95" s="342">
        <f t="shared" si="9"/>
        <v>4.4786798222837688E-2</v>
      </c>
      <c r="G95" s="318">
        <f t="shared" si="13"/>
        <v>-0.95521320177716229</v>
      </c>
      <c r="H95" s="318">
        <f t="shared" si="14"/>
        <v>0.95521320177716229</v>
      </c>
      <c r="I95" s="605">
        <f t="shared" si="10"/>
        <v>-95.720150332466019</v>
      </c>
      <c r="J95" s="125">
        <f t="shared" si="11"/>
        <v>-95.720150332466019</v>
      </c>
      <c r="K95" s="319">
        <f>'MASTER CHART'!$M$7</f>
        <v>-0.30000000000000004</v>
      </c>
      <c r="L95" s="317">
        <f t="shared" si="15"/>
        <v>28.716045099739809</v>
      </c>
    </row>
    <row r="96" spans="1:52" ht="16.100000000000001" x14ac:dyDescent="0.35">
      <c r="A96" s="356" t="s">
        <v>76</v>
      </c>
      <c r="B96" s="1120" t="s">
        <v>76</v>
      </c>
      <c r="C96" s="1119">
        <v>90.89</v>
      </c>
      <c r="D96" s="1115" t="s">
        <v>495</v>
      </c>
      <c r="E96" s="746">
        <f t="shared" si="12"/>
        <v>90.89</v>
      </c>
      <c r="F96" s="342">
        <f t="shared" si="9"/>
        <v>1.0488719635335526</v>
      </c>
      <c r="G96" s="318">
        <f t="shared" si="13"/>
        <v>4.8871963533552609E-2</v>
      </c>
      <c r="H96" s="318">
        <f t="shared" si="14"/>
        <v>-4.8871963533552609E-2</v>
      </c>
      <c r="I96" s="605">
        <f t="shared" si="10"/>
        <v>1.9992121168776706E-2</v>
      </c>
      <c r="J96" s="125">
        <f t="shared" si="11"/>
        <v>1.9992121168776706E-2</v>
      </c>
      <c r="K96" s="319">
        <f>'MASTER CHART'!$M$7</f>
        <v>-0.30000000000000004</v>
      </c>
      <c r="L96" s="317">
        <f t="shared" si="15"/>
        <v>-5.9976363506330128E-3</v>
      </c>
    </row>
    <row r="97" spans="1:12" ht="16.100000000000001" x14ac:dyDescent="0.35">
      <c r="A97" s="357" t="s">
        <v>173</v>
      </c>
      <c r="B97" s="1120" t="s">
        <v>173</v>
      </c>
      <c r="C97" s="1119">
        <v>85.79</v>
      </c>
      <c r="D97" s="1116" t="s">
        <v>495</v>
      </c>
      <c r="E97" s="746">
        <f t="shared" si="12"/>
        <v>85.79</v>
      </c>
      <c r="F97" s="342">
        <f t="shared" si="9"/>
        <v>0.99001788702325322</v>
      </c>
      <c r="G97" s="318">
        <f t="shared" si="13"/>
        <v>-9.982112976746782E-3</v>
      </c>
      <c r="H97" s="318">
        <f t="shared" si="14"/>
        <v>9.982112976746782E-3</v>
      </c>
      <c r="I97" s="605">
        <f t="shared" si="10"/>
        <v>-1.0002891008962038</v>
      </c>
      <c r="J97" s="125">
        <f t="shared" si="11"/>
        <v>-1.0002891008962038</v>
      </c>
      <c r="K97" s="319">
        <f>'MASTER CHART'!$M$7</f>
        <v>-0.30000000000000004</v>
      </c>
      <c r="L97" s="317">
        <f t="shared" si="15"/>
        <v>0.30008673026886118</v>
      </c>
    </row>
    <row r="98" spans="1:12" ht="16.100000000000001" x14ac:dyDescent="0.35">
      <c r="A98" s="356" t="s">
        <v>174</v>
      </c>
      <c r="B98" s="1120" t="s">
        <v>174</v>
      </c>
      <c r="C98" s="1119">
        <v>58.74</v>
      </c>
      <c r="D98" s="1115" t="s">
        <v>495</v>
      </c>
      <c r="E98" s="746">
        <f t="shared" si="12"/>
        <v>58.74</v>
      </c>
      <c r="F98" s="342">
        <f t="shared" si="9"/>
        <v>0.67786048121862563</v>
      </c>
      <c r="G98" s="318">
        <f t="shared" si="13"/>
        <v>-0.32213951878137437</v>
      </c>
      <c r="H98" s="318">
        <f t="shared" si="14"/>
        <v>0.32213951878137437</v>
      </c>
      <c r="I98" s="605">
        <f t="shared" si="10"/>
        <v>-32.281006071118817</v>
      </c>
      <c r="J98" s="125">
        <f t="shared" si="11"/>
        <v>-32.281006071118817</v>
      </c>
      <c r="K98" s="319">
        <f>'MASTER CHART'!$M$7</f>
        <v>-0.30000000000000004</v>
      </c>
      <c r="L98" s="317">
        <f t="shared" si="15"/>
        <v>9.6843018213356462</v>
      </c>
    </row>
    <row r="99" spans="1:12" ht="16.100000000000001" x14ac:dyDescent="0.35">
      <c r="A99" s="357" t="s">
        <v>175</v>
      </c>
      <c r="B99" s="1120" t="s">
        <v>226</v>
      </c>
      <c r="C99" s="1119">
        <v>63.22</v>
      </c>
      <c r="D99" s="1115" t="s">
        <v>495</v>
      </c>
      <c r="E99" s="746">
        <f t="shared" si="12"/>
        <v>63.22</v>
      </c>
      <c r="F99" s="342">
        <f t="shared" si="9"/>
        <v>0.72955974842767291</v>
      </c>
      <c r="G99" s="318">
        <f t="shared" si="13"/>
        <v>-0.27044025157232709</v>
      </c>
      <c r="H99" s="318">
        <f t="shared" si="14"/>
        <v>0.27044025157232709</v>
      </c>
      <c r="I99" s="605">
        <f t="shared" si="10"/>
        <v>-27.100318010985841</v>
      </c>
      <c r="J99" s="125">
        <f t="shared" si="11"/>
        <v>-27.100318010985841</v>
      </c>
      <c r="K99" s="319">
        <f>'MASTER CHART'!$M$7</f>
        <v>-0.30000000000000004</v>
      </c>
      <c r="L99" s="317">
        <f t="shared" si="15"/>
        <v>8.1300954032957531</v>
      </c>
    </row>
    <row r="100" spans="1:12" ht="16.100000000000001" x14ac:dyDescent="0.35">
      <c r="A100" s="356" t="s">
        <v>176</v>
      </c>
      <c r="B100" s="1120" t="s">
        <v>176</v>
      </c>
      <c r="C100" s="1119">
        <v>37.49</v>
      </c>
      <c r="D100" s="1115" t="s">
        <v>495</v>
      </c>
      <c r="E100" s="746">
        <f t="shared" si="12"/>
        <v>37.49</v>
      </c>
      <c r="F100" s="342">
        <f t="shared" ref="F100:F131" si="16">IF(E100=0,"use mean",E100/$E$179)</f>
        <v>0.43263516242571115</v>
      </c>
      <c r="G100" s="318">
        <f t="shared" si="13"/>
        <v>-0.56736483757428879</v>
      </c>
      <c r="H100" s="318">
        <f t="shared" si="14"/>
        <v>0.56736483757428879</v>
      </c>
      <c r="I100" s="605">
        <f t="shared" si="10"/>
        <v>-56.854582249204967</v>
      </c>
      <c r="J100" s="125">
        <f t="shared" ref="J100:J131" si="17">IF(G100&lt;0,G100/$G$181*-100,G100/$G$180*100)</f>
        <v>-56.854582249204967</v>
      </c>
      <c r="K100" s="319">
        <f>'MASTER CHART'!$M$7</f>
        <v>-0.30000000000000004</v>
      </c>
      <c r="L100" s="317">
        <f t="shared" si="15"/>
        <v>17.056374674761493</v>
      </c>
    </row>
    <row r="101" spans="1:12" ht="16.100000000000001" x14ac:dyDescent="0.35">
      <c r="A101" s="357" t="s">
        <v>177</v>
      </c>
      <c r="B101" s="1120" t="s">
        <v>177</v>
      </c>
      <c r="C101" s="1119">
        <v>21.23</v>
      </c>
      <c r="D101" s="1115" t="s">
        <v>495</v>
      </c>
      <c r="E101" s="746">
        <f t="shared" si="12"/>
        <v>21.23</v>
      </c>
      <c r="F101" s="342">
        <f t="shared" si="16"/>
        <v>0.24499451849287404</v>
      </c>
      <c r="G101" s="318">
        <f t="shared" si="13"/>
        <v>-0.75500548150712599</v>
      </c>
      <c r="H101" s="318">
        <f t="shared" si="14"/>
        <v>0.75500548150712599</v>
      </c>
      <c r="I101" s="605">
        <f t="shared" si="10"/>
        <v>-75.657704538884076</v>
      </c>
      <c r="J101" s="125">
        <f t="shared" si="17"/>
        <v>-75.657704538884076</v>
      </c>
      <c r="K101" s="319">
        <f>'MASTER CHART'!$M$7</f>
        <v>-0.30000000000000004</v>
      </c>
      <c r="L101" s="317">
        <f t="shared" si="15"/>
        <v>22.697311361665225</v>
      </c>
    </row>
    <row r="102" spans="1:12" ht="16.100000000000001" x14ac:dyDescent="0.35">
      <c r="A102" s="356" t="s">
        <v>77</v>
      </c>
      <c r="B102" s="1120" t="s">
        <v>77</v>
      </c>
      <c r="C102" s="1119">
        <v>863.8</v>
      </c>
      <c r="D102" s="1115" t="s">
        <v>495</v>
      </c>
      <c r="E102" s="746">
        <f t="shared" si="12"/>
        <v>863.8</v>
      </c>
      <c r="F102" s="342">
        <f t="shared" si="16"/>
        <v>9.9682649587444452</v>
      </c>
      <c r="G102" s="318">
        <f t="shared" si="13"/>
        <v>8.9682649587444452</v>
      </c>
      <c r="H102" s="318">
        <f t="shared" si="14"/>
        <v>-8.9682649587444452</v>
      </c>
      <c r="I102" s="605">
        <f t="shared" si="10"/>
        <v>3.6686604499903104</v>
      </c>
      <c r="J102" s="125">
        <f t="shared" si="17"/>
        <v>3.6686604499903104</v>
      </c>
      <c r="K102" s="319">
        <f>'MASTER CHART'!$M$7</f>
        <v>-0.30000000000000004</v>
      </c>
      <c r="L102" s="317">
        <f t="shared" si="15"/>
        <v>-1.1005981349970932</v>
      </c>
    </row>
    <row r="103" spans="1:12" ht="16.100000000000001" x14ac:dyDescent="0.35">
      <c r="A103" s="356" t="s">
        <v>178</v>
      </c>
      <c r="B103" s="1120" t="s">
        <v>178</v>
      </c>
      <c r="C103" s="1119">
        <v>38.090000000000003</v>
      </c>
      <c r="D103" s="1116" t="s">
        <v>495</v>
      </c>
      <c r="E103" s="746">
        <f t="shared" si="12"/>
        <v>38.090000000000003</v>
      </c>
      <c r="F103" s="342">
        <f t="shared" si="16"/>
        <v>0.43955917142692291</v>
      </c>
      <c r="G103" s="318">
        <f t="shared" si="13"/>
        <v>-0.56044082857307709</v>
      </c>
      <c r="H103" s="318">
        <f t="shared" si="14"/>
        <v>0.56044082857307709</v>
      </c>
      <c r="I103" s="605">
        <f t="shared" si="10"/>
        <v>-56.160740098294291</v>
      </c>
      <c r="J103" s="125">
        <f t="shared" si="17"/>
        <v>-56.160740098294291</v>
      </c>
      <c r="K103" s="319">
        <f>'MASTER CHART'!$M$7</f>
        <v>-0.30000000000000004</v>
      </c>
      <c r="L103" s="317">
        <f t="shared" si="15"/>
        <v>16.848222029488291</v>
      </c>
    </row>
    <row r="104" spans="1:12" ht="16.100000000000001" x14ac:dyDescent="0.35">
      <c r="A104" s="357" t="s">
        <v>179</v>
      </c>
      <c r="B104" s="1120" t="s">
        <v>179</v>
      </c>
      <c r="C104" s="1119">
        <v>16.32</v>
      </c>
      <c r="D104" s="1116" t="s">
        <v>495</v>
      </c>
      <c r="E104" s="746">
        <f t="shared" si="12"/>
        <v>16.32</v>
      </c>
      <c r="F104" s="342">
        <f t="shared" si="16"/>
        <v>0.18833304483295829</v>
      </c>
      <c r="G104" s="318">
        <f t="shared" si="13"/>
        <v>-0.81166695516704168</v>
      </c>
      <c r="H104" s="318">
        <f t="shared" si="14"/>
        <v>0.81166695516704168</v>
      </c>
      <c r="I104" s="605">
        <f t="shared" si="10"/>
        <v>-81.33564614050303</v>
      </c>
      <c r="J104" s="125">
        <f t="shared" si="17"/>
        <v>-81.33564614050303</v>
      </c>
      <c r="K104" s="319">
        <f>'MASTER CHART'!$M$7</f>
        <v>-0.30000000000000004</v>
      </c>
      <c r="L104" s="317">
        <f t="shared" si="15"/>
        <v>24.400693842150911</v>
      </c>
    </row>
    <row r="105" spans="1:12" ht="16.100000000000001" x14ac:dyDescent="0.35">
      <c r="A105" s="356" t="s">
        <v>180</v>
      </c>
      <c r="B105" s="1120" t="s">
        <v>180</v>
      </c>
      <c r="C105" s="1119">
        <v>0.18</v>
      </c>
      <c r="D105" s="1115" t="s">
        <v>495</v>
      </c>
      <c r="E105" s="746">
        <f t="shared" si="12"/>
        <v>0.18</v>
      </c>
      <c r="F105" s="342">
        <f t="shared" si="16"/>
        <v>2.0772027003635105E-3</v>
      </c>
      <c r="G105" s="318">
        <f t="shared" si="13"/>
        <v>-0.99792279729963651</v>
      </c>
      <c r="H105" s="318">
        <f t="shared" si="14"/>
        <v>0.99792279729963651</v>
      </c>
      <c r="I105" s="605">
        <f t="shared" si="10"/>
        <v>-100</v>
      </c>
      <c r="J105" s="125">
        <f t="shared" si="17"/>
        <v>-100</v>
      </c>
      <c r="K105" s="319">
        <f>'MASTER CHART'!$M$7</f>
        <v>-0.30000000000000004</v>
      </c>
      <c r="L105" s="317">
        <f t="shared" si="15"/>
        <v>30.000000000000004</v>
      </c>
    </row>
    <row r="106" spans="1:12" ht="16.100000000000001" x14ac:dyDescent="0.35">
      <c r="A106" s="357" t="s">
        <v>181</v>
      </c>
      <c r="B106" s="1120" t="s">
        <v>181</v>
      </c>
      <c r="C106" s="1119">
        <v>16.71</v>
      </c>
      <c r="D106" s="1115" t="s">
        <v>495</v>
      </c>
      <c r="E106" s="746">
        <f t="shared" si="12"/>
        <v>16.71</v>
      </c>
      <c r="F106" s="342">
        <f t="shared" si="16"/>
        <v>0.19283365068374589</v>
      </c>
      <c r="G106" s="318">
        <f t="shared" si="13"/>
        <v>-0.80716634931625408</v>
      </c>
      <c r="H106" s="318">
        <f t="shared" si="14"/>
        <v>0.80716634931625408</v>
      </c>
      <c r="I106" s="605">
        <f t="shared" si="10"/>
        <v>-80.884648742411088</v>
      </c>
      <c r="J106" s="125">
        <f t="shared" si="17"/>
        <v>-80.884648742411088</v>
      </c>
      <c r="K106" s="319">
        <f>'MASTER CHART'!$M$7</f>
        <v>-0.30000000000000004</v>
      </c>
      <c r="L106" s="317">
        <f t="shared" si="15"/>
        <v>24.265394622723331</v>
      </c>
    </row>
    <row r="107" spans="1:12" ht="16.100000000000001" x14ac:dyDescent="0.35">
      <c r="A107" s="356" t="s">
        <v>121</v>
      </c>
      <c r="B107" s="1120" t="s">
        <v>121</v>
      </c>
      <c r="C107" s="1119">
        <v>25.85</v>
      </c>
      <c r="D107" s="1116" t="s">
        <v>495</v>
      </c>
      <c r="E107" s="746">
        <f t="shared" si="12"/>
        <v>25.85</v>
      </c>
      <c r="F107" s="342">
        <f t="shared" si="16"/>
        <v>0.29830938780220417</v>
      </c>
      <c r="G107" s="318">
        <f t="shared" si="13"/>
        <v>-0.70169061219779583</v>
      </c>
      <c r="H107" s="318">
        <f t="shared" si="14"/>
        <v>0.70169061219779583</v>
      </c>
      <c r="I107" s="605">
        <f t="shared" si="10"/>
        <v>-70.315119976871927</v>
      </c>
      <c r="J107" s="125">
        <f t="shared" si="17"/>
        <v>-70.315119976871927</v>
      </c>
      <c r="K107" s="319">
        <f>'MASTER CHART'!$M$7</f>
        <v>-0.30000000000000004</v>
      </c>
      <c r="L107" s="317">
        <f t="shared" si="15"/>
        <v>21.09453599306158</v>
      </c>
    </row>
    <row r="108" spans="1:12" ht="16.100000000000001" x14ac:dyDescent="0.35">
      <c r="A108" s="356" t="s">
        <v>78</v>
      </c>
      <c r="B108" s="1120" t="s">
        <v>78</v>
      </c>
      <c r="C108" s="1119">
        <v>2307</v>
      </c>
      <c r="D108" s="1116" t="s">
        <v>495</v>
      </c>
      <c r="E108" s="746">
        <f t="shared" si="12"/>
        <v>2307</v>
      </c>
      <c r="F108" s="342">
        <f t="shared" si="16"/>
        <v>26.622814609658992</v>
      </c>
      <c r="G108" s="318">
        <f t="shared" si="13"/>
        <v>25.622814609658992</v>
      </c>
      <c r="H108" s="318">
        <f t="shared" si="14"/>
        <v>-25.622814609658992</v>
      </c>
      <c r="I108" s="605">
        <f t="shared" si="10"/>
        <v>10.481559923609799</v>
      </c>
      <c r="J108" s="125">
        <f t="shared" si="17"/>
        <v>10.481559923609799</v>
      </c>
      <c r="K108" s="319">
        <f>'MASTER CHART'!$M$7</f>
        <v>-0.30000000000000004</v>
      </c>
      <c r="L108" s="317">
        <f t="shared" si="15"/>
        <v>-3.14446797708294</v>
      </c>
    </row>
    <row r="109" spans="1:12" ht="16.100000000000001" x14ac:dyDescent="0.35">
      <c r="A109" s="356" t="s">
        <v>182</v>
      </c>
      <c r="B109" s="1120" t="s">
        <v>182</v>
      </c>
      <c r="C109" s="1119">
        <v>36.65</v>
      </c>
      <c r="D109" s="1115" t="s">
        <v>495</v>
      </c>
      <c r="E109" s="746">
        <f t="shared" si="12"/>
        <v>36.65</v>
      </c>
      <c r="F109" s="342">
        <f t="shared" si="16"/>
        <v>0.42294154982401477</v>
      </c>
      <c r="G109" s="318">
        <f t="shared" si="13"/>
        <v>-0.57705845017598523</v>
      </c>
      <c r="H109" s="318">
        <f t="shared" si="14"/>
        <v>0.57705845017598523</v>
      </c>
      <c r="I109" s="605">
        <f t="shared" si="10"/>
        <v>-57.825961260479907</v>
      </c>
      <c r="J109" s="125">
        <f t="shared" si="17"/>
        <v>-57.825961260479907</v>
      </c>
      <c r="K109" s="319">
        <f>'MASTER CHART'!$M$7</f>
        <v>-0.30000000000000004</v>
      </c>
      <c r="L109" s="317">
        <f t="shared" si="15"/>
        <v>17.347788378143974</v>
      </c>
    </row>
    <row r="110" spans="1:12" ht="16.100000000000001" x14ac:dyDescent="0.35">
      <c r="A110" s="357" t="s">
        <v>183</v>
      </c>
      <c r="B110" s="1120" t="s">
        <v>183</v>
      </c>
      <c r="C110" s="1119">
        <v>10.61</v>
      </c>
      <c r="D110" s="1115" t="s">
        <v>495</v>
      </c>
      <c r="E110" s="746">
        <f t="shared" si="12"/>
        <v>10.61</v>
      </c>
      <c r="F110" s="342">
        <f t="shared" si="16"/>
        <v>0.12243955917142692</v>
      </c>
      <c r="G110" s="318">
        <f t="shared" si="13"/>
        <v>-0.8775604408285731</v>
      </c>
      <c r="H110" s="318">
        <f t="shared" si="14"/>
        <v>0.8775604408285731</v>
      </c>
      <c r="I110" s="605">
        <f t="shared" si="10"/>
        <v>-87.938710610002886</v>
      </c>
      <c r="J110" s="125">
        <f t="shared" si="17"/>
        <v>-87.938710610002886</v>
      </c>
      <c r="K110" s="319">
        <f>'MASTER CHART'!$M$7</f>
        <v>-0.30000000000000004</v>
      </c>
      <c r="L110" s="317">
        <f t="shared" si="15"/>
        <v>26.381613183000869</v>
      </c>
    </row>
    <row r="111" spans="1:12" ht="16.100000000000001" x14ac:dyDescent="0.35">
      <c r="A111" s="357" t="s">
        <v>79</v>
      </c>
      <c r="B111" s="1120" t="s">
        <v>79</v>
      </c>
      <c r="C111" s="1119">
        <v>282.8</v>
      </c>
      <c r="D111" s="1115" t="s">
        <v>495</v>
      </c>
      <c r="E111" s="746">
        <f t="shared" si="12"/>
        <v>282.8</v>
      </c>
      <c r="F111" s="342">
        <f t="shared" si="16"/>
        <v>3.2635162425711153</v>
      </c>
      <c r="G111" s="318">
        <f t="shared" si="13"/>
        <v>2.2635162425711153</v>
      </c>
      <c r="H111" s="318">
        <f t="shared" si="14"/>
        <v>-2.2635162425711153</v>
      </c>
      <c r="I111" s="605">
        <f t="shared" si="10"/>
        <v>0.92593969460441683</v>
      </c>
      <c r="J111" s="125">
        <f t="shared" si="17"/>
        <v>0.92593969460441683</v>
      </c>
      <c r="K111" s="319">
        <f>'MASTER CHART'!$M$7</f>
        <v>-0.30000000000000004</v>
      </c>
      <c r="L111" s="317">
        <f t="shared" si="15"/>
        <v>-0.2777819083813251</v>
      </c>
    </row>
    <row r="112" spans="1:12" ht="16.100000000000001" x14ac:dyDescent="0.35">
      <c r="A112" s="356" t="s">
        <v>184</v>
      </c>
      <c r="B112" s="1120" t="s">
        <v>184</v>
      </c>
      <c r="C112" s="1119">
        <v>35.31</v>
      </c>
      <c r="D112" s="1116" t="s">
        <v>495</v>
      </c>
      <c r="E112" s="746">
        <f t="shared" si="12"/>
        <v>35.31</v>
      </c>
      <c r="F112" s="342">
        <f t="shared" si="16"/>
        <v>0.40747792972130864</v>
      </c>
      <c r="G112" s="318">
        <f t="shared" si="13"/>
        <v>-0.5925220702786913</v>
      </c>
      <c r="H112" s="318">
        <f t="shared" si="14"/>
        <v>0.5925220702786913</v>
      </c>
      <c r="I112" s="605">
        <f t="shared" si="10"/>
        <v>-59.375542064180387</v>
      </c>
      <c r="J112" s="125">
        <f t="shared" si="17"/>
        <v>-59.375542064180387</v>
      </c>
      <c r="K112" s="319">
        <f>'MASTER CHART'!$M$7</f>
        <v>-0.30000000000000004</v>
      </c>
      <c r="L112" s="317">
        <f t="shared" si="15"/>
        <v>17.81266261925412</v>
      </c>
    </row>
    <row r="113" spans="1:12" ht="20.25" customHeight="1" x14ac:dyDescent="0.3">
      <c r="A113" s="322" t="s">
        <v>185</v>
      </c>
      <c r="B113" s="1120" t="s">
        <v>218</v>
      </c>
      <c r="C113" s="1119">
        <v>311.10000000000002</v>
      </c>
      <c r="D113" s="1116" t="s">
        <v>495</v>
      </c>
      <c r="E113" s="746">
        <f t="shared" si="12"/>
        <v>311.10000000000002</v>
      </c>
      <c r="F113" s="342">
        <f t="shared" si="16"/>
        <v>3.5900986671282675</v>
      </c>
      <c r="G113" s="318">
        <f t="shared" si="13"/>
        <v>2.5900986671282675</v>
      </c>
      <c r="H113" s="318">
        <f t="shared" si="14"/>
        <v>-2.5900986671282675</v>
      </c>
      <c r="I113" s="605">
        <f t="shared" si="10"/>
        <v>1.0595352150474819</v>
      </c>
      <c r="J113" s="125">
        <f t="shared" si="17"/>
        <v>1.0595352150474819</v>
      </c>
      <c r="K113" s="319">
        <f>'MASTER CHART'!$M$7</f>
        <v>-0.30000000000000004</v>
      </c>
      <c r="L113" s="317">
        <f t="shared" si="15"/>
        <v>-0.3178605645142446</v>
      </c>
    </row>
    <row r="114" spans="1:12" ht="16.100000000000001" x14ac:dyDescent="0.35">
      <c r="A114" s="356" t="s">
        <v>186</v>
      </c>
      <c r="B114" s="1120" t="s">
        <v>186</v>
      </c>
      <c r="C114" s="1119">
        <v>27.04</v>
      </c>
      <c r="D114" s="1116" t="s">
        <v>495</v>
      </c>
      <c r="E114" s="746">
        <f t="shared" si="12"/>
        <v>27.04</v>
      </c>
      <c r="F114" s="342">
        <f t="shared" si="16"/>
        <v>0.31204200565460732</v>
      </c>
      <c r="G114" s="318">
        <f t="shared" si="13"/>
        <v>-0.68795799434539262</v>
      </c>
      <c r="H114" s="318">
        <f t="shared" si="14"/>
        <v>0.68795799434539262</v>
      </c>
      <c r="I114" s="605">
        <f t="shared" si="10"/>
        <v>-68.938999710899097</v>
      </c>
      <c r="J114" s="125">
        <f t="shared" si="17"/>
        <v>-68.938999710899097</v>
      </c>
      <c r="K114" s="319">
        <f>'MASTER CHART'!$M$7</f>
        <v>-0.30000000000000004</v>
      </c>
      <c r="L114" s="317">
        <f t="shared" si="15"/>
        <v>20.681699913269732</v>
      </c>
    </row>
    <row r="115" spans="1:12" ht="16.100000000000001" x14ac:dyDescent="0.35">
      <c r="A115" s="356" t="s">
        <v>187</v>
      </c>
      <c r="B115" s="1120" t="s">
        <v>187</v>
      </c>
      <c r="C115" s="1119">
        <v>71.52</v>
      </c>
      <c r="D115" s="1116" t="s">
        <v>495</v>
      </c>
      <c r="E115" s="746">
        <f t="shared" si="12"/>
        <v>71.52</v>
      </c>
      <c r="F115" s="342">
        <f t="shared" si="16"/>
        <v>0.82534187294443473</v>
      </c>
      <c r="G115" s="318">
        <f t="shared" si="13"/>
        <v>-0.17465812705556527</v>
      </c>
      <c r="H115" s="318">
        <f t="shared" si="14"/>
        <v>0.17465812705556527</v>
      </c>
      <c r="I115" s="605">
        <f t="shared" si="10"/>
        <v>-17.502168256721607</v>
      </c>
      <c r="J115" s="125">
        <f t="shared" si="17"/>
        <v>-17.502168256721607</v>
      </c>
      <c r="K115" s="319">
        <f>'MASTER CHART'!$M$7</f>
        <v>-0.30000000000000004</v>
      </c>
      <c r="L115" s="317">
        <f t="shared" si="15"/>
        <v>5.2506504770164826</v>
      </c>
    </row>
    <row r="116" spans="1:12" x14ac:dyDescent="0.3">
      <c r="A116" s="281" t="s">
        <v>188</v>
      </c>
      <c r="B116" s="1126" t="s">
        <v>498</v>
      </c>
      <c r="C116" s="1119">
        <v>3.1280000000000001</v>
      </c>
      <c r="D116" s="1115" t="s">
        <v>317</v>
      </c>
      <c r="E116" s="746">
        <f t="shared" si="12"/>
        <v>3.1280000000000001</v>
      </c>
      <c r="F116" s="342">
        <f t="shared" si="16"/>
        <v>3.6097166926317002E-2</v>
      </c>
      <c r="G116" s="318">
        <f t="shared" si="13"/>
        <v>-0.96390283307368296</v>
      </c>
      <c r="H116" s="318">
        <f t="shared" si="14"/>
        <v>0.96390283307368296</v>
      </c>
      <c r="I116" s="605">
        <f t="shared" si="10"/>
        <v>-96.590922231858912</v>
      </c>
      <c r="J116" s="125">
        <f t="shared" si="17"/>
        <v>-96.590922231858912</v>
      </c>
      <c r="K116" s="319">
        <f>'MASTER CHART'!$M$7</f>
        <v>-0.30000000000000004</v>
      </c>
      <c r="L116" s="317">
        <f t="shared" si="15"/>
        <v>28.977276669557678</v>
      </c>
    </row>
    <row r="117" spans="1:12" ht="16.100000000000001" x14ac:dyDescent="0.35">
      <c r="A117" s="356" t="s">
        <v>80</v>
      </c>
      <c r="B117" s="1120" t="s">
        <v>80</v>
      </c>
      <c r="C117" s="1119">
        <v>865.9</v>
      </c>
      <c r="D117" s="1116" t="s">
        <v>495</v>
      </c>
      <c r="E117" s="746">
        <f t="shared" si="12"/>
        <v>865.9</v>
      </c>
      <c r="F117" s="342">
        <f t="shared" si="16"/>
        <v>9.9924989902486878</v>
      </c>
      <c r="G117" s="318">
        <f t="shared" si="13"/>
        <v>8.9924989902486878</v>
      </c>
      <c r="H117" s="318">
        <f t="shared" si="14"/>
        <v>-8.9924989902486878</v>
      </c>
      <c r="I117" s="605">
        <f t="shared" si="10"/>
        <v>3.6785738985037542</v>
      </c>
      <c r="J117" s="125">
        <f t="shared" si="17"/>
        <v>3.6785738985037542</v>
      </c>
      <c r="K117" s="319">
        <f>'MASTER CHART'!$M$7</f>
        <v>-0.30000000000000004</v>
      </c>
      <c r="L117" s="317">
        <f t="shared" si="15"/>
        <v>-1.1035721695511265</v>
      </c>
    </row>
    <row r="118" spans="1:12" ht="16.100000000000001" x14ac:dyDescent="0.35">
      <c r="A118" s="356" t="s">
        <v>189</v>
      </c>
      <c r="B118" s="1120" t="s">
        <v>189</v>
      </c>
      <c r="C118" s="1119">
        <v>11.1</v>
      </c>
      <c r="D118" s="1116" t="s">
        <v>497</v>
      </c>
      <c r="E118" s="746">
        <f t="shared" si="12"/>
        <v>11.1</v>
      </c>
      <c r="F118" s="495">
        <f t="shared" si="16"/>
        <v>0.12809416652241648</v>
      </c>
      <c r="G118" s="496">
        <f t="shared" si="13"/>
        <v>-0.87190583347758355</v>
      </c>
      <c r="H118" s="496">
        <f t="shared" si="14"/>
        <v>0.87190583347758355</v>
      </c>
      <c r="I118" s="605">
        <f t="shared" si="10"/>
        <v>-87.372072853425848</v>
      </c>
      <c r="J118" s="497">
        <f t="shared" si="17"/>
        <v>-87.372072853425848</v>
      </c>
      <c r="K118" s="319">
        <f>'MASTER CHART'!$M$7</f>
        <v>-0.30000000000000004</v>
      </c>
      <c r="L118" s="317">
        <f t="shared" si="15"/>
        <v>26.211621856027758</v>
      </c>
    </row>
    <row r="119" spans="1:12" ht="16.100000000000001" x14ac:dyDescent="0.35">
      <c r="A119" s="357" t="s">
        <v>81</v>
      </c>
      <c r="B119" s="1120" t="s">
        <v>81</v>
      </c>
      <c r="C119" s="1119">
        <v>174.8</v>
      </c>
      <c r="D119" s="1116" t="s">
        <v>495</v>
      </c>
      <c r="E119" s="746">
        <f t="shared" si="12"/>
        <v>174.8</v>
      </c>
      <c r="F119" s="342">
        <f t="shared" si="16"/>
        <v>2.0171946223530091</v>
      </c>
      <c r="G119" s="318">
        <f t="shared" si="13"/>
        <v>1.0171946223530091</v>
      </c>
      <c r="H119" s="318">
        <f t="shared" si="14"/>
        <v>-1.0171946223530091</v>
      </c>
      <c r="I119" s="605">
        <f t="shared" si="10"/>
        <v>0.41610519962734871</v>
      </c>
      <c r="J119" s="125">
        <f t="shared" si="17"/>
        <v>0.41610519962734871</v>
      </c>
      <c r="K119" s="319">
        <f>'MASTER CHART'!$M$7</f>
        <v>-0.30000000000000004</v>
      </c>
      <c r="L119" s="317">
        <f t="shared" si="15"/>
        <v>-0.12483155988820463</v>
      </c>
    </row>
    <row r="120" spans="1:12" ht="16.100000000000001" x14ac:dyDescent="0.35">
      <c r="A120" s="356" t="s">
        <v>36</v>
      </c>
      <c r="B120" s="1120" t="s">
        <v>36</v>
      </c>
      <c r="C120" s="1119">
        <v>33.49</v>
      </c>
      <c r="D120" s="1115" t="s">
        <v>495</v>
      </c>
      <c r="E120" s="746">
        <f t="shared" si="12"/>
        <v>33.49</v>
      </c>
      <c r="F120" s="342">
        <f t="shared" si="16"/>
        <v>0.38647510241763317</v>
      </c>
      <c r="G120" s="318">
        <f t="shared" si="13"/>
        <v>-0.61352489758236683</v>
      </c>
      <c r="H120" s="318">
        <f t="shared" si="14"/>
        <v>0.61352489758236683</v>
      </c>
      <c r="I120" s="605">
        <f t="shared" si="10"/>
        <v>-61.480196588609424</v>
      </c>
      <c r="J120" s="125">
        <f t="shared" si="17"/>
        <v>-61.480196588609424</v>
      </c>
      <c r="K120" s="319">
        <f>'MASTER CHART'!$M$7</f>
        <v>-0.30000000000000004</v>
      </c>
      <c r="L120" s="317">
        <f t="shared" si="15"/>
        <v>18.444058976582831</v>
      </c>
    </row>
    <row r="121" spans="1:12" ht="16.100000000000001" x14ac:dyDescent="0.35">
      <c r="A121" s="357" t="s">
        <v>190</v>
      </c>
      <c r="B121" s="1120" t="s">
        <v>190</v>
      </c>
      <c r="C121" s="1119">
        <v>20.27</v>
      </c>
      <c r="D121" s="1115" t="s">
        <v>495</v>
      </c>
      <c r="E121" s="746">
        <f t="shared" si="12"/>
        <v>20.27</v>
      </c>
      <c r="F121" s="342">
        <f t="shared" si="16"/>
        <v>0.2339161040909353</v>
      </c>
      <c r="G121" s="318">
        <f t="shared" si="13"/>
        <v>-0.76608389590906467</v>
      </c>
      <c r="H121" s="318">
        <f t="shared" si="14"/>
        <v>0.76608389590906467</v>
      </c>
      <c r="I121" s="605">
        <f t="shared" si="10"/>
        <v>-76.767851980341135</v>
      </c>
      <c r="J121" s="125">
        <f t="shared" si="17"/>
        <v>-76.767851980341135</v>
      </c>
      <c r="K121" s="319">
        <f>'MASTER CHART'!$M$7</f>
        <v>-0.30000000000000004</v>
      </c>
      <c r="L121" s="317">
        <f t="shared" si="15"/>
        <v>23.030355594102343</v>
      </c>
    </row>
    <row r="122" spans="1:12" ht="16.100000000000001" x14ac:dyDescent="0.35">
      <c r="A122" s="356" t="s">
        <v>191</v>
      </c>
      <c r="B122" s="1120" t="s">
        <v>191</v>
      </c>
      <c r="C122" s="1119">
        <v>1089</v>
      </c>
      <c r="D122" s="1116" t="s">
        <v>495</v>
      </c>
      <c r="E122" s="746">
        <f t="shared" si="12"/>
        <v>1089</v>
      </c>
      <c r="F122" s="342">
        <f t="shared" si="16"/>
        <v>12.567076337199238</v>
      </c>
      <c r="G122" s="318">
        <f t="shared" si="13"/>
        <v>11.567076337199238</v>
      </c>
      <c r="H122" s="318">
        <f t="shared" si="14"/>
        <v>-11.567076337199238</v>
      </c>
      <c r="I122" s="605">
        <f t="shared" si="10"/>
        <v>4.7317597858128631</v>
      </c>
      <c r="J122" s="125">
        <f t="shared" si="17"/>
        <v>4.7317597858128631</v>
      </c>
      <c r="K122" s="319">
        <f>'MASTER CHART'!$M$7</f>
        <v>-0.30000000000000004</v>
      </c>
      <c r="L122" s="317">
        <f t="shared" si="15"/>
        <v>-1.419527935743859</v>
      </c>
    </row>
    <row r="123" spans="1:12" ht="16.100000000000001" x14ac:dyDescent="0.35">
      <c r="A123" s="356" t="s">
        <v>192</v>
      </c>
      <c r="B123" s="1120" t="s">
        <v>192</v>
      </c>
      <c r="C123" s="1119">
        <v>364.7</v>
      </c>
      <c r="D123" s="1115" t="s">
        <v>495</v>
      </c>
      <c r="E123" s="746">
        <f t="shared" si="12"/>
        <v>364.7</v>
      </c>
      <c r="F123" s="342">
        <f t="shared" si="16"/>
        <v>4.2086434712365124</v>
      </c>
      <c r="G123" s="318">
        <f t="shared" si="13"/>
        <v>3.2086434712365124</v>
      </c>
      <c r="H123" s="318">
        <f t="shared" si="14"/>
        <v>-3.2086434712365124</v>
      </c>
      <c r="I123" s="605">
        <f t="shared" si="10"/>
        <v>1.3125641866286932</v>
      </c>
      <c r="J123" s="125">
        <f t="shared" si="17"/>
        <v>1.3125641866286932</v>
      </c>
      <c r="K123" s="319">
        <f>'MASTER CHART'!$M$7</f>
        <v>-0.30000000000000004</v>
      </c>
      <c r="L123" s="317">
        <f t="shared" si="15"/>
        <v>-0.39376925598860801</v>
      </c>
    </row>
    <row r="124" spans="1:12" ht="16.100000000000001" x14ac:dyDescent="0.35">
      <c r="A124" s="356" t="s">
        <v>38</v>
      </c>
      <c r="B124" s="1120" t="s">
        <v>38</v>
      </c>
      <c r="C124" s="1119">
        <v>173.1</v>
      </c>
      <c r="D124" s="1116" t="s">
        <v>495</v>
      </c>
      <c r="E124" s="746">
        <f t="shared" si="12"/>
        <v>173.1</v>
      </c>
      <c r="F124" s="342">
        <f t="shared" si="16"/>
        <v>1.9975765968495758</v>
      </c>
      <c r="G124" s="318">
        <f t="shared" si="13"/>
        <v>0.99757659684957578</v>
      </c>
      <c r="H124" s="318">
        <f t="shared" si="14"/>
        <v>-0.99757659684957578</v>
      </c>
      <c r="I124" s="605">
        <f t="shared" si="10"/>
        <v>0.4080800270212282</v>
      </c>
      <c r="J124" s="125">
        <f t="shared" si="17"/>
        <v>0.4080800270212282</v>
      </c>
      <c r="K124" s="319">
        <f>'MASTER CHART'!$M$7</f>
        <v>-0.30000000000000004</v>
      </c>
      <c r="L124" s="317">
        <f t="shared" si="15"/>
        <v>-0.12242400810636848</v>
      </c>
    </row>
    <row r="125" spans="1:12" ht="16.100000000000001" x14ac:dyDescent="0.35">
      <c r="A125" s="357" t="s">
        <v>82</v>
      </c>
      <c r="B125" s="1120" t="s">
        <v>82</v>
      </c>
      <c r="C125" s="1119">
        <v>988.2</v>
      </c>
      <c r="D125" s="1116" t="s">
        <v>495</v>
      </c>
      <c r="E125" s="746">
        <f t="shared" si="12"/>
        <v>988.2</v>
      </c>
      <c r="F125" s="342">
        <f t="shared" si="16"/>
        <v>11.403842824995673</v>
      </c>
      <c r="G125" s="318">
        <f t="shared" si="13"/>
        <v>10.403842824995673</v>
      </c>
      <c r="H125" s="318">
        <f t="shared" si="14"/>
        <v>-10.403842824995673</v>
      </c>
      <c r="I125" s="605">
        <f t="shared" si="10"/>
        <v>4.2559142571676007</v>
      </c>
      <c r="J125" s="125">
        <f t="shared" si="17"/>
        <v>4.2559142571676007</v>
      </c>
      <c r="K125" s="319">
        <f>'MASTER CHART'!$M$7</f>
        <v>-0.30000000000000004</v>
      </c>
      <c r="L125" s="317">
        <f t="shared" si="15"/>
        <v>-1.2767742771502804</v>
      </c>
    </row>
    <row r="126" spans="1:12" ht="16.100000000000001" x14ac:dyDescent="0.35">
      <c r="A126" s="356" t="s">
        <v>83</v>
      </c>
      <c r="B126" s="1120" t="s">
        <v>83</v>
      </c>
      <c r="C126" s="1119">
        <v>93.12</v>
      </c>
      <c r="D126" s="1116" t="s">
        <v>495</v>
      </c>
      <c r="E126" s="746">
        <f t="shared" si="12"/>
        <v>93.12</v>
      </c>
      <c r="F126" s="342">
        <f t="shared" si="16"/>
        <v>1.074606196988056</v>
      </c>
      <c r="G126" s="318">
        <f t="shared" si="13"/>
        <v>7.4606196988056039E-2</v>
      </c>
      <c r="H126" s="318">
        <f t="shared" si="14"/>
        <v>-7.4606196988056039E-2</v>
      </c>
      <c r="I126" s="605">
        <f t="shared" si="10"/>
        <v>3.0519259352099475E-2</v>
      </c>
      <c r="J126" s="125">
        <f t="shared" si="17"/>
        <v>3.0519259352099475E-2</v>
      </c>
      <c r="K126" s="319">
        <f>'MASTER CHART'!$M$7</f>
        <v>-0.30000000000000004</v>
      </c>
      <c r="L126" s="317">
        <f t="shared" si="15"/>
        <v>-9.1557778056298444E-3</v>
      </c>
    </row>
    <row r="127" spans="1:12" ht="16.100000000000001" x14ac:dyDescent="0.35">
      <c r="A127" s="357" t="s">
        <v>193</v>
      </c>
      <c r="B127" s="1120" t="s">
        <v>193</v>
      </c>
      <c r="C127" s="1119">
        <v>28.02</v>
      </c>
      <c r="D127" s="1115" t="s">
        <v>495</v>
      </c>
      <c r="E127" s="746">
        <f t="shared" si="12"/>
        <v>28.02</v>
      </c>
      <c r="F127" s="342">
        <f t="shared" si="16"/>
        <v>0.32335122035658648</v>
      </c>
      <c r="G127" s="318">
        <f t="shared" si="13"/>
        <v>-0.67664877964341352</v>
      </c>
      <c r="H127" s="318">
        <f t="shared" si="14"/>
        <v>0.67664877964341352</v>
      </c>
      <c r="I127" s="605">
        <f t="shared" si="10"/>
        <v>-67.805724197745008</v>
      </c>
      <c r="J127" s="125">
        <f t="shared" si="17"/>
        <v>-67.805724197745008</v>
      </c>
      <c r="K127" s="319">
        <f>'MASTER CHART'!$M$7</f>
        <v>-0.30000000000000004</v>
      </c>
      <c r="L127" s="317">
        <f t="shared" si="15"/>
        <v>20.341717259323506</v>
      </c>
    </row>
    <row r="128" spans="1:12" ht="16.100000000000001" x14ac:dyDescent="0.35">
      <c r="A128" s="356" t="s">
        <v>84</v>
      </c>
      <c r="B128" s="1120" t="s">
        <v>84</v>
      </c>
      <c r="C128" s="1119">
        <v>64.12</v>
      </c>
      <c r="D128" s="1115" t="s">
        <v>495</v>
      </c>
      <c r="E128" s="746">
        <f t="shared" si="12"/>
        <v>64.12</v>
      </c>
      <c r="F128" s="342">
        <f t="shared" si="16"/>
        <v>0.73994576192949058</v>
      </c>
      <c r="G128" s="318">
        <f t="shared" si="13"/>
        <v>-0.26005423807050942</v>
      </c>
      <c r="H128" s="318">
        <f t="shared" si="14"/>
        <v>0.26005423807050942</v>
      </c>
      <c r="I128" s="605">
        <f t="shared" si="10"/>
        <v>-26.059554784619827</v>
      </c>
      <c r="J128" s="125">
        <f t="shared" si="17"/>
        <v>-26.059554784619827</v>
      </c>
      <c r="K128" s="319">
        <f>'MASTER CHART'!$M$7</f>
        <v>-0.30000000000000004</v>
      </c>
      <c r="L128" s="317">
        <f t="shared" si="15"/>
        <v>7.8178664353859491</v>
      </c>
    </row>
    <row r="129" spans="1:12" ht="16.100000000000001" x14ac:dyDescent="0.35">
      <c r="A129" s="357" t="s">
        <v>85</v>
      </c>
      <c r="B129" s="1120" t="s">
        <v>85</v>
      </c>
      <c r="C129" s="1119">
        <v>409.9</v>
      </c>
      <c r="D129" s="1116" t="s">
        <v>495</v>
      </c>
      <c r="E129" s="746">
        <f t="shared" si="12"/>
        <v>409.9</v>
      </c>
      <c r="F129" s="342">
        <f t="shared" si="16"/>
        <v>4.7302521493277938</v>
      </c>
      <c r="G129" s="318">
        <f t="shared" si="13"/>
        <v>3.7302521493277938</v>
      </c>
      <c r="H129" s="318">
        <f t="shared" si="14"/>
        <v>-3.7302521493277938</v>
      </c>
      <c r="I129" s="605">
        <f t="shared" si="10"/>
        <v>1.525939364156133</v>
      </c>
      <c r="J129" s="125">
        <f t="shared" si="17"/>
        <v>1.525939364156133</v>
      </c>
      <c r="K129" s="319">
        <f>'MASTER CHART'!$M$7</f>
        <v>-0.30000000000000004</v>
      </c>
      <c r="L129" s="317">
        <f t="shared" si="15"/>
        <v>-0.45778180924683998</v>
      </c>
    </row>
    <row r="130" spans="1:12" ht="16.100000000000001" x14ac:dyDescent="0.35">
      <c r="A130" s="356" t="s">
        <v>86</v>
      </c>
      <c r="B130" s="1120" t="s">
        <v>86</v>
      </c>
      <c r="C130" s="1119">
        <v>801.9</v>
      </c>
      <c r="D130" s="1116" t="s">
        <v>495</v>
      </c>
      <c r="E130" s="746">
        <f t="shared" si="12"/>
        <v>801.9</v>
      </c>
      <c r="F130" s="342">
        <f t="shared" si="16"/>
        <v>9.2539380301194392</v>
      </c>
      <c r="G130" s="318">
        <f t="shared" si="13"/>
        <v>8.2539380301194392</v>
      </c>
      <c r="H130" s="318">
        <f t="shared" si="14"/>
        <v>-8.2539380301194392</v>
      </c>
      <c r="I130" s="605">
        <f t="shared" si="10"/>
        <v>3.376449753332158</v>
      </c>
      <c r="J130" s="125">
        <f t="shared" si="17"/>
        <v>3.376449753332158</v>
      </c>
      <c r="K130" s="319">
        <f>'MASTER CHART'!$M$7</f>
        <v>-0.30000000000000004</v>
      </c>
      <c r="L130" s="317">
        <f t="shared" si="15"/>
        <v>-1.0129349259996476</v>
      </c>
    </row>
    <row r="131" spans="1:12" ht="16.100000000000001" x14ac:dyDescent="0.35">
      <c r="A131" s="356" t="s">
        <v>87</v>
      </c>
      <c r="B131" s="1120" t="s">
        <v>87</v>
      </c>
      <c r="C131" s="1119">
        <v>1052</v>
      </c>
      <c r="D131" s="1115" t="s">
        <v>495</v>
      </c>
      <c r="E131" s="746">
        <f t="shared" si="12"/>
        <v>1052</v>
      </c>
      <c r="F131" s="342">
        <f t="shared" si="16"/>
        <v>12.140095782124517</v>
      </c>
      <c r="G131" s="318">
        <f t="shared" si="13"/>
        <v>11.140095782124517</v>
      </c>
      <c r="H131" s="318">
        <f t="shared" si="14"/>
        <v>-11.140095782124517</v>
      </c>
      <c r="I131" s="605">
        <f t="shared" si="10"/>
        <v>4.557094264385535</v>
      </c>
      <c r="J131" s="125">
        <f t="shared" si="17"/>
        <v>4.557094264385535</v>
      </c>
      <c r="K131" s="319">
        <f>'MASTER CHART'!$M$7</f>
        <v>-0.30000000000000004</v>
      </c>
      <c r="L131" s="317">
        <f t="shared" si="15"/>
        <v>-1.3671282793156607</v>
      </c>
    </row>
    <row r="132" spans="1:12" ht="16.100000000000001" x14ac:dyDescent="0.35">
      <c r="A132" s="357" t="s">
        <v>88</v>
      </c>
      <c r="B132" s="1120" t="s">
        <v>88</v>
      </c>
      <c r="C132" s="1119">
        <v>297.10000000000002</v>
      </c>
      <c r="D132" s="1116" t="s">
        <v>495</v>
      </c>
      <c r="E132" s="746">
        <f t="shared" si="12"/>
        <v>297.10000000000002</v>
      </c>
      <c r="F132" s="342">
        <f t="shared" ref="F132:F162" si="18">IF(E132=0,"use mean",E132/$E$179)</f>
        <v>3.4285384570999944</v>
      </c>
      <c r="G132" s="318">
        <f t="shared" si="13"/>
        <v>2.4285384570999944</v>
      </c>
      <c r="H132" s="318">
        <f t="shared" si="14"/>
        <v>-2.4285384570999944</v>
      </c>
      <c r="I132" s="605">
        <f t="shared" ref="I132:I175" si="19">(IF(G132&lt;0,G132/$G$181*-100,G132/$G$180*100))</f>
        <v>0.9934455582911953</v>
      </c>
      <c r="J132" s="125">
        <f t="shared" ref="J132:J163" si="20">IF(G132&lt;0,G132/$G$181*-100,G132/$G$180*100)</f>
        <v>0.9934455582911953</v>
      </c>
      <c r="K132" s="319">
        <f>'MASTER CHART'!$M$7</f>
        <v>-0.30000000000000004</v>
      </c>
      <c r="L132" s="317">
        <f t="shared" si="15"/>
        <v>-0.29803366748735866</v>
      </c>
    </row>
    <row r="133" spans="1:12" ht="16.100000000000001" x14ac:dyDescent="0.35">
      <c r="A133" s="356" t="s">
        <v>228</v>
      </c>
      <c r="B133" s="1120" t="s">
        <v>228</v>
      </c>
      <c r="C133" s="1119">
        <v>131</v>
      </c>
      <c r="D133" s="1115" t="s">
        <v>495</v>
      </c>
      <c r="E133" s="746">
        <f t="shared" si="12"/>
        <v>131</v>
      </c>
      <c r="F133" s="342">
        <f t="shared" si="18"/>
        <v>1.5117419652645547</v>
      </c>
      <c r="G133" s="318">
        <f t="shared" si="13"/>
        <v>0.51174196526455473</v>
      </c>
      <c r="H133" s="318">
        <f t="shared" si="14"/>
        <v>-0.51174196526455473</v>
      </c>
      <c r="I133" s="605">
        <f t="shared" si="19"/>
        <v>0.20933898777553778</v>
      </c>
      <c r="J133" s="125">
        <f t="shared" si="20"/>
        <v>0.20933898777553778</v>
      </c>
      <c r="K133" s="319">
        <f>'MASTER CHART'!$M$7</f>
        <v>-0.30000000000000004</v>
      </c>
      <c r="L133" s="317">
        <f t="shared" si="15"/>
        <v>-6.2801696332661347E-2</v>
      </c>
    </row>
    <row r="134" spans="1:12" ht="16.100000000000001" x14ac:dyDescent="0.35">
      <c r="A134" s="356" t="s">
        <v>89</v>
      </c>
      <c r="B134" s="1120" t="s">
        <v>89</v>
      </c>
      <c r="C134" s="1119">
        <v>334.5</v>
      </c>
      <c r="D134" s="1116" t="s">
        <v>495</v>
      </c>
      <c r="E134" s="746">
        <f t="shared" ref="E134:E177" si="21">C134</f>
        <v>334.5</v>
      </c>
      <c r="F134" s="342">
        <f t="shared" si="18"/>
        <v>3.8601350181755234</v>
      </c>
      <c r="G134" s="318">
        <f t="shared" si="13"/>
        <v>2.8601350181755234</v>
      </c>
      <c r="H134" s="318">
        <f t="shared" si="14"/>
        <v>-2.8601350181755234</v>
      </c>
      <c r="I134" s="605">
        <f t="shared" si="19"/>
        <v>1.1699993556258466</v>
      </c>
      <c r="J134" s="125">
        <f t="shared" si="20"/>
        <v>1.1699993556258466</v>
      </c>
      <c r="K134" s="319">
        <f>'MASTER CHART'!$M$7</f>
        <v>-0.30000000000000004</v>
      </c>
      <c r="L134" s="317">
        <f t="shared" si="15"/>
        <v>-0.35099980668775405</v>
      </c>
    </row>
    <row r="135" spans="1:12" x14ac:dyDescent="0.3">
      <c r="A135" s="321" t="s">
        <v>194</v>
      </c>
      <c r="B135" s="1125" t="s">
        <v>224</v>
      </c>
      <c r="C135" s="1106">
        <v>1929</v>
      </c>
      <c r="D135" s="1108" t="s">
        <v>495</v>
      </c>
      <c r="E135" s="746">
        <f t="shared" si="21"/>
        <v>1929</v>
      </c>
      <c r="F135" s="342">
        <f t="shared" si="18"/>
        <v>22.260688938895619</v>
      </c>
      <c r="G135" s="318">
        <f t="shared" ref="G135:G177" si="22">IF(E135=0,0,F135-1)</f>
        <v>21.260688938895619</v>
      </c>
      <c r="H135" s="318">
        <f t="shared" ref="H135:H177" si="23">(G135*-1)</f>
        <v>-21.260688938895619</v>
      </c>
      <c r="I135" s="605">
        <f t="shared" si="19"/>
        <v>8.6971391911900593</v>
      </c>
      <c r="J135" s="125">
        <f t="shared" si="20"/>
        <v>8.6971391911900593</v>
      </c>
      <c r="K135" s="319">
        <f>'MASTER CHART'!$M$7</f>
        <v>-0.30000000000000004</v>
      </c>
      <c r="L135" s="317">
        <f t="shared" ref="L135:L177" si="24">(I135*K135)</f>
        <v>-2.6091417573570181</v>
      </c>
    </row>
    <row r="136" spans="1:12" ht="17.350000000000001" customHeight="1" x14ac:dyDescent="0.3">
      <c r="A136" s="310" t="s">
        <v>195</v>
      </c>
      <c r="B136" s="1120" t="s">
        <v>227</v>
      </c>
      <c r="C136" s="1119">
        <v>18.54</v>
      </c>
      <c r="D136" s="1115" t="s">
        <v>495</v>
      </c>
      <c r="E136" s="746">
        <f t="shared" si="21"/>
        <v>18.54</v>
      </c>
      <c r="F136" s="342">
        <f t="shared" si="18"/>
        <v>0.21395187813744157</v>
      </c>
      <c r="G136" s="318">
        <f t="shared" si="22"/>
        <v>-0.78604812186255846</v>
      </c>
      <c r="H136" s="318">
        <f t="shared" si="23"/>
        <v>0.78604812186255846</v>
      </c>
      <c r="I136" s="605">
        <f t="shared" si="19"/>
        <v>-78.768430182133571</v>
      </c>
      <c r="J136" s="125">
        <f t="shared" si="20"/>
        <v>-78.768430182133571</v>
      </c>
      <c r="K136" s="319">
        <f>'MASTER CHART'!$M$7</f>
        <v>-0.30000000000000004</v>
      </c>
      <c r="L136" s="317">
        <f t="shared" si="24"/>
        <v>23.630529054640075</v>
      </c>
    </row>
    <row r="137" spans="1:12" x14ac:dyDescent="0.3">
      <c r="A137" s="339" t="s">
        <v>90</v>
      </c>
      <c r="B137" s="1120" t="s">
        <v>90</v>
      </c>
      <c r="C137" s="1119">
        <v>441</v>
      </c>
      <c r="D137" s="1116" t="s">
        <v>495</v>
      </c>
      <c r="E137" s="746">
        <f t="shared" si="21"/>
        <v>441</v>
      </c>
      <c r="F137" s="342">
        <f t="shared" si="18"/>
        <v>5.0891466158906002</v>
      </c>
      <c r="G137" s="318">
        <f t="shared" si="22"/>
        <v>4.0891466158906002</v>
      </c>
      <c r="H137" s="318">
        <f t="shared" si="23"/>
        <v>-4.0891466158906002</v>
      </c>
      <c r="I137" s="605">
        <f t="shared" si="19"/>
        <v>1.6727528159504554</v>
      </c>
      <c r="J137" s="125">
        <f t="shared" si="20"/>
        <v>1.6727528159504554</v>
      </c>
      <c r="K137" s="319">
        <f>'MASTER CHART'!$M$7</f>
        <v>-0.30000000000000004</v>
      </c>
      <c r="L137" s="317">
        <f t="shared" si="24"/>
        <v>-0.5018258447851367</v>
      </c>
    </row>
    <row r="138" spans="1:12" ht="16.100000000000001" x14ac:dyDescent="0.35">
      <c r="A138" s="356" t="s">
        <v>196</v>
      </c>
      <c r="B138" s="1120" t="s">
        <v>91</v>
      </c>
      <c r="C138" s="1119">
        <v>3745</v>
      </c>
      <c r="D138" s="1115" t="s">
        <v>495</v>
      </c>
      <c r="E138" s="746">
        <f t="shared" si="21"/>
        <v>3745</v>
      </c>
      <c r="F138" s="342">
        <f t="shared" si="18"/>
        <v>43.217356182563037</v>
      </c>
      <c r="G138" s="318">
        <f t="shared" si="22"/>
        <v>42.217356182563037</v>
      </c>
      <c r="H138" s="318">
        <f t="shared" si="23"/>
        <v>-42.217356182563037</v>
      </c>
      <c r="I138" s="605">
        <f t="shared" si="19"/>
        <v>17.269911810434095</v>
      </c>
      <c r="J138" s="125">
        <f t="shared" si="20"/>
        <v>17.269911810434095</v>
      </c>
      <c r="K138" s="319">
        <f>'MASTER CHART'!$M$7</f>
        <v>-0.30000000000000004</v>
      </c>
      <c r="L138" s="317">
        <f t="shared" si="24"/>
        <v>-5.1809735431302295</v>
      </c>
    </row>
    <row r="139" spans="1:12" ht="16.100000000000001" x14ac:dyDescent="0.35">
      <c r="A139" s="357" t="s">
        <v>197</v>
      </c>
      <c r="B139" s="1120" t="s">
        <v>197</v>
      </c>
      <c r="C139" s="1119">
        <v>21.97</v>
      </c>
      <c r="D139" s="1116" t="s">
        <v>495</v>
      </c>
      <c r="E139" s="746">
        <f t="shared" si="21"/>
        <v>21.97</v>
      </c>
      <c r="F139" s="342">
        <f t="shared" si="18"/>
        <v>0.25353412959436844</v>
      </c>
      <c r="G139" s="318">
        <f t="shared" si="22"/>
        <v>-0.7464658704056315</v>
      </c>
      <c r="H139" s="318">
        <f t="shared" si="23"/>
        <v>0.7464658704056315</v>
      </c>
      <c r="I139" s="605">
        <f t="shared" si="19"/>
        <v>-74.801965886094251</v>
      </c>
      <c r="J139" s="125">
        <f t="shared" si="20"/>
        <v>-74.801965886094251</v>
      </c>
      <c r="K139" s="319">
        <f>'MASTER CHART'!$M$7</f>
        <v>-0.30000000000000004</v>
      </c>
      <c r="L139" s="317">
        <f t="shared" si="24"/>
        <v>22.440589765828278</v>
      </c>
    </row>
    <row r="140" spans="1:12" ht="16.100000000000001" x14ac:dyDescent="0.35">
      <c r="A140" s="357" t="s">
        <v>198</v>
      </c>
      <c r="B140" s="1120" t="s">
        <v>198</v>
      </c>
      <c r="C140" s="1119">
        <v>1.427</v>
      </c>
      <c r="D140" s="1116" t="s">
        <v>495</v>
      </c>
      <c r="E140" s="746">
        <f t="shared" si="21"/>
        <v>1.427</v>
      </c>
      <c r="F140" s="342">
        <f t="shared" si="18"/>
        <v>1.6467601407881831E-2</v>
      </c>
      <c r="G140" s="318">
        <f t="shared" si="22"/>
        <v>-0.98353239859211816</v>
      </c>
      <c r="H140" s="318">
        <f t="shared" si="23"/>
        <v>0.98353239859211816</v>
      </c>
      <c r="I140" s="605">
        <f t="shared" si="19"/>
        <v>-98.557964729690667</v>
      </c>
      <c r="J140" s="125">
        <f t="shared" si="20"/>
        <v>-98.557964729690667</v>
      </c>
      <c r="K140" s="319">
        <f>'MASTER CHART'!$M$7</f>
        <v>-0.30000000000000004</v>
      </c>
      <c r="L140" s="317">
        <f t="shared" si="24"/>
        <v>29.567389418907204</v>
      </c>
    </row>
    <row r="141" spans="1:12" ht="16.100000000000001" x14ac:dyDescent="0.35">
      <c r="A141" s="356" t="s">
        <v>199</v>
      </c>
      <c r="B141" s="1120" t="s">
        <v>199</v>
      </c>
      <c r="C141" s="1119">
        <v>2.0830000000000002</v>
      </c>
      <c r="D141" s="1115" t="s">
        <v>495</v>
      </c>
      <c r="E141" s="746">
        <f t="shared" si="21"/>
        <v>2.0830000000000002</v>
      </c>
      <c r="F141" s="342">
        <f t="shared" si="18"/>
        <v>2.4037851249206627E-2</v>
      </c>
      <c r="G141" s="318">
        <f t="shared" si="22"/>
        <v>-0.97596214875079335</v>
      </c>
      <c r="H141" s="318">
        <f t="shared" si="23"/>
        <v>0.97596214875079335</v>
      </c>
      <c r="I141" s="605">
        <f t="shared" si="19"/>
        <v>-97.799363978028325</v>
      </c>
      <c r="J141" s="125">
        <f t="shared" si="20"/>
        <v>-97.799363978028325</v>
      </c>
      <c r="K141" s="319">
        <f>'MASTER CHART'!$M$7</f>
        <v>-0.30000000000000004</v>
      </c>
      <c r="L141" s="317">
        <f t="shared" si="24"/>
        <v>29.339809193408502</v>
      </c>
    </row>
    <row r="142" spans="1:12" ht="16.100000000000001" x14ac:dyDescent="0.35">
      <c r="A142" s="357" t="s">
        <v>235</v>
      </c>
      <c r="B142" s="1125" t="s">
        <v>200</v>
      </c>
      <c r="C142" s="1106">
        <v>1.2410000000000001</v>
      </c>
      <c r="D142" s="1108" t="s">
        <v>495</v>
      </c>
      <c r="E142" s="746">
        <f t="shared" si="21"/>
        <v>1.2410000000000001</v>
      </c>
      <c r="F142" s="342">
        <f t="shared" si="18"/>
        <v>1.4321158617506203E-2</v>
      </c>
      <c r="G142" s="318">
        <f t="shared" si="22"/>
        <v>-0.98567884138249384</v>
      </c>
      <c r="H142" s="318">
        <f t="shared" si="23"/>
        <v>0.98567884138249384</v>
      </c>
      <c r="I142" s="605">
        <f t="shared" si="19"/>
        <v>-98.773055796472974</v>
      </c>
      <c r="J142" s="125">
        <f t="shared" si="20"/>
        <v>-98.773055796472974</v>
      </c>
      <c r="K142" s="319">
        <f>'MASTER CHART'!$M$7</f>
        <v>-0.30000000000000004</v>
      </c>
      <c r="L142" s="317">
        <f t="shared" si="24"/>
        <v>29.631916738941896</v>
      </c>
    </row>
    <row r="143" spans="1:12" ht="16.100000000000001" x14ac:dyDescent="0.35">
      <c r="A143" s="356" t="s">
        <v>92</v>
      </c>
      <c r="B143" s="1120" t="s">
        <v>92</v>
      </c>
      <c r="C143" s="1119">
        <v>1731</v>
      </c>
      <c r="D143" s="1115" t="s">
        <v>495</v>
      </c>
      <c r="E143" s="746">
        <f t="shared" si="21"/>
        <v>1731</v>
      </c>
      <c r="F143" s="342">
        <f t="shared" si="18"/>
        <v>19.975765968495757</v>
      </c>
      <c r="G143" s="318">
        <f t="shared" si="22"/>
        <v>18.975765968495757</v>
      </c>
      <c r="H143" s="318">
        <f t="shared" si="23"/>
        <v>-18.975765968495757</v>
      </c>
      <c r="I143" s="605">
        <f t="shared" si="19"/>
        <v>7.7624426170654353</v>
      </c>
      <c r="J143" s="125">
        <f t="shared" si="20"/>
        <v>7.7624426170654353</v>
      </c>
      <c r="K143" s="319">
        <f>'MASTER CHART'!$M$7</f>
        <v>-0.30000000000000004</v>
      </c>
      <c r="L143" s="317">
        <f t="shared" si="24"/>
        <v>-2.3287327851196311</v>
      </c>
    </row>
    <row r="144" spans="1:12" ht="16.100000000000001" x14ac:dyDescent="0.35">
      <c r="A144" s="357" t="s">
        <v>201</v>
      </c>
      <c r="B144" s="1120" t="s">
        <v>201</v>
      </c>
      <c r="C144" s="1119">
        <v>39.72</v>
      </c>
      <c r="D144" s="1116" t="s">
        <v>495</v>
      </c>
      <c r="E144" s="746">
        <f t="shared" si="21"/>
        <v>39.72</v>
      </c>
      <c r="F144" s="342">
        <f t="shared" si="18"/>
        <v>0.45836939588021464</v>
      </c>
      <c r="G144" s="318">
        <f t="shared" si="22"/>
        <v>-0.54163060411978536</v>
      </c>
      <c r="H144" s="318">
        <f t="shared" si="23"/>
        <v>0.54163060411978536</v>
      </c>
      <c r="I144" s="605">
        <f t="shared" si="19"/>
        <v>-54.275802254986992</v>
      </c>
      <c r="J144" s="125">
        <f t="shared" si="20"/>
        <v>-54.275802254986992</v>
      </c>
      <c r="K144" s="319">
        <f>'MASTER CHART'!$M$7</f>
        <v>-0.30000000000000004</v>
      </c>
      <c r="L144" s="317">
        <f t="shared" si="24"/>
        <v>16.2827406764961</v>
      </c>
    </row>
    <row r="145" spans="1:12" ht="16.100000000000001" x14ac:dyDescent="0.35">
      <c r="A145" s="356" t="s">
        <v>202</v>
      </c>
      <c r="B145" s="1120" t="s">
        <v>202</v>
      </c>
      <c r="C145" s="1119">
        <v>101.5</v>
      </c>
      <c r="D145" s="1115" t="s">
        <v>495</v>
      </c>
      <c r="E145" s="746">
        <f t="shared" si="21"/>
        <v>101.5</v>
      </c>
      <c r="F145" s="342">
        <f t="shared" si="18"/>
        <v>1.1713115227049795</v>
      </c>
      <c r="G145" s="318">
        <f t="shared" si="22"/>
        <v>0.17131152270497951</v>
      </c>
      <c r="H145" s="318">
        <f t="shared" si="23"/>
        <v>-0.17131152270497951</v>
      </c>
      <c r="I145" s="605">
        <f t="shared" si="19"/>
        <v>7.0078639610505325E-2</v>
      </c>
      <c r="J145" s="125">
        <f t="shared" si="20"/>
        <v>7.0078639610505325E-2</v>
      </c>
      <c r="K145" s="319">
        <f>'MASTER CHART'!$M$7</f>
        <v>-0.30000000000000004</v>
      </c>
      <c r="L145" s="317">
        <f t="shared" si="24"/>
        <v>-2.1023591883151602E-2</v>
      </c>
    </row>
    <row r="146" spans="1:12" ht="16.100000000000001" x14ac:dyDescent="0.35">
      <c r="A146" s="357" t="s">
        <v>93</v>
      </c>
      <c r="B146" s="1120" t="s">
        <v>93</v>
      </c>
      <c r="C146" s="1119">
        <v>486.9</v>
      </c>
      <c r="D146" s="1115" t="s">
        <v>495</v>
      </c>
      <c r="E146" s="746">
        <f t="shared" si="21"/>
        <v>486.9</v>
      </c>
      <c r="F146" s="342">
        <f t="shared" si="18"/>
        <v>5.6188333044832959</v>
      </c>
      <c r="G146" s="318">
        <f t="shared" si="22"/>
        <v>4.6188333044832959</v>
      </c>
      <c r="H146" s="318">
        <f t="shared" si="23"/>
        <v>-4.6188333044832959</v>
      </c>
      <c r="I146" s="605">
        <f t="shared" si="19"/>
        <v>1.8894324763157093</v>
      </c>
      <c r="J146" s="125">
        <f t="shared" si="20"/>
        <v>1.8894324763157093</v>
      </c>
      <c r="K146" s="319">
        <f>'MASTER CHART'!$M$7</f>
        <v>-0.30000000000000004</v>
      </c>
      <c r="L146" s="317">
        <f t="shared" si="24"/>
        <v>-0.56682974289471288</v>
      </c>
    </row>
    <row r="147" spans="1:12" ht="16.100000000000001" x14ac:dyDescent="0.35">
      <c r="A147" s="356" t="s">
        <v>94</v>
      </c>
      <c r="B147" s="1120" t="s">
        <v>94</v>
      </c>
      <c r="C147" s="1119">
        <v>169.1</v>
      </c>
      <c r="D147" s="1115" t="s">
        <v>495</v>
      </c>
      <c r="E147" s="746">
        <f t="shared" si="21"/>
        <v>169.1</v>
      </c>
      <c r="F147" s="342">
        <f t="shared" si="18"/>
        <v>1.9514165368414977</v>
      </c>
      <c r="G147" s="318">
        <f t="shared" si="22"/>
        <v>0.95141653684149774</v>
      </c>
      <c r="H147" s="318">
        <f t="shared" si="23"/>
        <v>-0.95141653684149774</v>
      </c>
      <c r="I147" s="605">
        <f t="shared" si="19"/>
        <v>0.38919726794800341</v>
      </c>
      <c r="J147" s="125">
        <f t="shared" si="20"/>
        <v>0.38919726794800341</v>
      </c>
      <c r="K147" s="319">
        <f>'MASTER CHART'!$M$7</f>
        <v>-0.30000000000000004</v>
      </c>
      <c r="L147" s="317">
        <f t="shared" si="24"/>
        <v>-0.11675918038440104</v>
      </c>
    </row>
    <row r="148" spans="1:12" ht="16.100000000000001" x14ac:dyDescent="0.35">
      <c r="A148" s="357" t="s">
        <v>95</v>
      </c>
      <c r="B148" s="1120" t="s">
        <v>95</v>
      </c>
      <c r="C148" s="1119">
        <v>66.13</v>
      </c>
      <c r="D148" s="1116" t="s">
        <v>495</v>
      </c>
      <c r="E148" s="746">
        <f t="shared" si="21"/>
        <v>66.13</v>
      </c>
      <c r="F148" s="342">
        <f t="shared" si="18"/>
        <v>0.76314119208354969</v>
      </c>
      <c r="G148" s="318">
        <f t="shared" si="22"/>
        <v>-0.23685880791645031</v>
      </c>
      <c r="H148" s="318">
        <f t="shared" si="23"/>
        <v>0.23685880791645031</v>
      </c>
      <c r="I148" s="605">
        <f t="shared" si="19"/>
        <v>-23.735183579069098</v>
      </c>
      <c r="J148" s="125">
        <f t="shared" si="20"/>
        <v>-23.735183579069098</v>
      </c>
      <c r="K148" s="319">
        <f>'MASTER CHART'!$M$7</f>
        <v>-0.30000000000000004</v>
      </c>
      <c r="L148" s="317">
        <f t="shared" si="24"/>
        <v>7.1205550737207304</v>
      </c>
    </row>
    <row r="149" spans="1:12" ht="16.100000000000001" x14ac:dyDescent="0.35">
      <c r="A149" s="356" t="s">
        <v>96</v>
      </c>
      <c r="B149" s="1120" t="s">
        <v>96</v>
      </c>
      <c r="C149" s="1119">
        <v>736.3</v>
      </c>
      <c r="D149" s="1115" t="s">
        <v>495</v>
      </c>
      <c r="E149" s="746">
        <f t="shared" si="21"/>
        <v>736.3</v>
      </c>
      <c r="F149" s="342">
        <f t="shared" si="18"/>
        <v>8.4969130459869593</v>
      </c>
      <c r="G149" s="318">
        <f t="shared" si="22"/>
        <v>7.4969130459869593</v>
      </c>
      <c r="H149" s="318">
        <f t="shared" si="23"/>
        <v>-7.4969130459869593</v>
      </c>
      <c r="I149" s="605">
        <f t="shared" si="19"/>
        <v>3.0667725045312717</v>
      </c>
      <c r="J149" s="125">
        <f t="shared" si="20"/>
        <v>3.0667725045312717</v>
      </c>
      <c r="K149" s="319">
        <f>'MASTER CHART'!$M$7</f>
        <v>-0.30000000000000004</v>
      </c>
      <c r="L149" s="317">
        <f t="shared" si="24"/>
        <v>-0.92003175135938164</v>
      </c>
    </row>
    <row r="150" spans="1:12" ht="16.100000000000001" x14ac:dyDescent="0.35">
      <c r="A150" s="357" t="s">
        <v>97</v>
      </c>
      <c r="B150" s="1120" t="s">
        <v>97</v>
      </c>
      <c r="C150" s="1119">
        <v>1690</v>
      </c>
      <c r="D150" s="1116" t="s">
        <v>495</v>
      </c>
      <c r="E150" s="746">
        <f t="shared" si="21"/>
        <v>1690</v>
      </c>
      <c r="F150" s="342">
        <f t="shared" si="18"/>
        <v>19.502625353412959</v>
      </c>
      <c r="G150" s="318">
        <f t="shared" si="22"/>
        <v>18.502625353412959</v>
      </c>
      <c r="H150" s="318">
        <f t="shared" si="23"/>
        <v>-18.502625353412959</v>
      </c>
      <c r="I150" s="605">
        <f t="shared" si="19"/>
        <v>7.5688943365648811</v>
      </c>
      <c r="J150" s="125">
        <f t="shared" si="20"/>
        <v>7.5688943365648811</v>
      </c>
      <c r="K150" s="319">
        <f>'MASTER CHART'!$M$7</f>
        <v>-0.30000000000000004</v>
      </c>
      <c r="L150" s="317">
        <f t="shared" si="24"/>
        <v>-2.2706683009694646</v>
      </c>
    </row>
    <row r="151" spans="1:12" ht="16.100000000000001" x14ac:dyDescent="0.35">
      <c r="A151" s="356" t="s">
        <v>203</v>
      </c>
      <c r="B151" s="1120" t="s">
        <v>203</v>
      </c>
      <c r="C151" s="1119">
        <v>237.8</v>
      </c>
      <c r="D151" s="1116" t="s">
        <v>495</v>
      </c>
      <c r="E151" s="746">
        <f t="shared" si="21"/>
        <v>237.8</v>
      </c>
      <c r="F151" s="342">
        <f t="shared" si="18"/>
        <v>2.744215567480238</v>
      </c>
      <c r="G151" s="318">
        <f t="shared" si="22"/>
        <v>1.744215567480238</v>
      </c>
      <c r="H151" s="318">
        <f t="shared" si="23"/>
        <v>-1.744215567480238</v>
      </c>
      <c r="I151" s="605">
        <f t="shared" si="19"/>
        <v>0.71350865503063854</v>
      </c>
      <c r="J151" s="125">
        <f t="shared" si="20"/>
        <v>0.71350865503063854</v>
      </c>
      <c r="K151" s="319">
        <f>'MASTER CHART'!$M$7</f>
        <v>-0.30000000000000004</v>
      </c>
      <c r="L151" s="317">
        <f t="shared" si="24"/>
        <v>-0.21405259650919159</v>
      </c>
    </row>
    <row r="152" spans="1:12" ht="16.100000000000001" x14ac:dyDescent="0.35">
      <c r="A152" s="356" t="s">
        <v>204</v>
      </c>
      <c r="B152" s="1120" t="s">
        <v>204</v>
      </c>
      <c r="C152" s="1119">
        <v>176.3</v>
      </c>
      <c r="D152" s="1115" t="s">
        <v>495</v>
      </c>
      <c r="E152" s="746">
        <f t="shared" si="21"/>
        <v>176.3</v>
      </c>
      <c r="F152" s="342">
        <f t="shared" si="18"/>
        <v>2.0345046448560384</v>
      </c>
      <c r="G152" s="318">
        <f t="shared" si="22"/>
        <v>1.0345046448560384</v>
      </c>
      <c r="H152" s="318">
        <f t="shared" si="23"/>
        <v>-1.0345046448560384</v>
      </c>
      <c r="I152" s="605">
        <f t="shared" si="19"/>
        <v>0.42318623427980812</v>
      </c>
      <c r="J152" s="125">
        <f t="shared" si="20"/>
        <v>0.42318623427980812</v>
      </c>
      <c r="K152" s="319">
        <f>'MASTER CHART'!$M$7</f>
        <v>-0.30000000000000004</v>
      </c>
      <c r="L152" s="317">
        <f t="shared" si="24"/>
        <v>-0.12695587028394245</v>
      </c>
    </row>
    <row r="153" spans="1:12" ht="16.100000000000001" x14ac:dyDescent="0.35">
      <c r="A153" s="357" t="s">
        <v>205</v>
      </c>
      <c r="B153" s="1120" t="s">
        <v>205</v>
      </c>
      <c r="C153" s="1119">
        <v>8.5470000000000006</v>
      </c>
      <c r="D153" s="1116" t="s">
        <v>495</v>
      </c>
      <c r="E153" s="746">
        <f t="shared" si="21"/>
        <v>8.5470000000000006</v>
      </c>
      <c r="F153" s="342">
        <f t="shared" si="18"/>
        <v>9.863250822226069E-2</v>
      </c>
      <c r="G153" s="318">
        <f t="shared" si="22"/>
        <v>-0.90136749177773934</v>
      </c>
      <c r="H153" s="318">
        <f t="shared" si="23"/>
        <v>0.90136749177773934</v>
      </c>
      <c r="I153" s="605">
        <f t="shared" si="19"/>
        <v>-90.324371205550733</v>
      </c>
      <c r="J153" s="125">
        <f t="shared" si="20"/>
        <v>-90.324371205550733</v>
      </c>
      <c r="K153" s="319">
        <f>'MASTER CHART'!$M$7</f>
        <v>-0.30000000000000004</v>
      </c>
      <c r="L153" s="317">
        <f t="shared" si="24"/>
        <v>27.097311361665223</v>
      </c>
    </row>
    <row r="154" spans="1:12" ht="16.100000000000001" x14ac:dyDescent="0.35">
      <c r="A154" s="357" t="s">
        <v>206</v>
      </c>
      <c r="B154" s="1120" t="s">
        <v>206</v>
      </c>
      <c r="C154" s="1119">
        <v>498.1</v>
      </c>
      <c r="D154" s="1115" t="s">
        <v>495</v>
      </c>
      <c r="E154" s="746">
        <f t="shared" si="21"/>
        <v>498.1</v>
      </c>
      <c r="F154" s="342">
        <f t="shared" si="18"/>
        <v>5.7480814725059144</v>
      </c>
      <c r="G154" s="318">
        <f t="shared" si="22"/>
        <v>4.7480814725059144</v>
      </c>
      <c r="H154" s="318">
        <f t="shared" si="23"/>
        <v>-4.7480814725059144</v>
      </c>
      <c r="I154" s="605">
        <f t="shared" si="19"/>
        <v>1.9423042017207386</v>
      </c>
      <c r="J154" s="125">
        <f t="shared" si="20"/>
        <v>1.9423042017207386</v>
      </c>
      <c r="K154" s="319">
        <f>'MASTER CHART'!$M$7</f>
        <v>-0.30000000000000004</v>
      </c>
      <c r="L154" s="317">
        <f t="shared" si="24"/>
        <v>-0.58269126051622167</v>
      </c>
    </row>
    <row r="155" spans="1:12" ht="16.100000000000001" x14ac:dyDescent="0.35">
      <c r="A155" s="356" t="s">
        <v>98</v>
      </c>
      <c r="B155" s="1120" t="s">
        <v>98</v>
      </c>
      <c r="C155" s="1119">
        <v>494.3</v>
      </c>
      <c r="D155" s="1116" t="s">
        <v>495</v>
      </c>
      <c r="E155" s="746">
        <f t="shared" si="21"/>
        <v>494.3</v>
      </c>
      <c r="F155" s="342">
        <f t="shared" si="18"/>
        <v>5.70422941549824</v>
      </c>
      <c r="G155" s="318">
        <f t="shared" si="22"/>
        <v>4.70422941549824</v>
      </c>
      <c r="H155" s="318">
        <f t="shared" si="23"/>
        <v>-4.70422941549824</v>
      </c>
      <c r="I155" s="605">
        <f t="shared" si="19"/>
        <v>1.9243655806011752</v>
      </c>
      <c r="J155" s="125">
        <f t="shared" si="20"/>
        <v>1.9243655806011752</v>
      </c>
      <c r="K155" s="319">
        <f>'MASTER CHART'!$M$7</f>
        <v>-0.30000000000000004</v>
      </c>
      <c r="L155" s="317">
        <f t="shared" si="24"/>
        <v>-0.57730967418035262</v>
      </c>
    </row>
    <row r="156" spans="1:12" ht="16.100000000000001" x14ac:dyDescent="0.35">
      <c r="A156" s="357" t="s">
        <v>123</v>
      </c>
      <c r="B156" s="1120" t="s">
        <v>99</v>
      </c>
      <c r="C156" s="1119">
        <v>55.8</v>
      </c>
      <c r="D156" s="1116" t="s">
        <v>500</v>
      </c>
      <c r="E156" s="746">
        <f t="shared" si="21"/>
        <v>55.8</v>
      </c>
      <c r="F156" s="342">
        <f t="shared" si="18"/>
        <v>0.64393283711268823</v>
      </c>
      <c r="G156" s="318">
        <f t="shared" si="22"/>
        <v>-0.35606716288731177</v>
      </c>
      <c r="H156" s="318">
        <f t="shared" si="23"/>
        <v>0.35606716288731177</v>
      </c>
      <c r="I156" s="605">
        <f t="shared" si="19"/>
        <v>-35.680832610581092</v>
      </c>
      <c r="J156" s="125">
        <f t="shared" si="20"/>
        <v>-35.680832610581092</v>
      </c>
      <c r="K156" s="319">
        <f>'MASTER CHART'!$M$7</f>
        <v>-0.30000000000000004</v>
      </c>
      <c r="L156" s="317">
        <f t="shared" si="24"/>
        <v>10.70424978317433</v>
      </c>
    </row>
    <row r="157" spans="1:12" ht="16.100000000000001" x14ac:dyDescent="0.35">
      <c r="A157" s="356" t="s">
        <v>207</v>
      </c>
      <c r="B157" s="1120" t="s">
        <v>207</v>
      </c>
      <c r="C157" s="1119">
        <v>25.81</v>
      </c>
      <c r="D157" s="1115" t="s">
        <v>495</v>
      </c>
      <c r="E157" s="746">
        <f t="shared" si="21"/>
        <v>25.81</v>
      </c>
      <c r="F157" s="342">
        <f t="shared" si="18"/>
        <v>0.29784778720212335</v>
      </c>
      <c r="G157" s="318">
        <f t="shared" si="22"/>
        <v>-0.70215221279787665</v>
      </c>
      <c r="H157" s="318">
        <f t="shared" si="23"/>
        <v>0.70215221279787665</v>
      </c>
      <c r="I157" s="605">
        <f t="shared" si="19"/>
        <v>-70.361376120265973</v>
      </c>
      <c r="J157" s="125">
        <f t="shared" si="20"/>
        <v>-70.361376120265973</v>
      </c>
      <c r="K157" s="319">
        <f>'MASTER CHART'!$M$7</f>
        <v>-0.30000000000000004</v>
      </c>
      <c r="L157" s="317">
        <f t="shared" si="24"/>
        <v>21.108412836079793</v>
      </c>
    </row>
    <row r="158" spans="1:12" ht="16.100000000000001" x14ac:dyDescent="0.35">
      <c r="A158" s="357" t="s">
        <v>100</v>
      </c>
      <c r="B158" s="1120" t="s">
        <v>100</v>
      </c>
      <c r="C158" s="1119">
        <v>1161</v>
      </c>
      <c r="D158" s="1115" t="s">
        <v>495</v>
      </c>
      <c r="E158" s="746">
        <f t="shared" si="21"/>
        <v>1161</v>
      </c>
      <c r="F158" s="342">
        <f t="shared" si="18"/>
        <v>13.397957417344642</v>
      </c>
      <c r="G158" s="318">
        <f t="shared" si="22"/>
        <v>12.397957417344642</v>
      </c>
      <c r="H158" s="318">
        <f t="shared" si="23"/>
        <v>-12.397957417344642</v>
      </c>
      <c r="I158" s="605">
        <f t="shared" si="19"/>
        <v>5.0716494491309092</v>
      </c>
      <c r="J158" s="125">
        <f t="shared" si="20"/>
        <v>5.0716494491309092</v>
      </c>
      <c r="K158" s="319">
        <f>'MASTER CHART'!$M$7</f>
        <v>-0.30000000000000004</v>
      </c>
      <c r="L158" s="317">
        <f t="shared" si="24"/>
        <v>-1.5214948347392729</v>
      </c>
    </row>
    <row r="159" spans="1:12" ht="16.100000000000001" x14ac:dyDescent="0.35">
      <c r="A159" s="356" t="s">
        <v>208</v>
      </c>
      <c r="B159" s="1120" t="s">
        <v>208</v>
      </c>
      <c r="C159" s="1119">
        <v>11.61</v>
      </c>
      <c r="D159" s="1115" t="s">
        <v>495</v>
      </c>
      <c r="E159" s="746">
        <f t="shared" si="21"/>
        <v>11.61</v>
      </c>
      <c r="F159" s="342">
        <f t="shared" si="18"/>
        <v>0.13397957417344641</v>
      </c>
      <c r="G159" s="318">
        <f t="shared" si="22"/>
        <v>-0.86602042582655359</v>
      </c>
      <c r="H159" s="318">
        <f t="shared" si="23"/>
        <v>0.86602042582655359</v>
      </c>
      <c r="I159" s="605">
        <f t="shared" si="19"/>
        <v>-86.782307025151766</v>
      </c>
      <c r="J159" s="125">
        <f t="shared" si="20"/>
        <v>-86.782307025151766</v>
      </c>
      <c r="K159" s="319">
        <f>'MASTER CHART'!$M$7</f>
        <v>-0.30000000000000004</v>
      </c>
      <c r="L159" s="317">
        <f t="shared" si="24"/>
        <v>26.034692107545535</v>
      </c>
    </row>
    <row r="160" spans="1:12" ht="16.100000000000001" x14ac:dyDescent="0.35">
      <c r="A160" s="357" t="s">
        <v>124</v>
      </c>
      <c r="B160" s="1120" t="s">
        <v>124</v>
      </c>
      <c r="C160" s="1119">
        <v>43.57</v>
      </c>
      <c r="D160" s="1115" t="s">
        <v>495</v>
      </c>
      <c r="E160" s="746">
        <f t="shared" si="21"/>
        <v>43.57</v>
      </c>
      <c r="F160" s="342">
        <f t="shared" si="18"/>
        <v>0.5027984536379897</v>
      </c>
      <c r="G160" s="318">
        <f t="shared" si="22"/>
        <v>-0.4972015463620103</v>
      </c>
      <c r="H160" s="318">
        <f t="shared" si="23"/>
        <v>0.4972015463620103</v>
      </c>
      <c r="I160" s="605">
        <f t="shared" si="19"/>
        <v>-49.823648453310213</v>
      </c>
      <c r="J160" s="125">
        <f t="shared" si="20"/>
        <v>-49.823648453310213</v>
      </c>
      <c r="K160" s="319">
        <f>'MASTER CHART'!$M$7</f>
        <v>-0.30000000000000004</v>
      </c>
      <c r="L160" s="317">
        <f t="shared" si="24"/>
        <v>14.947094535993067</v>
      </c>
    </row>
    <row r="161" spans="1:12" ht="16.100000000000001" x14ac:dyDescent="0.35">
      <c r="A161" s="356" t="s">
        <v>101</v>
      </c>
      <c r="B161" s="1120" t="s">
        <v>101</v>
      </c>
      <c r="C161" s="1119">
        <v>130.80000000000001</v>
      </c>
      <c r="D161" s="1116" t="s">
        <v>495</v>
      </c>
      <c r="E161" s="746">
        <f t="shared" si="21"/>
        <v>130.80000000000001</v>
      </c>
      <c r="F161" s="342">
        <f t="shared" si="18"/>
        <v>1.5094339622641511</v>
      </c>
      <c r="G161" s="318">
        <f t="shared" si="22"/>
        <v>0.50943396226415105</v>
      </c>
      <c r="H161" s="318">
        <f t="shared" si="23"/>
        <v>-0.50943396226415105</v>
      </c>
      <c r="I161" s="605">
        <f t="shared" si="19"/>
        <v>0.20839484982187662</v>
      </c>
      <c r="J161" s="125">
        <f t="shared" si="20"/>
        <v>0.20839484982187662</v>
      </c>
      <c r="K161" s="319">
        <f>'MASTER CHART'!$M$7</f>
        <v>-0.30000000000000004</v>
      </c>
      <c r="L161" s="317">
        <f t="shared" si="24"/>
        <v>-6.2518454946562996E-2</v>
      </c>
    </row>
    <row r="162" spans="1:12" ht="16.100000000000001" x14ac:dyDescent="0.35">
      <c r="A162" s="357" t="s">
        <v>102</v>
      </c>
      <c r="B162" s="1120" t="s">
        <v>102</v>
      </c>
      <c r="C162" s="1119">
        <v>1670</v>
      </c>
      <c r="D162" s="1116" t="s">
        <v>495</v>
      </c>
      <c r="E162" s="746">
        <f t="shared" si="21"/>
        <v>1670</v>
      </c>
      <c r="F162" s="342">
        <f t="shared" si="18"/>
        <v>19.27182505337257</v>
      </c>
      <c r="G162" s="318">
        <f t="shared" si="22"/>
        <v>18.27182505337257</v>
      </c>
      <c r="H162" s="318">
        <f t="shared" si="23"/>
        <v>-18.27182505337257</v>
      </c>
      <c r="I162" s="605">
        <f t="shared" si="19"/>
        <v>7.4744805411987585</v>
      </c>
      <c r="J162" s="125">
        <f t="shared" si="20"/>
        <v>7.4744805411987585</v>
      </c>
      <c r="K162" s="319">
        <f>'MASTER CHART'!$M$7</f>
        <v>-0.30000000000000004</v>
      </c>
      <c r="L162" s="317">
        <f t="shared" si="24"/>
        <v>-2.2423441623596281</v>
      </c>
    </row>
    <row r="163" spans="1:12" ht="16.100000000000001" x14ac:dyDescent="0.35">
      <c r="A163" s="356" t="s">
        <v>209</v>
      </c>
      <c r="B163" s="1120" t="s">
        <v>209</v>
      </c>
      <c r="C163" s="1119">
        <v>94.77</v>
      </c>
      <c r="D163" s="1116" t="s">
        <v>495</v>
      </c>
      <c r="E163" s="746">
        <f t="shared" si="21"/>
        <v>94.77</v>
      </c>
      <c r="F163" s="342">
        <f t="shared" ref="F163:F177" si="25">IF(E163=0,"use mean",E163/$E$179)</f>
        <v>1.0936472217413882</v>
      </c>
      <c r="G163" s="318">
        <f t="shared" si="22"/>
        <v>9.3647221741388176E-2</v>
      </c>
      <c r="H163" s="318">
        <f t="shared" si="23"/>
        <v>-9.3647221741388176E-2</v>
      </c>
      <c r="I163" s="605">
        <f t="shared" si="19"/>
        <v>3.8308397469804661E-2</v>
      </c>
      <c r="J163" s="125">
        <f t="shared" si="20"/>
        <v>3.8308397469804661E-2</v>
      </c>
      <c r="K163" s="319">
        <f>'MASTER CHART'!$M$7</f>
        <v>-0.30000000000000004</v>
      </c>
      <c r="L163" s="317">
        <f t="shared" si="24"/>
        <v>-1.14925192409414E-2</v>
      </c>
    </row>
    <row r="164" spans="1:12" ht="14.4" customHeight="1" x14ac:dyDescent="0.35">
      <c r="A164" s="357" t="s">
        <v>210</v>
      </c>
      <c r="B164" s="1120" t="s">
        <v>210</v>
      </c>
      <c r="C164" s="1119">
        <v>0.63200000000000001</v>
      </c>
      <c r="D164" s="1115" t="s">
        <v>325</v>
      </c>
      <c r="E164" s="746">
        <f t="shared" si="21"/>
        <v>0.63200000000000001</v>
      </c>
      <c r="F164" s="342">
        <f t="shared" si="25"/>
        <v>7.2932894812763258E-3</v>
      </c>
      <c r="G164" s="318">
        <f t="shared" si="22"/>
        <v>-0.99270671051872372</v>
      </c>
      <c r="H164" s="318">
        <f t="shared" si="23"/>
        <v>0.99270671051872372</v>
      </c>
      <c r="I164" s="605">
        <f t="shared" si="19"/>
        <v>-99.477305579647307</v>
      </c>
      <c r="J164" s="125">
        <f t="shared" ref="J164:J177" si="26">IF(G164&lt;0,G164/$G$181*-100,G164/$G$180*100)</f>
        <v>-99.477305579647307</v>
      </c>
      <c r="K164" s="319">
        <f>'MASTER CHART'!$M$7</f>
        <v>-0.30000000000000004</v>
      </c>
      <c r="L164" s="317">
        <f t="shared" si="24"/>
        <v>29.843191673894196</v>
      </c>
    </row>
    <row r="165" spans="1:12" ht="16.100000000000001" x14ac:dyDescent="0.35">
      <c r="A165" s="357" t="s">
        <v>211</v>
      </c>
      <c r="B165" s="1120" t="s">
        <v>211</v>
      </c>
      <c r="C165" s="1119">
        <v>84.93</v>
      </c>
      <c r="D165" s="1115" t="s">
        <v>495</v>
      </c>
      <c r="E165" s="746">
        <f t="shared" si="21"/>
        <v>84.93</v>
      </c>
      <c r="F165" s="342">
        <f t="shared" si="25"/>
        <v>0.98009347412151637</v>
      </c>
      <c r="G165" s="318">
        <f t="shared" si="22"/>
        <v>-1.9906525878483627E-2</v>
      </c>
      <c r="H165" s="318">
        <f t="shared" si="23"/>
        <v>1.9906525878483627E-2</v>
      </c>
      <c r="I165" s="605">
        <f t="shared" si="19"/>
        <v>-1.9947961838681683</v>
      </c>
      <c r="J165" s="125">
        <f t="shared" si="26"/>
        <v>-1.9947961838681683</v>
      </c>
      <c r="K165" s="319">
        <f>'MASTER CHART'!$M$7</f>
        <v>-0.30000000000000004</v>
      </c>
      <c r="L165" s="317">
        <f t="shared" si="24"/>
        <v>0.59843885516045059</v>
      </c>
    </row>
    <row r="166" spans="1:12" ht="16.100000000000001" x14ac:dyDescent="0.35">
      <c r="A166" s="356" t="s">
        <v>103</v>
      </c>
      <c r="B166" s="1120" t="s">
        <v>103</v>
      </c>
      <c r="C166" s="1119">
        <v>349.8</v>
      </c>
      <c r="D166" s="1116" t="s">
        <v>495</v>
      </c>
      <c r="E166" s="746">
        <f t="shared" si="21"/>
        <v>349.8</v>
      </c>
      <c r="F166" s="342">
        <f t="shared" si="25"/>
        <v>4.0366972477064218</v>
      </c>
      <c r="G166" s="318">
        <f t="shared" si="22"/>
        <v>3.0366972477064218</v>
      </c>
      <c r="H166" s="318">
        <f t="shared" si="23"/>
        <v>-3.0366972477064218</v>
      </c>
      <c r="I166" s="605">
        <f t="shared" si="19"/>
        <v>1.2422259090809311</v>
      </c>
      <c r="J166" s="125">
        <f t="shared" si="26"/>
        <v>1.2422259090809311</v>
      </c>
      <c r="K166" s="319">
        <f>'MASTER CHART'!$M$7</f>
        <v>-0.30000000000000004</v>
      </c>
      <c r="L166" s="317">
        <f t="shared" si="24"/>
        <v>-0.37266777272427937</v>
      </c>
    </row>
    <row r="167" spans="1:12" ht="19.55" customHeight="1" x14ac:dyDescent="0.35">
      <c r="A167" s="357" t="s">
        <v>125</v>
      </c>
      <c r="B167" s="1120" t="s">
        <v>125</v>
      </c>
      <c r="C167" s="1119">
        <v>667.2</v>
      </c>
      <c r="D167" s="1115" t="s">
        <v>495</v>
      </c>
      <c r="E167" s="746">
        <f t="shared" si="21"/>
        <v>667.2</v>
      </c>
      <c r="F167" s="342">
        <f t="shared" si="25"/>
        <v>7.6994980093474128</v>
      </c>
      <c r="G167" s="318">
        <f t="shared" si="22"/>
        <v>6.6994980093474128</v>
      </c>
      <c r="H167" s="318">
        <f t="shared" si="23"/>
        <v>-6.6994980093474128</v>
      </c>
      <c r="I167" s="605">
        <f t="shared" si="19"/>
        <v>2.7405728415413151</v>
      </c>
      <c r="J167" s="125">
        <f t="shared" si="26"/>
        <v>2.7405728415413151</v>
      </c>
      <c r="K167" s="319">
        <f>'MASTER CHART'!$M$7</f>
        <v>-0.30000000000000004</v>
      </c>
      <c r="L167" s="317">
        <f t="shared" si="24"/>
        <v>-0.82217185246239466</v>
      </c>
    </row>
    <row r="168" spans="1:12" ht="14.95" customHeight="1" x14ac:dyDescent="0.35">
      <c r="A168" s="356" t="s">
        <v>104</v>
      </c>
      <c r="B168" s="1120" t="s">
        <v>104</v>
      </c>
      <c r="C168" s="1119">
        <v>2788</v>
      </c>
      <c r="D168" s="1115" t="s">
        <v>495</v>
      </c>
      <c r="E168" s="746">
        <f t="shared" si="21"/>
        <v>2788</v>
      </c>
      <c r="F168" s="342">
        <f t="shared" si="25"/>
        <v>32.173561825630372</v>
      </c>
      <c r="G168" s="318">
        <f>IF(E168=0,0,F168-1)</f>
        <v>31.173561825630372</v>
      </c>
      <c r="H168" s="318">
        <f t="shared" si="23"/>
        <v>-31.173561825630372</v>
      </c>
      <c r="I168" s="605">
        <f t="shared" si="19"/>
        <v>12.752211702165074</v>
      </c>
      <c r="J168" s="125">
        <f t="shared" si="26"/>
        <v>12.752211702165074</v>
      </c>
      <c r="K168" s="319">
        <f>'MASTER CHART'!$M$7</f>
        <v>-0.30000000000000004</v>
      </c>
      <c r="L168" s="317">
        <f t="shared" si="24"/>
        <v>-3.8256635106495227</v>
      </c>
    </row>
    <row r="169" spans="1:12" ht="14.95" customHeight="1" x14ac:dyDescent="0.3">
      <c r="A169" s="281" t="s">
        <v>236</v>
      </c>
      <c r="B169" s="1120" t="s">
        <v>230</v>
      </c>
      <c r="C169" s="1119">
        <v>150.6</v>
      </c>
      <c r="D169" s="1116" t="s">
        <v>495</v>
      </c>
      <c r="E169" s="746">
        <f t="shared" si="21"/>
        <v>150.6</v>
      </c>
      <c r="F169" s="342">
        <f t="shared" si="25"/>
        <v>1.7379262593041369</v>
      </c>
      <c r="G169" s="318">
        <f t="shared" si="22"/>
        <v>0.73792625930413691</v>
      </c>
      <c r="H169" s="318">
        <f t="shared" si="23"/>
        <v>-0.73792625930413691</v>
      </c>
      <c r="I169" s="605">
        <f t="shared" si="19"/>
        <v>0.301864507234339</v>
      </c>
      <c r="J169" s="125">
        <f t="shared" si="26"/>
        <v>0.301864507234339</v>
      </c>
      <c r="K169" s="319">
        <f>'MASTER CHART'!$M$7</f>
        <v>-0.30000000000000004</v>
      </c>
      <c r="L169" s="317">
        <f t="shared" si="24"/>
        <v>-9.0559352170301713E-2</v>
      </c>
    </row>
    <row r="170" spans="1:12" ht="16.100000000000001" x14ac:dyDescent="0.35">
      <c r="A170" s="357" t="s">
        <v>106</v>
      </c>
      <c r="B170" s="1120" t="s">
        <v>126</v>
      </c>
      <c r="C170" s="1119">
        <v>18560</v>
      </c>
      <c r="D170" s="1115" t="s">
        <v>495</v>
      </c>
      <c r="E170" s="746">
        <f t="shared" si="21"/>
        <v>18560</v>
      </c>
      <c r="F170" s="342">
        <f t="shared" si="25"/>
        <v>214.18267843748197</v>
      </c>
      <c r="G170" s="318">
        <f t="shared" si="22"/>
        <v>213.18267843748197</v>
      </c>
      <c r="H170" s="318">
        <f t="shared" si="23"/>
        <v>-213.18267843748197</v>
      </c>
      <c r="I170" s="605">
        <f t="shared" si="19"/>
        <v>87.206930727890224</v>
      </c>
      <c r="J170" s="125">
        <f t="shared" si="26"/>
        <v>87.206930727890224</v>
      </c>
      <c r="K170" s="319">
        <f>'MASTER CHART'!$M$7</f>
        <v>-0.30000000000000004</v>
      </c>
      <c r="L170" s="317">
        <f t="shared" si="24"/>
        <v>-26.162079218367072</v>
      </c>
    </row>
    <row r="171" spans="1:12" ht="16.100000000000001" x14ac:dyDescent="0.35">
      <c r="A171" s="356" t="s">
        <v>105</v>
      </c>
      <c r="B171" s="1120" t="s">
        <v>105</v>
      </c>
      <c r="C171" s="1119">
        <v>73.930000000000007</v>
      </c>
      <c r="D171" s="1116" t="s">
        <v>495</v>
      </c>
      <c r="E171" s="746">
        <f t="shared" si="21"/>
        <v>73.930000000000007</v>
      </c>
      <c r="F171" s="342">
        <f t="shared" si="25"/>
        <v>0.85315330909930187</v>
      </c>
      <c r="G171" s="318">
        <f t="shared" si="22"/>
        <v>-0.14684669090069813</v>
      </c>
      <c r="H171" s="318">
        <f t="shared" si="23"/>
        <v>0.14684669090069813</v>
      </c>
      <c r="I171" s="605">
        <f t="shared" si="19"/>
        <v>-14.715235617230411</v>
      </c>
      <c r="J171" s="125">
        <f t="shared" si="26"/>
        <v>-14.715235617230411</v>
      </c>
      <c r="K171" s="319">
        <f>'MASTER CHART'!$M$7</f>
        <v>-0.30000000000000004</v>
      </c>
      <c r="L171" s="317">
        <f t="shared" si="24"/>
        <v>4.4145706851691235</v>
      </c>
    </row>
    <row r="172" spans="1:12" ht="16.100000000000001" x14ac:dyDescent="0.35">
      <c r="A172" s="357" t="s">
        <v>212</v>
      </c>
      <c r="B172" s="1120" t="s">
        <v>212</v>
      </c>
      <c r="C172" s="1119">
        <v>202.3</v>
      </c>
      <c r="D172" s="1116" t="s">
        <v>495</v>
      </c>
      <c r="E172" s="746">
        <f t="shared" si="21"/>
        <v>202.3</v>
      </c>
      <c r="F172" s="342">
        <f t="shared" si="25"/>
        <v>2.3345450349085457</v>
      </c>
      <c r="G172" s="318">
        <f t="shared" si="22"/>
        <v>1.3345450349085457</v>
      </c>
      <c r="H172" s="318">
        <f t="shared" si="23"/>
        <v>-1.3345450349085457</v>
      </c>
      <c r="I172" s="605">
        <f t="shared" si="19"/>
        <v>0.54592416825576906</v>
      </c>
      <c r="J172" s="125">
        <f t="shared" si="26"/>
        <v>0.54592416825576906</v>
      </c>
      <c r="K172" s="319">
        <f>'MASTER CHART'!$M$7</f>
        <v>-0.30000000000000004</v>
      </c>
      <c r="L172" s="317">
        <f t="shared" si="24"/>
        <v>-0.16377725047673075</v>
      </c>
    </row>
    <row r="173" spans="1:12" ht="16.100000000000001" x14ac:dyDescent="0.35">
      <c r="A173" s="357" t="s">
        <v>107</v>
      </c>
      <c r="B173" s="1120" t="s">
        <v>107</v>
      </c>
      <c r="C173" s="1119">
        <v>468.6</v>
      </c>
      <c r="D173" s="1116" t="s">
        <v>495</v>
      </c>
      <c r="E173" s="746">
        <f t="shared" si="21"/>
        <v>468.6</v>
      </c>
      <c r="F173" s="342">
        <f t="shared" si="25"/>
        <v>5.4076510299463392</v>
      </c>
      <c r="G173" s="318">
        <f t="shared" si="22"/>
        <v>4.4076510299463392</v>
      </c>
      <c r="H173" s="318">
        <f t="shared" si="23"/>
        <v>-4.4076510299463392</v>
      </c>
      <c r="I173" s="605">
        <f t="shared" si="19"/>
        <v>1.8030438535557063</v>
      </c>
      <c r="J173" s="125">
        <f t="shared" si="26"/>
        <v>1.8030438535557063</v>
      </c>
      <c r="K173" s="319">
        <f>'MASTER CHART'!$M$7</f>
        <v>-0.30000000000000004</v>
      </c>
      <c r="L173" s="317">
        <f t="shared" si="24"/>
        <v>-0.54091315606671198</v>
      </c>
    </row>
    <row r="174" spans="1:12" ht="16.100000000000001" x14ac:dyDescent="0.35">
      <c r="A174" s="356" t="s">
        <v>213</v>
      </c>
      <c r="B174" s="1120" t="s">
        <v>108</v>
      </c>
      <c r="C174" s="1119">
        <v>594.9</v>
      </c>
      <c r="D174" s="1115" t="s">
        <v>495</v>
      </c>
      <c r="E174" s="746">
        <f t="shared" si="21"/>
        <v>594.9</v>
      </c>
      <c r="F174" s="342">
        <f t="shared" si="25"/>
        <v>6.8651549247014021</v>
      </c>
      <c r="G174" s="318">
        <f t="shared" si="22"/>
        <v>5.8651549247014021</v>
      </c>
      <c r="H174" s="318">
        <f t="shared" si="23"/>
        <v>-5.8651549247014021</v>
      </c>
      <c r="I174" s="605">
        <f t="shared" si="19"/>
        <v>2.3992669712927772</v>
      </c>
      <c r="J174" s="125">
        <f t="shared" si="26"/>
        <v>2.3992669712927772</v>
      </c>
      <c r="K174" s="319">
        <f>'MASTER CHART'!$M$7</f>
        <v>-0.30000000000000004</v>
      </c>
      <c r="L174" s="317">
        <f t="shared" si="24"/>
        <v>-0.71978009138783328</v>
      </c>
    </row>
    <row r="175" spans="1:12" ht="16.100000000000001" x14ac:dyDescent="0.35">
      <c r="A175" s="357" t="s">
        <v>109</v>
      </c>
      <c r="B175" s="1120" t="s">
        <v>109</v>
      </c>
      <c r="C175" s="1119">
        <v>73.45</v>
      </c>
      <c r="D175" s="1115" t="s">
        <v>495</v>
      </c>
      <c r="E175" s="746">
        <f t="shared" si="21"/>
        <v>73.45</v>
      </c>
      <c r="F175" s="342">
        <f t="shared" si="25"/>
        <v>0.84761410189833253</v>
      </c>
      <c r="G175" s="318">
        <f t="shared" si="22"/>
        <v>-0.15238589810166747</v>
      </c>
      <c r="H175" s="318">
        <f t="shared" si="23"/>
        <v>0.15238589810166747</v>
      </c>
      <c r="I175" s="605">
        <f t="shared" si="19"/>
        <v>-15.27030933795894</v>
      </c>
      <c r="J175" s="125">
        <f t="shared" si="26"/>
        <v>-15.27030933795894</v>
      </c>
      <c r="K175" s="319">
        <f>'MASTER CHART'!$M$7</f>
        <v>-0.30000000000000004</v>
      </c>
      <c r="L175" s="317">
        <f t="shared" si="24"/>
        <v>4.5810928013876824</v>
      </c>
    </row>
    <row r="176" spans="1:12" ht="16.100000000000001" x14ac:dyDescent="0.35">
      <c r="A176" s="356" t="s">
        <v>214</v>
      </c>
      <c r="B176" s="1120" t="s">
        <v>214</v>
      </c>
      <c r="C176" s="1119">
        <v>65.17</v>
      </c>
      <c r="D176" s="1116" t="s">
        <v>495</v>
      </c>
      <c r="E176" s="746">
        <f t="shared" si="21"/>
        <v>65.17</v>
      </c>
      <c r="F176" s="342">
        <f>IF(E176=0,"use mean",E176/$E$179)</f>
        <v>0.75206277768161101</v>
      </c>
      <c r="G176" s="318">
        <f>IF(E176=0,0,F176-1)</f>
        <v>-0.24793722231838899</v>
      </c>
      <c r="H176" s="318">
        <f t="shared" si="23"/>
        <v>0.24793722231838899</v>
      </c>
      <c r="I176" s="605">
        <f>(IF(G176&lt;0,G176/$G$181*-100,G176/$G$180*100))</f>
        <v>-24.845331020526164</v>
      </c>
      <c r="J176" s="125">
        <f t="shared" si="26"/>
        <v>-24.845331020526164</v>
      </c>
      <c r="K176" s="319">
        <f>'MASTER CHART'!$M$7</f>
        <v>-0.30000000000000004</v>
      </c>
      <c r="L176" s="317">
        <f t="shared" si="24"/>
        <v>7.4535993061578498</v>
      </c>
    </row>
    <row r="177" spans="1:12" ht="16.649999999999999" thickBot="1" x14ac:dyDescent="0.4">
      <c r="A177" s="367" t="s">
        <v>215</v>
      </c>
      <c r="B177" s="1120" t="s">
        <v>215</v>
      </c>
      <c r="C177" s="1119">
        <v>28.33</v>
      </c>
      <c r="D177" s="1116" t="s">
        <v>495</v>
      </c>
      <c r="E177" s="746">
        <f t="shared" si="21"/>
        <v>28.33</v>
      </c>
      <c r="F177" s="343">
        <f t="shared" si="25"/>
        <v>0.32692862500721248</v>
      </c>
      <c r="G177" s="344">
        <f t="shared" si="22"/>
        <v>-0.67307137499278746</v>
      </c>
      <c r="H177" s="344">
        <f t="shared" si="23"/>
        <v>0.67307137499278746</v>
      </c>
      <c r="I177" s="605">
        <f>(IF(G177&lt;0,G177/$G$181*-100,G177/$G$180*100))</f>
        <v>-67.447239086441172</v>
      </c>
      <c r="J177" s="120">
        <f t="shared" si="26"/>
        <v>-67.447239086441172</v>
      </c>
      <c r="K177" s="337">
        <f>'MASTER CHART'!$M$7</f>
        <v>-0.30000000000000004</v>
      </c>
      <c r="L177" s="345">
        <f t="shared" si="24"/>
        <v>20.234171725932356</v>
      </c>
    </row>
    <row r="178" spans="1:12" ht="17.2" thickTop="1" thickBot="1" x14ac:dyDescent="0.4">
      <c r="A178" s="340"/>
      <c r="B178" s="774"/>
      <c r="C178" s="748"/>
      <c r="D178" s="1123"/>
    </row>
    <row r="179" spans="1:12" ht="17.2" thickTop="1" thickBot="1" x14ac:dyDescent="0.4">
      <c r="A179" s="494" t="s">
        <v>341</v>
      </c>
      <c r="B179" s="774"/>
      <c r="C179" s="748"/>
      <c r="D179" s="1123"/>
      <c r="E179" s="623">
        <f>MEDIAN(E4:E177)</f>
        <v>86.655000000000001</v>
      </c>
      <c r="F179" s="67"/>
      <c r="G179" s="65"/>
      <c r="H179" s="65"/>
      <c r="I179" s="81"/>
      <c r="J179" s="81"/>
      <c r="K179" s="65"/>
      <c r="L179" s="33"/>
    </row>
    <row r="180" spans="1:12" ht="17.2" thickTop="1" thickBot="1" x14ac:dyDescent="0.4">
      <c r="A180" s="340"/>
      <c r="B180" s="773"/>
      <c r="C180" s="748"/>
      <c r="D180" s="1123"/>
      <c r="E180" s="747"/>
      <c r="F180" s="607" t="s">
        <v>15</v>
      </c>
      <c r="G180" s="608">
        <f>MAX(G4:G177)</f>
        <v>244.45611909295482</v>
      </c>
      <c r="H180" s="123"/>
      <c r="I180" s="81"/>
      <c r="J180" s="81"/>
      <c r="K180" s="65"/>
      <c r="L180" s="33"/>
    </row>
    <row r="181" spans="1:12" ht="17.2" thickTop="1" thickBot="1" x14ac:dyDescent="0.4">
      <c r="A181" s="340"/>
      <c r="B181" s="774"/>
      <c r="C181" s="748"/>
      <c r="D181" s="1123"/>
      <c r="E181" s="711"/>
      <c r="F181" s="609" t="s">
        <v>14</v>
      </c>
      <c r="G181" s="259">
        <f>MIN(G4:G177)</f>
        <v>-0.99792279729963651</v>
      </c>
      <c r="J181" s="82"/>
      <c r="K181" s="73"/>
      <c r="L181" s="33"/>
    </row>
    <row r="182" spans="1:12" ht="16.649999999999999" thickTop="1" x14ac:dyDescent="0.3">
      <c r="B182" s="773"/>
      <c r="C182" s="748"/>
      <c r="D182" s="1123"/>
    </row>
    <row r="183" spans="1:12" x14ac:dyDescent="0.3">
      <c r="A183" s="284" t="s">
        <v>252</v>
      </c>
    </row>
    <row r="184" spans="1:12" x14ac:dyDescent="0.3">
      <c r="A184" s="628" t="s">
        <v>386</v>
      </c>
    </row>
    <row r="185" spans="1:12" x14ac:dyDescent="0.3">
      <c r="A185" s="626"/>
      <c r="C185" s="712">
        <f>MAX(C4:C177)</f>
        <v>21270</v>
      </c>
    </row>
    <row r="186" spans="1:12" ht="15.55" x14ac:dyDescent="0.3">
      <c r="E186" s="106"/>
      <c r="F186" s="70"/>
      <c r="G186" s="29"/>
      <c r="H186" s="69"/>
      <c r="I186" s="82"/>
      <c r="J186" s="82"/>
      <c r="K186" s="73"/>
      <c r="L186" s="33"/>
    </row>
    <row r="188" spans="1:12" x14ac:dyDescent="0.3">
      <c r="A188" s="190"/>
    </row>
  </sheetData>
  <mergeCells count="5">
    <mergeCell ref="A1:A3"/>
    <mergeCell ref="E1:L1"/>
    <mergeCell ref="F2:K2"/>
    <mergeCell ref="L2:L3"/>
    <mergeCell ref="B1:D2"/>
  </mergeCells>
  <hyperlinks>
    <hyperlink ref="A183" r:id="rId1" xr:uid="{00000000-0004-0000-0700-000000000000}"/>
    <hyperlink ref="A184" r:id="rId2" xr:uid="{00000000-0004-0000-0700-000001000000}"/>
  </hyperlinks>
  <pageMargins left="0.7" right="0.7" top="0.75" bottom="0.75" header="0.3" footer="0.3"/>
  <pageSetup orientation="portrait" horizontalDpi="300" verticalDpi="300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1:AS241"/>
  <sheetViews>
    <sheetView topLeftCell="A169" workbookViewId="0">
      <selection activeCell="B169" sqref="B1:C1048576"/>
    </sheetView>
  </sheetViews>
  <sheetFormatPr defaultColWidth="9.19921875" defaultRowHeight="16.100000000000001" x14ac:dyDescent="0.35"/>
  <cols>
    <col min="1" max="1" width="28.69921875" style="531" customWidth="1"/>
    <col min="2" max="2" width="22.3984375" style="761" hidden="1" customWidth="1"/>
    <col min="3" max="3" width="18.796875" style="978" hidden="1" customWidth="1"/>
    <col min="4" max="4" width="14.59765625" style="1020" customWidth="1"/>
    <col min="5" max="5" width="12.19921875" style="589" customWidth="1"/>
    <col min="6" max="6" width="10.19921875" style="589" customWidth="1"/>
    <col min="7" max="7" width="11" style="589" customWidth="1"/>
    <col min="8" max="8" width="12.796875" style="706" customWidth="1"/>
    <col min="9" max="9" width="14" style="589" customWidth="1"/>
    <col min="10" max="10" width="16.19921875" style="589" customWidth="1"/>
    <col min="11" max="12" width="9.19921875" style="589"/>
    <col min="13" max="13" width="43.796875" style="589" customWidth="1"/>
    <col min="14" max="16384" width="9.19921875" style="589"/>
  </cols>
  <sheetData>
    <row r="1" spans="1:13" ht="48.05" customHeight="1" thickTop="1" thickBot="1" x14ac:dyDescent="0.35">
      <c r="A1" s="1543" t="s">
        <v>0</v>
      </c>
      <c r="B1" s="1546" t="s">
        <v>346</v>
      </c>
      <c r="C1" s="1547"/>
      <c r="D1" s="1550" t="s">
        <v>485</v>
      </c>
      <c r="E1" s="1551"/>
      <c r="F1" s="1551"/>
      <c r="G1" s="1551"/>
      <c r="H1" s="1551"/>
      <c r="I1" s="1551"/>
      <c r="J1" s="1552"/>
      <c r="L1" s="1553"/>
      <c r="M1" s="1554"/>
    </row>
    <row r="2" spans="1:13" ht="46.55" customHeight="1" thickTop="1" x14ac:dyDescent="0.3">
      <c r="A2" s="1544"/>
      <c r="B2" s="1548"/>
      <c r="C2" s="1549"/>
      <c r="D2" s="1019" t="s">
        <v>18</v>
      </c>
      <c r="E2" s="1555" t="s">
        <v>8</v>
      </c>
      <c r="F2" s="1556"/>
      <c r="G2" s="1556"/>
      <c r="H2" s="1556"/>
      <c r="I2" s="1377"/>
      <c r="J2" s="1010" t="s">
        <v>1</v>
      </c>
    </row>
    <row r="3" spans="1:13" ht="57.75" customHeight="1" thickBot="1" x14ac:dyDescent="0.35">
      <c r="A3" s="1545"/>
      <c r="B3" s="1013" t="s">
        <v>281</v>
      </c>
      <c r="C3" s="1017" t="s">
        <v>512</v>
      </c>
      <c r="D3" s="1015" t="s">
        <v>468</v>
      </c>
      <c r="E3" s="61" t="s">
        <v>347</v>
      </c>
      <c r="F3" s="52" t="s">
        <v>348</v>
      </c>
      <c r="G3" s="53" t="s">
        <v>10</v>
      </c>
      <c r="H3" s="702" t="s">
        <v>351</v>
      </c>
      <c r="I3" s="40" t="s">
        <v>17</v>
      </c>
      <c r="J3" s="1011"/>
    </row>
    <row r="4" spans="1:13" ht="14.95" thickTop="1" x14ac:dyDescent="0.3">
      <c r="A4" s="750" t="s">
        <v>128</v>
      </c>
      <c r="B4" s="737" t="s">
        <v>128</v>
      </c>
      <c r="C4" s="1018">
        <v>56.574527349999997</v>
      </c>
      <c r="D4" s="759">
        <f>IF(C4=0,"use mean",C4)</f>
        <v>56.574527349999997</v>
      </c>
      <c r="E4" s="510">
        <f>IF(C4=0,1,D4/$D$182)</f>
        <v>4.5352239229865567E-2</v>
      </c>
      <c r="F4" s="514">
        <f t="shared" ref="F4:F67" si="0">E4-1</f>
        <v>-0.95464776077013447</v>
      </c>
      <c r="G4" s="511">
        <f>'MASTER CHART'!$R$7</f>
        <v>0.5</v>
      </c>
      <c r="H4" s="703">
        <f t="shared" ref="H4:H67" si="1">(IF(F4&lt;0,F4/$F$184*-100,F4/$F$183*100))</f>
        <v>-96.363877611129226</v>
      </c>
      <c r="I4" s="512">
        <f>'MASTER CHART'!$R$7</f>
        <v>0.5</v>
      </c>
      <c r="J4" s="513">
        <f t="shared" ref="J4:J67" si="2">(H4*I4)</f>
        <v>-48.181938805564613</v>
      </c>
    </row>
    <row r="5" spans="1:13" ht="14.4" x14ac:dyDescent="0.3">
      <c r="A5" s="751" t="s">
        <v>129</v>
      </c>
      <c r="B5" s="737" t="s">
        <v>129</v>
      </c>
      <c r="C5" s="1018">
        <v>272.20429151000002</v>
      </c>
      <c r="D5" s="759">
        <f t="shared" ref="D5:D68" si="3">IF(C5=0,"use mean",C5)</f>
        <v>272.20429151000002</v>
      </c>
      <c r="E5" s="510">
        <f t="shared" ref="E5:E68" si="4">IF(C5=0,1,D5/$D$182)</f>
        <v>0.21820905496186324</v>
      </c>
      <c r="F5" s="514">
        <f t="shared" si="0"/>
        <v>-0.78179094503813673</v>
      </c>
      <c r="G5" s="514">
        <f t="shared" ref="G5:G67" si="5">(F5*-1)</f>
        <v>0.78179094503813673</v>
      </c>
      <c r="H5" s="704">
        <f t="shared" si="1"/>
        <v>-78.915396904475628</v>
      </c>
      <c r="I5" s="512">
        <f>'MASTER CHART'!$R$7</f>
        <v>0.5</v>
      </c>
      <c r="J5" s="513">
        <f t="shared" si="2"/>
        <v>-39.457698452237814</v>
      </c>
    </row>
    <row r="6" spans="1:13" ht="14.4" x14ac:dyDescent="0.3">
      <c r="A6" s="752" t="s">
        <v>31</v>
      </c>
      <c r="B6" s="737" t="s">
        <v>31</v>
      </c>
      <c r="C6" s="1018">
        <v>361.72917430000001</v>
      </c>
      <c r="D6" s="759">
        <f t="shared" si="3"/>
        <v>361.72917430000001</v>
      </c>
      <c r="E6" s="510">
        <f t="shared" si="4"/>
        <v>0.28997552109952079</v>
      </c>
      <c r="F6" s="514">
        <f t="shared" si="0"/>
        <v>-0.71002447890047926</v>
      </c>
      <c r="G6" s="514">
        <f t="shared" si="5"/>
        <v>0.71002447890047926</v>
      </c>
      <c r="H6" s="704">
        <f t="shared" si="1"/>
        <v>-71.671159559914699</v>
      </c>
      <c r="I6" s="512">
        <f>'MASTER CHART'!$R$7</f>
        <v>0.5</v>
      </c>
      <c r="J6" s="513">
        <f t="shared" si="2"/>
        <v>-35.835579779957349</v>
      </c>
    </row>
    <row r="7" spans="1:13" ht="14.4" x14ac:dyDescent="0.3">
      <c r="A7" s="752" t="s">
        <v>130</v>
      </c>
      <c r="B7" s="737" t="s">
        <v>130</v>
      </c>
      <c r="C7" s="1018">
        <v>3746.33415672</v>
      </c>
      <c r="D7" s="759">
        <f t="shared" si="3"/>
        <v>3746.33415672</v>
      </c>
      <c r="E7" s="510">
        <f t="shared" si="4"/>
        <v>3.0032003954617594</v>
      </c>
      <c r="F7" s="514">
        <f t="shared" si="0"/>
        <v>2.0032003954617594</v>
      </c>
      <c r="G7" s="514">
        <f t="shared" si="5"/>
        <v>-2.0032003954617594</v>
      </c>
      <c r="H7" s="704">
        <f t="shared" si="1"/>
        <v>29.656589889092476</v>
      </c>
      <c r="I7" s="512">
        <f>'MASTER CHART'!$R$7</f>
        <v>0.5</v>
      </c>
      <c r="J7" s="513">
        <f t="shared" si="2"/>
        <v>14.828294944546238</v>
      </c>
    </row>
    <row r="8" spans="1:13" ht="14.4" x14ac:dyDescent="0.3">
      <c r="A8" s="751" t="s">
        <v>131</v>
      </c>
      <c r="B8" s="737" t="s">
        <v>131</v>
      </c>
      <c r="C8" s="1018">
        <v>179.35785371</v>
      </c>
      <c r="D8" s="759">
        <f t="shared" si="3"/>
        <v>179.35785371</v>
      </c>
      <c r="E8" s="510">
        <f t="shared" si="4"/>
        <v>0.14377990714598787</v>
      </c>
      <c r="F8" s="514">
        <f t="shared" si="0"/>
        <v>-0.85622009285401213</v>
      </c>
      <c r="G8" s="514">
        <f t="shared" si="5"/>
        <v>0.85622009285401213</v>
      </c>
      <c r="H8" s="704">
        <f t="shared" si="1"/>
        <v>-86.428410170272883</v>
      </c>
      <c r="I8" s="512">
        <f>'MASTER CHART'!$R$7</f>
        <v>0.5</v>
      </c>
      <c r="J8" s="513">
        <f t="shared" si="2"/>
        <v>-43.214205085136442</v>
      </c>
    </row>
    <row r="9" spans="1:13" ht="14.4" x14ac:dyDescent="0.3">
      <c r="A9" s="751" t="s">
        <v>112</v>
      </c>
      <c r="B9" s="737" t="s">
        <v>112</v>
      </c>
      <c r="C9" s="1018">
        <v>773.71224647999998</v>
      </c>
      <c r="D9" s="759">
        <f t="shared" si="3"/>
        <v>773.71224647999998</v>
      </c>
      <c r="E9" s="510">
        <f t="shared" si="4"/>
        <v>0.62023643044076926</v>
      </c>
      <c r="F9" s="514">
        <f t="shared" si="0"/>
        <v>-0.37976356955923074</v>
      </c>
      <c r="G9" s="514">
        <f t="shared" si="5"/>
        <v>0.37976356955923074</v>
      </c>
      <c r="H9" s="704">
        <f t="shared" si="1"/>
        <v>-38.334023963612417</v>
      </c>
      <c r="I9" s="512">
        <f>'MASTER CHART'!$R$7</f>
        <v>0.5</v>
      </c>
      <c r="J9" s="513">
        <f t="shared" si="2"/>
        <v>-19.167011981806208</v>
      </c>
    </row>
    <row r="10" spans="1:13" ht="14.4" x14ac:dyDescent="0.3">
      <c r="A10" s="752" t="s">
        <v>40</v>
      </c>
      <c r="B10" s="737" t="s">
        <v>40</v>
      </c>
      <c r="C10" s="1018">
        <v>605.18784479999999</v>
      </c>
      <c r="D10" s="759">
        <f t="shared" si="3"/>
        <v>605.18784479999999</v>
      </c>
      <c r="E10" s="510">
        <f t="shared" si="4"/>
        <v>0.48514102020821132</v>
      </c>
      <c r="F10" s="514">
        <f t="shared" si="0"/>
        <v>-0.51485897979178863</v>
      </c>
      <c r="G10" s="514">
        <f t="shared" si="5"/>
        <v>0.51485897979178863</v>
      </c>
      <c r="H10" s="704">
        <f t="shared" si="1"/>
        <v>-51.970799864048566</v>
      </c>
      <c r="I10" s="512">
        <f>'MASTER CHART'!$R$7</f>
        <v>0.5</v>
      </c>
      <c r="J10" s="513">
        <f t="shared" si="2"/>
        <v>-25.985399932024283</v>
      </c>
    </row>
    <row r="11" spans="1:13" ht="14.4" x14ac:dyDescent="0.3">
      <c r="A11" s="751" t="s">
        <v>132</v>
      </c>
      <c r="B11" s="737" t="s">
        <v>132</v>
      </c>
      <c r="C11" s="1018">
        <v>161.55238559</v>
      </c>
      <c r="D11" s="759">
        <f t="shared" si="3"/>
        <v>161.55238559</v>
      </c>
      <c r="E11" s="510">
        <f t="shared" si="4"/>
        <v>0.12950638357269753</v>
      </c>
      <c r="F11" s="514">
        <f t="shared" si="0"/>
        <v>-0.8704936164273025</v>
      </c>
      <c r="G11" s="514">
        <f t="shared" si="5"/>
        <v>0.8704936164273025</v>
      </c>
      <c r="H11" s="704">
        <f t="shared" si="1"/>
        <v>-87.869205545507938</v>
      </c>
      <c r="I11" s="512">
        <f>'MASTER CHART'!$R$7</f>
        <v>0.5</v>
      </c>
      <c r="J11" s="513">
        <f t="shared" si="2"/>
        <v>-43.934602772753969</v>
      </c>
    </row>
    <row r="12" spans="1:13" s="147" customFormat="1" ht="14.4" x14ac:dyDescent="0.3">
      <c r="A12" s="752" t="s">
        <v>133</v>
      </c>
      <c r="B12" s="670"/>
      <c r="C12" s="760"/>
      <c r="D12" s="759" t="str">
        <f t="shared" si="3"/>
        <v>use mean</v>
      </c>
      <c r="E12" s="510">
        <f t="shared" si="4"/>
        <v>1</v>
      </c>
      <c r="F12" s="514">
        <f t="shared" si="0"/>
        <v>0</v>
      </c>
      <c r="G12" s="514">
        <f>(F12*-1)</f>
        <v>0</v>
      </c>
      <c r="H12" s="704">
        <f t="shared" si="1"/>
        <v>0</v>
      </c>
      <c r="I12" s="512">
        <f>'MASTER CHART'!$R$7</f>
        <v>0.5</v>
      </c>
      <c r="J12" s="513">
        <f t="shared" si="2"/>
        <v>0</v>
      </c>
    </row>
    <row r="13" spans="1:13" ht="14.4" x14ac:dyDescent="0.3">
      <c r="A13" s="751" t="s">
        <v>41</v>
      </c>
      <c r="B13" s="737" t="s">
        <v>41</v>
      </c>
      <c r="C13" s="1018">
        <v>6031.1074578999996</v>
      </c>
      <c r="D13" s="759">
        <f t="shared" si="3"/>
        <v>6031.1074578999996</v>
      </c>
      <c r="E13" s="510">
        <f t="shared" si="4"/>
        <v>4.8347594061111883</v>
      </c>
      <c r="F13" s="514">
        <f t="shared" si="0"/>
        <v>3.8347594061111883</v>
      </c>
      <c r="G13" s="514">
        <f t="shared" si="5"/>
        <v>-3.8347594061111883</v>
      </c>
      <c r="H13" s="704">
        <f t="shared" si="1"/>
        <v>56.77209693449781</v>
      </c>
      <c r="I13" s="512">
        <f>'MASTER CHART'!$R$7</f>
        <v>0.5</v>
      </c>
      <c r="J13" s="513">
        <f t="shared" si="2"/>
        <v>28.386048467248905</v>
      </c>
    </row>
    <row r="14" spans="1:13" ht="14.4" x14ac:dyDescent="0.3">
      <c r="A14" s="752" t="s">
        <v>42</v>
      </c>
      <c r="B14" s="737" t="s">
        <v>42</v>
      </c>
      <c r="C14" s="1018">
        <v>5580.4939433099998</v>
      </c>
      <c r="D14" s="759">
        <f t="shared" si="3"/>
        <v>5580.4939433099998</v>
      </c>
      <c r="E14" s="510">
        <f t="shared" si="4"/>
        <v>4.4735309014969786</v>
      </c>
      <c r="F14" s="514">
        <f t="shared" si="0"/>
        <v>3.4735309014969786</v>
      </c>
      <c r="G14" s="514">
        <f t="shared" si="5"/>
        <v>-3.4735309014969786</v>
      </c>
      <c r="H14" s="704">
        <f t="shared" si="1"/>
        <v>51.424251735453531</v>
      </c>
      <c r="I14" s="512">
        <f>'MASTER CHART'!$R$7</f>
        <v>0.5</v>
      </c>
      <c r="J14" s="513">
        <f t="shared" si="2"/>
        <v>25.712125867726765</v>
      </c>
    </row>
    <row r="15" spans="1:13" ht="14.4" x14ac:dyDescent="0.3">
      <c r="A15" s="751" t="s">
        <v>43</v>
      </c>
      <c r="B15" s="737" t="s">
        <v>43</v>
      </c>
      <c r="C15" s="1018">
        <v>471.41439556</v>
      </c>
      <c r="D15" s="759">
        <f t="shared" si="3"/>
        <v>471.41439556</v>
      </c>
      <c r="E15" s="510">
        <f t="shared" si="4"/>
        <v>0.37790326221505049</v>
      </c>
      <c r="F15" s="514">
        <f t="shared" si="0"/>
        <v>-0.62209673778494956</v>
      </c>
      <c r="G15" s="514">
        <f t="shared" si="5"/>
        <v>0.62209673778494956</v>
      </c>
      <c r="H15" s="704">
        <f t="shared" si="1"/>
        <v>-62.795573787163747</v>
      </c>
      <c r="I15" s="512">
        <f>'MASTER CHART'!$R$7</f>
        <v>0.5</v>
      </c>
      <c r="J15" s="513">
        <f t="shared" si="2"/>
        <v>-31.397786893581873</v>
      </c>
    </row>
    <row r="16" spans="1:13" ht="14.4" x14ac:dyDescent="0.3">
      <c r="A16" s="752" t="s">
        <v>134</v>
      </c>
      <c r="B16" s="737" t="s">
        <v>216</v>
      </c>
      <c r="C16" s="1018">
        <v>1720.1594666999999</v>
      </c>
      <c r="D16" s="759">
        <f t="shared" si="3"/>
        <v>1720.1594666999999</v>
      </c>
      <c r="E16" s="510">
        <f t="shared" si="4"/>
        <v>1.3789436218294162</v>
      </c>
      <c r="F16" s="514">
        <f t="shared" si="0"/>
        <v>0.37894362182941621</v>
      </c>
      <c r="G16" s="514">
        <f t="shared" si="5"/>
        <v>-0.37894362182941621</v>
      </c>
      <c r="H16" s="704">
        <f t="shared" si="1"/>
        <v>5.6101105057399048</v>
      </c>
      <c r="I16" s="512">
        <f>'MASTER CHART'!$R$7</f>
        <v>0.5</v>
      </c>
      <c r="J16" s="513">
        <f t="shared" si="2"/>
        <v>2.8050552528699524</v>
      </c>
    </row>
    <row r="17" spans="1:10" ht="14.4" x14ac:dyDescent="0.3">
      <c r="A17" s="751" t="s">
        <v>44</v>
      </c>
      <c r="B17" s="737" t="s">
        <v>44</v>
      </c>
      <c r="C17" s="1018">
        <v>1242.8441772199999</v>
      </c>
      <c r="D17" s="759">
        <f t="shared" si="3"/>
        <v>1242.8441772199999</v>
      </c>
      <c r="E17" s="510">
        <f t="shared" si="4"/>
        <v>0.99630998420929573</v>
      </c>
      <c r="F17" s="514">
        <f t="shared" si="0"/>
        <v>-3.6900157907042708E-3</v>
      </c>
      <c r="G17" s="514">
        <f t="shared" si="5"/>
        <v>3.6900157907042708E-3</v>
      </c>
      <c r="H17" s="704">
        <f t="shared" si="1"/>
        <v>-0.37247689111186233</v>
      </c>
      <c r="I17" s="512">
        <f>'MASTER CHART'!$R$7</f>
        <v>0.5</v>
      </c>
      <c r="J17" s="513">
        <f t="shared" si="2"/>
        <v>-0.18623844555593116</v>
      </c>
    </row>
    <row r="18" spans="1:10" ht="14.4" x14ac:dyDescent="0.3">
      <c r="A18" s="752" t="s">
        <v>45</v>
      </c>
      <c r="B18" s="737" t="s">
        <v>45</v>
      </c>
      <c r="C18" s="1018">
        <v>30.833469910000002</v>
      </c>
      <c r="D18" s="759">
        <f t="shared" si="3"/>
        <v>30.833469910000002</v>
      </c>
      <c r="E18" s="510">
        <f t="shared" si="4"/>
        <v>2.4717252960756404E-2</v>
      </c>
      <c r="F18" s="514">
        <f t="shared" si="0"/>
        <v>-0.97528274703924356</v>
      </c>
      <c r="G18" s="514">
        <f t="shared" si="5"/>
        <v>0.97528274703924356</v>
      </c>
      <c r="H18" s="704">
        <f t="shared" si="1"/>
        <v>-98.446810576623861</v>
      </c>
      <c r="I18" s="512">
        <f>'MASTER CHART'!$R$7</f>
        <v>0.5</v>
      </c>
      <c r="J18" s="513">
        <f t="shared" si="2"/>
        <v>-49.22340528831193</v>
      </c>
    </row>
    <row r="19" spans="1:10" ht="14.4" x14ac:dyDescent="0.3">
      <c r="A19" s="751" t="s">
        <v>114</v>
      </c>
      <c r="B19" s="737" t="s">
        <v>114</v>
      </c>
      <c r="C19" s="1018">
        <v>1146.0416907399999</v>
      </c>
      <c r="D19" s="759">
        <f t="shared" si="3"/>
        <v>1146.0416907399999</v>
      </c>
      <c r="E19" s="510">
        <f t="shared" si="4"/>
        <v>0.91870952105868697</v>
      </c>
      <c r="F19" s="514">
        <f t="shared" si="0"/>
        <v>-8.1290478941313027E-2</v>
      </c>
      <c r="G19" s="514">
        <f t="shared" si="5"/>
        <v>8.1290478941313027E-2</v>
      </c>
      <c r="H19" s="704">
        <f t="shared" si="1"/>
        <v>-8.2056084825793167</v>
      </c>
      <c r="I19" s="512">
        <f>'MASTER CHART'!$R$7</f>
        <v>0.5</v>
      </c>
      <c r="J19" s="513">
        <f t="shared" si="2"/>
        <v>-4.1028042412896584</v>
      </c>
    </row>
    <row r="20" spans="1:10" ht="14.4" x14ac:dyDescent="0.3">
      <c r="A20" s="752" t="s">
        <v>135</v>
      </c>
      <c r="B20" s="737" t="s">
        <v>135</v>
      </c>
      <c r="C20" s="1018">
        <v>450.21395575999998</v>
      </c>
      <c r="D20" s="759">
        <f t="shared" si="3"/>
        <v>450.21395575999998</v>
      </c>
      <c r="E20" s="510">
        <f t="shared" si="4"/>
        <v>0.36090820343816149</v>
      </c>
      <c r="F20" s="514">
        <f t="shared" si="0"/>
        <v>-0.63909179656183857</v>
      </c>
      <c r="G20" s="514">
        <f t="shared" si="5"/>
        <v>0.63909179656183857</v>
      </c>
      <c r="H20" s="704">
        <f t="shared" si="1"/>
        <v>-64.511085865303343</v>
      </c>
      <c r="I20" s="512">
        <f>'MASTER CHART'!$R$7</f>
        <v>0.5</v>
      </c>
      <c r="J20" s="513">
        <f t="shared" si="2"/>
        <v>-32.255542932651672</v>
      </c>
    </row>
    <row r="21" spans="1:10" ht="14.4" x14ac:dyDescent="0.3">
      <c r="A21" s="751" t="s">
        <v>136</v>
      </c>
      <c r="B21" s="737" t="s">
        <v>136</v>
      </c>
      <c r="C21" s="1018">
        <v>4884.0662613900004</v>
      </c>
      <c r="D21" s="759">
        <f t="shared" si="3"/>
        <v>4884.0662613900004</v>
      </c>
      <c r="E21" s="510">
        <f t="shared" si="4"/>
        <v>3.9152486441598957</v>
      </c>
      <c r="F21" s="514">
        <f t="shared" si="0"/>
        <v>2.9152486441598957</v>
      </c>
      <c r="G21" s="514">
        <f t="shared" si="5"/>
        <v>-2.9152486441598957</v>
      </c>
      <c r="H21" s="704">
        <f t="shared" si="1"/>
        <v>43.15910363259178</v>
      </c>
      <c r="I21" s="512">
        <f>'MASTER CHART'!$R$7</f>
        <v>0.5</v>
      </c>
      <c r="J21" s="513">
        <f t="shared" si="2"/>
        <v>21.57955181629589</v>
      </c>
    </row>
    <row r="22" spans="1:10" ht="14.4" x14ac:dyDescent="0.3">
      <c r="A22" s="752" t="s">
        <v>137</v>
      </c>
      <c r="B22" s="737" t="s">
        <v>137</v>
      </c>
      <c r="C22" s="1018">
        <v>278.57920932000002</v>
      </c>
      <c r="D22" s="759">
        <f t="shared" si="3"/>
        <v>278.57920932000002</v>
      </c>
      <c r="E22" s="510">
        <f t="shared" si="4"/>
        <v>0.22331942549666631</v>
      </c>
      <c r="F22" s="514">
        <f t="shared" si="0"/>
        <v>-0.77668057450333372</v>
      </c>
      <c r="G22" s="514">
        <f t="shared" si="5"/>
        <v>0.77668057450333372</v>
      </c>
      <c r="H22" s="704">
        <f t="shared" si="1"/>
        <v>-78.399546827620043</v>
      </c>
      <c r="I22" s="512">
        <f>'MASTER CHART'!$R$7</f>
        <v>0.5</v>
      </c>
      <c r="J22" s="513">
        <f t="shared" si="2"/>
        <v>-39.199773413810021</v>
      </c>
    </row>
    <row r="23" spans="1:10" ht="14.4" x14ac:dyDescent="0.3">
      <c r="A23" s="751" t="s">
        <v>138</v>
      </c>
      <c r="B23" s="737" t="s">
        <v>138</v>
      </c>
      <c r="C23" s="1018">
        <v>37.889448059999999</v>
      </c>
      <c r="D23" s="759">
        <f t="shared" si="3"/>
        <v>37.889448059999999</v>
      </c>
      <c r="E23" s="510">
        <f t="shared" si="4"/>
        <v>3.0373586721704812E-2</v>
      </c>
      <c r="F23" s="514">
        <f t="shared" si="0"/>
        <v>-0.96962641327829524</v>
      </c>
      <c r="G23" s="514">
        <f t="shared" si="5"/>
        <v>0.96962641327829524</v>
      </c>
      <c r="H23" s="704">
        <f t="shared" si="1"/>
        <v>-97.87584998082464</v>
      </c>
      <c r="I23" s="512">
        <f>'MASTER CHART'!$R$7</f>
        <v>0.5</v>
      </c>
      <c r="J23" s="513">
        <f t="shared" si="2"/>
        <v>-48.93792499041232</v>
      </c>
    </row>
    <row r="24" spans="1:10" ht="14.4" x14ac:dyDescent="0.3">
      <c r="A24" s="752" t="s">
        <v>139</v>
      </c>
      <c r="B24" s="737" t="s">
        <v>139</v>
      </c>
      <c r="C24" s="1018"/>
      <c r="D24" s="759" t="str">
        <f t="shared" si="3"/>
        <v>use mean</v>
      </c>
      <c r="E24" s="510">
        <f t="shared" si="4"/>
        <v>1</v>
      </c>
      <c r="F24" s="514">
        <f t="shared" si="0"/>
        <v>0</v>
      </c>
      <c r="G24" s="514">
        <f t="shared" si="5"/>
        <v>0</v>
      </c>
      <c r="H24" s="704">
        <f t="shared" si="1"/>
        <v>0</v>
      </c>
      <c r="I24" s="512">
        <f>'MASTER CHART'!$R$7</f>
        <v>0.5</v>
      </c>
      <c r="J24" s="513">
        <f t="shared" si="2"/>
        <v>0</v>
      </c>
    </row>
    <row r="25" spans="1:10" ht="14.4" x14ac:dyDescent="0.3">
      <c r="A25" s="752" t="s">
        <v>35</v>
      </c>
      <c r="B25" s="737" t="s">
        <v>35</v>
      </c>
      <c r="C25" s="1018">
        <v>208.78419416</v>
      </c>
      <c r="D25" s="759">
        <f t="shared" si="3"/>
        <v>208.78419416</v>
      </c>
      <c r="E25" s="510">
        <f t="shared" si="4"/>
        <v>0.16736915294722335</v>
      </c>
      <c r="F25" s="514">
        <f t="shared" si="0"/>
        <v>-0.83263084705277668</v>
      </c>
      <c r="G25" s="514">
        <f t="shared" si="5"/>
        <v>0.83263084705277668</v>
      </c>
      <c r="H25" s="704">
        <f t="shared" si="1"/>
        <v>-84.047268885768844</v>
      </c>
      <c r="I25" s="512">
        <f>'MASTER CHART'!$R$7</f>
        <v>0.5</v>
      </c>
      <c r="J25" s="513">
        <f t="shared" si="2"/>
        <v>-42.023634442884422</v>
      </c>
    </row>
    <row r="26" spans="1:10" ht="12.75" customHeight="1" x14ac:dyDescent="0.3">
      <c r="A26" s="751" t="s">
        <v>231</v>
      </c>
      <c r="B26" s="737" t="s">
        <v>140</v>
      </c>
      <c r="C26" s="1018">
        <v>463.63992784999999</v>
      </c>
      <c r="D26" s="759">
        <f t="shared" si="3"/>
        <v>463.63992784999999</v>
      </c>
      <c r="E26" s="510">
        <f t="shared" si="4"/>
        <v>0.37167096057711579</v>
      </c>
      <c r="F26" s="514">
        <f t="shared" si="0"/>
        <v>-0.62832903942288421</v>
      </c>
      <c r="G26" s="514">
        <f t="shared" si="5"/>
        <v>0.62832903942288421</v>
      </c>
      <c r="H26" s="704">
        <f t="shared" si="1"/>
        <v>-63.424673625819516</v>
      </c>
      <c r="I26" s="512">
        <f>'MASTER CHART'!$R$7</f>
        <v>0.5</v>
      </c>
      <c r="J26" s="513">
        <f t="shared" si="2"/>
        <v>-31.712336812909758</v>
      </c>
    </row>
    <row r="27" spans="1:10" ht="14.4" x14ac:dyDescent="0.3">
      <c r="A27" s="752" t="s">
        <v>141</v>
      </c>
      <c r="B27" s="670"/>
      <c r="C27" s="760"/>
      <c r="D27" s="759" t="str">
        <f t="shared" si="3"/>
        <v>use mean</v>
      </c>
      <c r="E27" s="510">
        <f t="shared" si="4"/>
        <v>1</v>
      </c>
      <c r="F27" s="514">
        <f t="shared" si="0"/>
        <v>0</v>
      </c>
      <c r="G27" s="514">
        <f t="shared" si="5"/>
        <v>0</v>
      </c>
      <c r="H27" s="704">
        <f t="shared" si="1"/>
        <v>0</v>
      </c>
      <c r="I27" s="512">
        <f>'MASTER CHART'!$R$7</f>
        <v>0.5</v>
      </c>
      <c r="J27" s="513">
        <f t="shared" si="2"/>
        <v>0</v>
      </c>
    </row>
    <row r="28" spans="1:10" ht="14.4" x14ac:dyDescent="0.3">
      <c r="A28" s="751" t="s">
        <v>46</v>
      </c>
      <c r="B28" s="737" t="s">
        <v>46</v>
      </c>
      <c r="C28" s="1018">
        <v>947.42769596999995</v>
      </c>
      <c r="D28" s="759">
        <f t="shared" si="3"/>
        <v>947.42769596999995</v>
      </c>
      <c r="E28" s="510">
        <f t="shared" si="4"/>
        <v>0.75949317711147923</v>
      </c>
      <c r="F28" s="514">
        <f t="shared" si="0"/>
        <v>-0.24050682288852077</v>
      </c>
      <c r="G28" s="514">
        <f t="shared" si="5"/>
        <v>0.24050682288852077</v>
      </c>
      <c r="H28" s="704">
        <f t="shared" si="1"/>
        <v>-24.277195210487104</v>
      </c>
      <c r="I28" s="512">
        <f>'MASTER CHART'!$R$7</f>
        <v>0.5</v>
      </c>
      <c r="J28" s="513">
        <f t="shared" si="2"/>
        <v>-12.138597605243552</v>
      </c>
    </row>
    <row r="29" spans="1:10" ht="14.4" x14ac:dyDescent="0.3">
      <c r="A29" s="751" t="s">
        <v>142</v>
      </c>
      <c r="B29" s="737"/>
      <c r="C29" s="1018"/>
      <c r="D29" s="759" t="str">
        <f t="shared" si="3"/>
        <v>use mean</v>
      </c>
      <c r="E29" s="510">
        <f t="shared" si="4"/>
        <v>1</v>
      </c>
      <c r="F29" s="514">
        <f t="shared" si="0"/>
        <v>0</v>
      </c>
      <c r="G29" s="514">
        <f t="shared" si="5"/>
        <v>0</v>
      </c>
      <c r="H29" s="704">
        <f t="shared" si="1"/>
        <v>0</v>
      </c>
      <c r="I29" s="512">
        <f>'MASTER CHART'!$R$7</f>
        <v>0.5</v>
      </c>
      <c r="J29" s="513">
        <f t="shared" si="2"/>
        <v>0</v>
      </c>
    </row>
    <row r="30" spans="1:10" ht="14.4" x14ac:dyDescent="0.3">
      <c r="A30" s="752" t="s">
        <v>143</v>
      </c>
      <c r="B30" s="737" t="s">
        <v>143</v>
      </c>
      <c r="C30" s="1018">
        <v>957.60599801000001</v>
      </c>
      <c r="D30" s="759">
        <f t="shared" si="3"/>
        <v>957.60599801000001</v>
      </c>
      <c r="E30" s="510">
        <f t="shared" si="4"/>
        <v>0.76765248149622745</v>
      </c>
      <c r="F30" s="514">
        <f t="shared" si="0"/>
        <v>-0.23234751850377255</v>
      </c>
      <c r="G30" s="514">
        <f t="shared" si="5"/>
        <v>0.23234751850377255</v>
      </c>
      <c r="H30" s="704">
        <f t="shared" si="1"/>
        <v>-23.45358021715225</v>
      </c>
      <c r="I30" s="512">
        <f>'MASTER CHART'!$R$7</f>
        <v>0.5</v>
      </c>
      <c r="J30" s="513">
        <f t="shared" si="2"/>
        <v>-11.726790108576125</v>
      </c>
    </row>
    <row r="31" spans="1:10" ht="14.4" x14ac:dyDescent="0.3">
      <c r="A31" s="751" t="s">
        <v>47</v>
      </c>
      <c r="B31" s="737" t="s">
        <v>47</v>
      </c>
      <c r="C31" s="1018">
        <v>661.84652731999995</v>
      </c>
      <c r="D31" s="759">
        <f t="shared" si="3"/>
        <v>661.84652731999995</v>
      </c>
      <c r="E31" s="510">
        <f t="shared" si="4"/>
        <v>0.53056072134330245</v>
      </c>
      <c r="F31" s="514">
        <f t="shared" si="0"/>
        <v>-0.46943927865669755</v>
      </c>
      <c r="G31" s="514">
        <f t="shared" si="5"/>
        <v>0.46943927865669755</v>
      </c>
      <c r="H31" s="704">
        <f t="shared" si="1"/>
        <v>-47.38605279693649</v>
      </c>
      <c r="I31" s="512">
        <f>'MASTER CHART'!$R$7</f>
        <v>0.5</v>
      </c>
      <c r="J31" s="513">
        <f t="shared" si="2"/>
        <v>-23.693026398468245</v>
      </c>
    </row>
    <row r="32" spans="1:10" ht="14.4" x14ac:dyDescent="0.3">
      <c r="A32" s="752" t="s">
        <v>144</v>
      </c>
      <c r="B32" s="737" t="s">
        <v>144</v>
      </c>
      <c r="C32" s="1018">
        <v>35.195998660000001</v>
      </c>
      <c r="D32" s="759">
        <f t="shared" si="3"/>
        <v>35.195998660000001</v>
      </c>
      <c r="E32" s="510">
        <f t="shared" si="4"/>
        <v>2.8214417794200943E-2</v>
      </c>
      <c r="F32" s="514">
        <f t="shared" si="0"/>
        <v>-0.97178558220579903</v>
      </c>
      <c r="G32" s="514">
        <f t="shared" si="5"/>
        <v>0.97178558220579903</v>
      </c>
      <c r="H32" s="704">
        <f t="shared" si="1"/>
        <v>-98.09380041115287</v>
      </c>
      <c r="I32" s="512">
        <f>'MASTER CHART'!$R$7</f>
        <v>0.5</v>
      </c>
      <c r="J32" s="513">
        <f t="shared" si="2"/>
        <v>-49.046900205576435</v>
      </c>
    </row>
    <row r="33" spans="1:10" ht="14.4" x14ac:dyDescent="0.3">
      <c r="A33" s="752" t="s">
        <v>145</v>
      </c>
      <c r="B33" s="737" t="s">
        <v>145</v>
      </c>
      <c r="C33" s="1018">
        <v>61.284751280000002</v>
      </c>
      <c r="D33" s="759">
        <f t="shared" si="3"/>
        <v>61.284751280000002</v>
      </c>
      <c r="E33" s="510">
        <f t="shared" si="4"/>
        <v>4.9128129414118211E-2</v>
      </c>
      <c r="F33" s="514">
        <f t="shared" si="0"/>
        <v>-0.95087187058588174</v>
      </c>
      <c r="G33" s="514">
        <f t="shared" si="5"/>
        <v>0.95087187058588174</v>
      </c>
      <c r="H33" s="704">
        <f t="shared" si="1"/>
        <v>-95.98273240287476</v>
      </c>
      <c r="I33" s="512">
        <f>'MASTER CHART'!$R$7</f>
        <v>0.5</v>
      </c>
      <c r="J33" s="513">
        <f t="shared" si="2"/>
        <v>-47.99136620143738</v>
      </c>
    </row>
    <row r="34" spans="1:10" ht="14.4" x14ac:dyDescent="0.3">
      <c r="A34" s="751" t="s">
        <v>146</v>
      </c>
      <c r="B34" s="737" t="s">
        <v>146</v>
      </c>
      <c r="C34" s="1018">
        <v>58.652202699999997</v>
      </c>
      <c r="D34" s="759">
        <f t="shared" si="3"/>
        <v>58.652202699999997</v>
      </c>
      <c r="E34" s="510">
        <f t="shared" si="4"/>
        <v>4.7017780842476042E-2</v>
      </c>
      <c r="F34" s="514">
        <f t="shared" si="0"/>
        <v>-0.9529822191575239</v>
      </c>
      <c r="G34" s="514">
        <f t="shared" si="5"/>
        <v>0.9529822191575239</v>
      </c>
      <c r="H34" s="704">
        <f t="shared" si="1"/>
        <v>-96.195754817875752</v>
      </c>
      <c r="I34" s="512">
        <f>'MASTER CHART'!$R$7</f>
        <v>0.5</v>
      </c>
      <c r="J34" s="513">
        <f t="shared" si="2"/>
        <v>-48.097877408937876</v>
      </c>
    </row>
    <row r="35" spans="1:10" ht="14.4" x14ac:dyDescent="0.3">
      <c r="A35" s="752" t="s">
        <v>48</v>
      </c>
      <c r="B35" s="737" t="s">
        <v>48</v>
      </c>
      <c r="C35" s="1018">
        <v>5291.7461304799999</v>
      </c>
      <c r="D35" s="759">
        <f t="shared" si="3"/>
        <v>5291.7461304799999</v>
      </c>
      <c r="E35" s="510">
        <f t="shared" si="4"/>
        <v>4.2420599463168891</v>
      </c>
      <c r="F35" s="514">
        <f t="shared" si="0"/>
        <v>3.2420599463168891</v>
      </c>
      <c r="G35" s="514">
        <f t="shared" si="5"/>
        <v>-3.2420599463168891</v>
      </c>
      <c r="H35" s="704">
        <f t="shared" si="1"/>
        <v>47.997415756105568</v>
      </c>
      <c r="I35" s="512">
        <f>'MASTER CHART'!$R$7</f>
        <v>0.5</v>
      </c>
      <c r="J35" s="513">
        <f t="shared" si="2"/>
        <v>23.998707878052784</v>
      </c>
    </row>
    <row r="36" spans="1:10" ht="14.4" x14ac:dyDescent="0.3">
      <c r="A36" s="752" t="s">
        <v>147</v>
      </c>
      <c r="B36" s="737" t="s">
        <v>147</v>
      </c>
      <c r="C36" s="1018"/>
      <c r="D36" s="759" t="str">
        <f t="shared" si="3"/>
        <v>use mean</v>
      </c>
      <c r="E36" s="510">
        <f t="shared" si="4"/>
        <v>1</v>
      </c>
      <c r="F36" s="514">
        <f t="shared" si="0"/>
        <v>0</v>
      </c>
      <c r="G36" s="514">
        <f t="shared" si="5"/>
        <v>0</v>
      </c>
      <c r="H36" s="704">
        <f t="shared" si="1"/>
        <v>0</v>
      </c>
      <c r="I36" s="512">
        <f>'MASTER CHART'!$R$7</f>
        <v>0.5</v>
      </c>
      <c r="J36" s="513">
        <f t="shared" si="2"/>
        <v>0</v>
      </c>
    </row>
    <row r="37" spans="1:10" ht="14.4" x14ac:dyDescent="0.3">
      <c r="A37" s="751" t="s">
        <v>49</v>
      </c>
      <c r="B37" s="737" t="s">
        <v>49</v>
      </c>
      <c r="C37" s="1018">
        <v>1137.3562653199999</v>
      </c>
      <c r="D37" s="759">
        <f t="shared" si="3"/>
        <v>1137.3562653199999</v>
      </c>
      <c r="E37" s="510">
        <f t="shared" si="4"/>
        <v>0.91174696193690941</v>
      </c>
      <c r="F37" s="514">
        <f t="shared" si="0"/>
        <v>-8.8253038063090594E-2</v>
      </c>
      <c r="G37" s="514">
        <f t="shared" si="5"/>
        <v>8.8253038063090594E-2</v>
      </c>
      <c r="H37" s="704">
        <f t="shared" si="1"/>
        <v>-8.9084218370357959</v>
      </c>
      <c r="I37" s="512">
        <f>'MASTER CHART'!$R$7</f>
        <v>0.5</v>
      </c>
      <c r="J37" s="513">
        <f t="shared" si="2"/>
        <v>-4.454210918517898</v>
      </c>
    </row>
    <row r="38" spans="1:10" ht="14.4" x14ac:dyDescent="0.3">
      <c r="A38" s="752" t="s">
        <v>50</v>
      </c>
      <c r="B38" s="737" t="s">
        <v>50</v>
      </c>
      <c r="C38" s="1018">
        <v>419.73424055999999</v>
      </c>
      <c r="D38" s="759">
        <f t="shared" si="3"/>
        <v>419.73424055999999</v>
      </c>
      <c r="E38" s="510">
        <f t="shared" si="4"/>
        <v>0.33647453337218314</v>
      </c>
      <c r="F38" s="514">
        <f t="shared" si="0"/>
        <v>-0.66352546662781686</v>
      </c>
      <c r="G38" s="514">
        <f t="shared" si="5"/>
        <v>0.66352546662781686</v>
      </c>
      <c r="H38" s="704">
        <f t="shared" si="1"/>
        <v>-66.977464867679259</v>
      </c>
      <c r="I38" s="512">
        <f>'MASTER CHART'!$R$7</f>
        <v>0.5</v>
      </c>
      <c r="J38" s="513">
        <f t="shared" si="2"/>
        <v>-33.48873243383963</v>
      </c>
    </row>
    <row r="39" spans="1:10" ht="14.4" x14ac:dyDescent="0.3">
      <c r="A39" s="751" t="s">
        <v>148</v>
      </c>
      <c r="B39" s="737"/>
      <c r="C39" s="1018"/>
      <c r="D39" s="759" t="str">
        <f t="shared" si="3"/>
        <v>use mean</v>
      </c>
      <c r="E39" s="510">
        <f t="shared" si="4"/>
        <v>1</v>
      </c>
      <c r="F39" s="514">
        <f t="shared" si="0"/>
        <v>0</v>
      </c>
      <c r="G39" s="514">
        <f t="shared" si="5"/>
        <v>0</v>
      </c>
      <c r="H39" s="704">
        <f t="shared" si="1"/>
        <v>0</v>
      </c>
      <c r="I39" s="512">
        <f>'MASTER CHART'!$R$7</f>
        <v>0.5</v>
      </c>
      <c r="J39" s="513">
        <f t="shared" si="2"/>
        <v>0</v>
      </c>
    </row>
    <row r="40" spans="1:10" ht="14.4" x14ac:dyDescent="0.3">
      <c r="A40" s="752" t="s">
        <v>51</v>
      </c>
      <c r="B40" s="737" t="s">
        <v>51</v>
      </c>
      <c r="C40" s="1018">
        <v>569.18529029000001</v>
      </c>
      <c r="D40" s="759">
        <f t="shared" si="3"/>
        <v>569.18529029000001</v>
      </c>
      <c r="E40" s="510">
        <f t="shared" si="4"/>
        <v>0.45628003733295985</v>
      </c>
      <c r="F40" s="514">
        <f t="shared" si="0"/>
        <v>-0.54371996266704015</v>
      </c>
      <c r="G40" s="514">
        <f t="shared" si="5"/>
        <v>0.54371996266704015</v>
      </c>
      <c r="H40" s="704">
        <f t="shared" si="1"/>
        <v>-54.884079856748727</v>
      </c>
      <c r="I40" s="512">
        <f>'MASTER CHART'!$R$7</f>
        <v>0.5</v>
      </c>
      <c r="J40" s="513">
        <f t="shared" si="2"/>
        <v>-27.442039928374363</v>
      </c>
    </row>
    <row r="41" spans="1:10" ht="14.4" x14ac:dyDescent="0.3">
      <c r="A41" s="752" t="s">
        <v>149</v>
      </c>
      <c r="B41" s="737" t="s">
        <v>449</v>
      </c>
      <c r="C41" s="1018">
        <v>161.63860055000001</v>
      </c>
      <c r="D41" s="759">
        <f t="shared" si="3"/>
        <v>161.63860055000001</v>
      </c>
      <c r="E41" s="510">
        <f t="shared" si="4"/>
        <v>0.1295754966819759</v>
      </c>
      <c r="F41" s="514">
        <f t="shared" si="0"/>
        <v>-0.87042450331802412</v>
      </c>
      <c r="G41" s="514">
        <f t="shared" si="5"/>
        <v>0.87042450331802412</v>
      </c>
      <c r="H41" s="704">
        <f t="shared" si="1"/>
        <v>-87.862229142820482</v>
      </c>
      <c r="I41" s="512">
        <f>'MASTER CHART'!$R$7</f>
        <v>0.5</v>
      </c>
      <c r="J41" s="513">
        <f t="shared" si="2"/>
        <v>-43.931114571410241</v>
      </c>
    </row>
    <row r="42" spans="1:10" ht="14.4" x14ac:dyDescent="0.3">
      <c r="A42" s="752" t="s">
        <v>52</v>
      </c>
      <c r="B42" s="737" t="s">
        <v>52</v>
      </c>
      <c r="C42" s="1018">
        <v>970.00203197999997</v>
      </c>
      <c r="D42" s="759">
        <f t="shared" si="3"/>
        <v>970.00203197999997</v>
      </c>
      <c r="E42" s="510">
        <f t="shared" si="4"/>
        <v>0.77758960204221073</v>
      </c>
      <c r="F42" s="514">
        <f t="shared" si="0"/>
        <v>-0.22241039795778927</v>
      </c>
      <c r="G42" s="514">
        <f t="shared" si="5"/>
        <v>0.22241039795778927</v>
      </c>
      <c r="H42" s="704">
        <f t="shared" si="1"/>
        <v>-22.450509233852955</v>
      </c>
      <c r="I42" s="512">
        <f>'MASTER CHART'!$R$7</f>
        <v>0.5</v>
      </c>
      <c r="J42" s="513">
        <f t="shared" si="2"/>
        <v>-11.225254616926478</v>
      </c>
    </row>
    <row r="43" spans="1:10" ht="14.4" x14ac:dyDescent="0.3">
      <c r="A43" s="751" t="s">
        <v>150</v>
      </c>
      <c r="B43" s="737" t="s">
        <v>221</v>
      </c>
      <c r="C43" s="1018">
        <v>88.370297609999994</v>
      </c>
      <c r="D43" s="759">
        <f t="shared" si="3"/>
        <v>88.370297609999994</v>
      </c>
      <c r="E43" s="510">
        <f t="shared" si="4"/>
        <v>7.0840907838766717E-2</v>
      </c>
      <c r="F43" s="514">
        <f t="shared" si="0"/>
        <v>-0.92915909216123327</v>
      </c>
      <c r="G43" s="514">
        <f t="shared" si="5"/>
        <v>0.92915909216123327</v>
      </c>
      <c r="H43" s="704">
        <f t="shared" si="1"/>
        <v>-93.791005141059912</v>
      </c>
      <c r="I43" s="512">
        <f>'MASTER CHART'!$R$7</f>
        <v>0.5</v>
      </c>
      <c r="J43" s="513">
        <f t="shared" si="2"/>
        <v>-46.895502570529956</v>
      </c>
    </row>
    <row r="44" spans="1:10" ht="14.4" x14ac:dyDescent="0.3">
      <c r="A44" s="752" t="s">
        <v>151</v>
      </c>
      <c r="B44" s="737" t="s">
        <v>151</v>
      </c>
      <c r="C44" s="1018">
        <v>1050.33439069</v>
      </c>
      <c r="D44" s="759">
        <f t="shared" si="3"/>
        <v>1050.33439069</v>
      </c>
      <c r="E44" s="510">
        <f t="shared" si="4"/>
        <v>0.84198699996612458</v>
      </c>
      <c r="F44" s="514">
        <f t="shared" si="0"/>
        <v>-0.15801300003387542</v>
      </c>
      <c r="G44" s="514">
        <f t="shared" si="5"/>
        <v>0.15801300003387542</v>
      </c>
      <c r="H44" s="704">
        <f t="shared" si="1"/>
        <v>-15.950119009285679</v>
      </c>
      <c r="I44" s="512">
        <f>'MASTER CHART'!$R$7</f>
        <v>0.5</v>
      </c>
      <c r="J44" s="513">
        <f t="shared" si="2"/>
        <v>-7.9750595046428394</v>
      </c>
    </row>
    <row r="45" spans="1:10" ht="14.4" x14ac:dyDescent="0.3">
      <c r="A45" s="751" t="s">
        <v>152</v>
      </c>
      <c r="B45" s="737" t="s">
        <v>152</v>
      </c>
      <c r="C45" s="1018">
        <v>816.62353690999998</v>
      </c>
      <c r="D45" s="759">
        <f t="shared" si="3"/>
        <v>816.62353690999998</v>
      </c>
      <c r="E45" s="510">
        <f t="shared" si="4"/>
        <v>0.65463571224481953</v>
      </c>
      <c r="F45" s="514">
        <f t="shared" si="0"/>
        <v>-0.34536428775518047</v>
      </c>
      <c r="G45" s="514">
        <f t="shared" si="5"/>
        <v>0.34536428775518047</v>
      </c>
      <c r="H45" s="704">
        <f t="shared" si="1"/>
        <v>-34.861698025297656</v>
      </c>
      <c r="I45" s="512">
        <f>'MASTER CHART'!$R$7</f>
        <v>0.5</v>
      </c>
      <c r="J45" s="513">
        <f t="shared" si="2"/>
        <v>-17.430849012648828</v>
      </c>
    </row>
    <row r="46" spans="1:10" ht="14.4" x14ac:dyDescent="0.3">
      <c r="A46" s="752" t="s">
        <v>53</v>
      </c>
      <c r="B46" s="737" t="s">
        <v>53</v>
      </c>
      <c r="C46" s="1018">
        <v>1819.11299603</v>
      </c>
      <c r="D46" s="759">
        <f t="shared" si="3"/>
        <v>1819.11299603</v>
      </c>
      <c r="E46" s="510">
        <f t="shared" si="4"/>
        <v>1.458268440701521</v>
      </c>
      <c r="F46" s="514">
        <f t="shared" si="0"/>
        <v>0.45826844070152095</v>
      </c>
      <c r="G46" s="514">
        <f t="shared" si="5"/>
        <v>-0.45826844070152095</v>
      </c>
      <c r="H46" s="704">
        <f t="shared" si="1"/>
        <v>6.7844830880567519</v>
      </c>
      <c r="I46" s="512">
        <f>'MASTER CHART'!$R$7</f>
        <v>0.5</v>
      </c>
      <c r="J46" s="513">
        <f t="shared" si="2"/>
        <v>3.392241544028376</v>
      </c>
    </row>
    <row r="47" spans="1:10" ht="14.4" x14ac:dyDescent="0.3">
      <c r="A47" s="751" t="s">
        <v>54</v>
      </c>
      <c r="B47" s="737" t="s">
        <v>54</v>
      </c>
      <c r="C47" s="1018">
        <v>1378.52120249</v>
      </c>
      <c r="D47" s="759">
        <f t="shared" si="3"/>
        <v>1378.52120249</v>
      </c>
      <c r="E47" s="510">
        <f t="shared" si="4"/>
        <v>1.1050737193435596</v>
      </c>
      <c r="F47" s="514">
        <f t="shared" si="0"/>
        <v>0.10507371934355958</v>
      </c>
      <c r="G47" s="514">
        <f t="shared" si="5"/>
        <v>-0.10507371934355958</v>
      </c>
      <c r="H47" s="704">
        <f t="shared" si="1"/>
        <v>1.5555748739632453</v>
      </c>
      <c r="I47" s="512">
        <f>'MASTER CHART'!$R$7</f>
        <v>0.5</v>
      </c>
      <c r="J47" s="513">
        <f t="shared" si="2"/>
        <v>0.77778743698162267</v>
      </c>
    </row>
    <row r="48" spans="1:10" ht="14.4" x14ac:dyDescent="0.3">
      <c r="A48" s="752" t="s">
        <v>345</v>
      </c>
      <c r="B48" s="737"/>
      <c r="C48" s="1018"/>
      <c r="D48" s="759" t="str">
        <f t="shared" si="3"/>
        <v>use mean</v>
      </c>
      <c r="E48" s="510">
        <f t="shared" si="4"/>
        <v>1</v>
      </c>
      <c r="F48" s="514">
        <f t="shared" si="0"/>
        <v>0</v>
      </c>
      <c r="G48" s="514">
        <f t="shared" si="5"/>
        <v>0</v>
      </c>
      <c r="H48" s="704">
        <f t="shared" si="1"/>
        <v>0</v>
      </c>
      <c r="I48" s="512">
        <f>'MASTER CHART'!$R$7</f>
        <v>0.5</v>
      </c>
      <c r="J48" s="513">
        <f t="shared" si="2"/>
        <v>0</v>
      </c>
    </row>
    <row r="49" spans="1:45" ht="14.4" x14ac:dyDescent="0.3">
      <c r="A49" s="751" t="s">
        <v>233</v>
      </c>
      <c r="B49" s="737" t="s">
        <v>458</v>
      </c>
      <c r="C49" s="1018">
        <v>11.63902687</v>
      </c>
      <c r="D49" s="759">
        <f t="shared" si="3"/>
        <v>11.63902687</v>
      </c>
      <c r="E49" s="510">
        <f t="shared" si="4"/>
        <v>9.3302755804830148E-3</v>
      </c>
      <c r="F49" s="514">
        <f t="shared" si="0"/>
        <v>-0.99066972441951695</v>
      </c>
      <c r="G49" s="514">
        <f t="shared" si="5"/>
        <v>0.99066972441951695</v>
      </c>
      <c r="H49" s="704">
        <f t="shared" si="1"/>
        <v>-100</v>
      </c>
      <c r="I49" s="512">
        <f>'MASTER CHART'!$R$7</f>
        <v>0.5</v>
      </c>
      <c r="J49" s="513">
        <f t="shared" si="2"/>
        <v>-50</v>
      </c>
    </row>
    <row r="50" spans="1:45" ht="14.4" x14ac:dyDescent="0.3">
      <c r="A50" s="752" t="s">
        <v>55</v>
      </c>
      <c r="B50" s="737" t="s">
        <v>55</v>
      </c>
      <c r="C50" s="1018">
        <v>6463.2432180100004</v>
      </c>
      <c r="D50" s="759">
        <f t="shared" si="3"/>
        <v>6463.2432180100004</v>
      </c>
      <c r="E50" s="510">
        <f t="shared" si="4"/>
        <v>5.1811754574737199</v>
      </c>
      <c r="F50" s="514">
        <f t="shared" si="0"/>
        <v>4.1811754574737199</v>
      </c>
      <c r="G50" s="514">
        <f t="shared" si="5"/>
        <v>-4.1811754574737199</v>
      </c>
      <c r="H50" s="704">
        <f t="shared" si="1"/>
        <v>61.900649619257649</v>
      </c>
      <c r="I50" s="512">
        <f>'MASTER CHART'!$R$7</f>
        <v>0.5</v>
      </c>
      <c r="J50" s="513">
        <f t="shared" si="2"/>
        <v>30.950324809628825</v>
      </c>
    </row>
    <row r="51" spans="1:45" ht="14.4" x14ac:dyDescent="0.3">
      <c r="A51" s="752" t="s">
        <v>115</v>
      </c>
      <c r="B51" s="737" t="s">
        <v>115</v>
      </c>
      <c r="C51" s="1018">
        <v>407.81283009999999</v>
      </c>
      <c r="D51" s="759">
        <f t="shared" si="3"/>
        <v>407.81283009999999</v>
      </c>
      <c r="E51" s="510">
        <f t="shared" si="4"/>
        <v>0.32691788863356225</v>
      </c>
      <c r="F51" s="514">
        <f t="shared" si="0"/>
        <v>-0.67308211136643781</v>
      </c>
      <c r="G51" s="514">
        <f t="shared" si="5"/>
        <v>0.67308211136643781</v>
      </c>
      <c r="H51" s="704">
        <f t="shared" si="1"/>
        <v>-67.942129932438419</v>
      </c>
      <c r="I51" s="512">
        <f>'MASTER CHART'!$R$7</f>
        <v>0.5</v>
      </c>
      <c r="J51" s="513">
        <f t="shared" si="2"/>
        <v>-33.97106496621921</v>
      </c>
    </row>
    <row r="52" spans="1:45" ht="14.4" x14ac:dyDescent="0.3">
      <c r="A52" s="751" t="s">
        <v>116</v>
      </c>
      <c r="B52" s="737" t="s">
        <v>116</v>
      </c>
      <c r="C52" s="1018">
        <v>268.99431729999998</v>
      </c>
      <c r="D52" s="759">
        <f t="shared" si="3"/>
        <v>268.99431729999998</v>
      </c>
      <c r="E52" s="510">
        <f t="shared" si="4"/>
        <v>0.21563582059097777</v>
      </c>
      <c r="F52" s="514">
        <f t="shared" si="0"/>
        <v>-0.78436417940902226</v>
      </c>
      <c r="G52" s="514">
        <f t="shared" si="5"/>
        <v>0.78436417940902226</v>
      </c>
      <c r="H52" s="704">
        <f t="shared" si="1"/>
        <v>-79.175143852167338</v>
      </c>
      <c r="I52" s="512">
        <f>'MASTER CHART'!$R$7</f>
        <v>0.5</v>
      </c>
      <c r="J52" s="513">
        <f t="shared" si="2"/>
        <v>-39.587571926083669</v>
      </c>
    </row>
    <row r="53" spans="1:45" ht="14.4" x14ac:dyDescent="0.3">
      <c r="A53" s="752" t="s">
        <v>56</v>
      </c>
      <c r="B53" s="737" t="s">
        <v>56</v>
      </c>
      <c r="C53" s="1018">
        <v>579.19244451999998</v>
      </c>
      <c r="D53" s="759">
        <f t="shared" si="3"/>
        <v>579.19244451999998</v>
      </c>
      <c r="E53" s="510">
        <f t="shared" si="4"/>
        <v>0.46430214328607516</v>
      </c>
      <c r="F53" s="514">
        <f t="shared" si="0"/>
        <v>-0.53569785671392478</v>
      </c>
      <c r="G53" s="514">
        <f t="shared" si="5"/>
        <v>0.53569785671392478</v>
      </c>
      <c r="H53" s="704">
        <f t="shared" si="1"/>
        <v>-54.07431392211133</v>
      </c>
      <c r="I53" s="512">
        <f>'MASTER CHART'!$R$7</f>
        <v>0.5</v>
      </c>
      <c r="J53" s="513">
        <f t="shared" si="2"/>
        <v>-27.037156961055665</v>
      </c>
      <c r="K53" s="19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3"/>
      <c r="AN53" s="283"/>
      <c r="AO53" s="283"/>
      <c r="AP53" s="283"/>
      <c r="AQ53" s="283"/>
      <c r="AR53" s="283"/>
      <c r="AS53" s="283"/>
    </row>
    <row r="54" spans="1:45" s="144" customFormat="1" ht="14.4" x14ac:dyDescent="0.3">
      <c r="A54" s="751" t="s">
        <v>57</v>
      </c>
      <c r="B54" s="737" t="s">
        <v>450</v>
      </c>
      <c r="C54" s="1018">
        <v>177.76836062999999</v>
      </c>
      <c r="D54" s="759">
        <f t="shared" si="3"/>
        <v>177.76836062999999</v>
      </c>
      <c r="E54" s="510">
        <f t="shared" si="4"/>
        <v>0.14250571054559194</v>
      </c>
      <c r="F54" s="514">
        <f t="shared" si="0"/>
        <v>-0.85749428945440809</v>
      </c>
      <c r="G54" s="514">
        <f t="shared" si="5"/>
        <v>0.85749428945440809</v>
      </c>
      <c r="H54" s="704">
        <f t="shared" si="1"/>
        <v>-86.557029887721356</v>
      </c>
      <c r="I54" s="512">
        <f>'MASTER CHART'!$R$7</f>
        <v>0.5</v>
      </c>
      <c r="J54" s="513">
        <f t="shared" si="2"/>
        <v>-43.278514943860678</v>
      </c>
      <c r="K54" s="189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</row>
    <row r="55" spans="1:45" s="144" customFormat="1" ht="14.4" x14ac:dyDescent="0.3">
      <c r="A55" s="752" t="s">
        <v>58</v>
      </c>
      <c r="B55" s="737" t="s">
        <v>58</v>
      </c>
      <c r="C55" s="1018">
        <v>279.64672825000002</v>
      </c>
      <c r="D55" s="759">
        <f t="shared" si="3"/>
        <v>279.64672825000002</v>
      </c>
      <c r="E55" s="510">
        <f t="shared" si="4"/>
        <v>0.22417518826064406</v>
      </c>
      <c r="F55" s="514">
        <f t="shared" si="0"/>
        <v>-0.77582481173935591</v>
      </c>
      <c r="G55" s="514">
        <f t="shared" si="5"/>
        <v>0.77582481173935591</v>
      </c>
      <c r="H55" s="704">
        <f t="shared" si="1"/>
        <v>-78.313164581056569</v>
      </c>
      <c r="I55" s="512">
        <f>'MASTER CHART'!$R$7</f>
        <v>0.5</v>
      </c>
      <c r="J55" s="513">
        <f t="shared" si="2"/>
        <v>-39.156582290528284</v>
      </c>
      <c r="K55" s="192"/>
      <c r="L55" s="168"/>
      <c r="M55" s="165"/>
      <c r="N55" s="165"/>
      <c r="O55" s="169"/>
      <c r="P55" s="165"/>
      <c r="Q55" s="169"/>
      <c r="R55" s="165"/>
      <c r="S55" s="170"/>
      <c r="T55" s="171"/>
      <c r="U55" s="172"/>
      <c r="V55" s="171"/>
      <c r="W55" s="165"/>
      <c r="X55" s="165"/>
      <c r="Y55" s="165"/>
      <c r="Z55" s="165"/>
      <c r="AA55" s="165"/>
      <c r="AB55" s="165"/>
      <c r="AC55" s="165"/>
      <c r="AD55" s="165"/>
      <c r="AE55" s="173"/>
      <c r="AF55" s="165"/>
      <c r="AG55" s="165"/>
      <c r="AH55" s="165"/>
      <c r="AI55" s="165"/>
      <c r="AJ55" s="165"/>
      <c r="AK55" s="165"/>
      <c r="AL55" s="165"/>
      <c r="AM55" s="166"/>
      <c r="AN55" s="174"/>
      <c r="AO55" s="174"/>
      <c r="AP55" s="174"/>
      <c r="AQ55" s="174"/>
      <c r="AR55" s="174"/>
      <c r="AS55" s="174"/>
    </row>
    <row r="56" spans="1:45" ht="14.4" x14ac:dyDescent="0.3">
      <c r="A56" s="751" t="s">
        <v>153</v>
      </c>
      <c r="B56" s="737" t="s">
        <v>153</v>
      </c>
      <c r="C56" s="1018">
        <v>663.05422937000003</v>
      </c>
      <c r="D56" s="759">
        <f t="shared" si="3"/>
        <v>663.05422937000003</v>
      </c>
      <c r="E56" s="510">
        <f t="shared" si="4"/>
        <v>0.53152886009506184</v>
      </c>
      <c r="F56" s="514">
        <f t="shared" si="0"/>
        <v>-0.46847113990493816</v>
      </c>
      <c r="G56" s="514">
        <f t="shared" si="5"/>
        <v>0.46847113990493816</v>
      </c>
      <c r="H56" s="704">
        <f t="shared" si="1"/>
        <v>-47.288327114209416</v>
      </c>
      <c r="I56" s="512">
        <f>'MASTER CHART'!$R$7</f>
        <v>0.5</v>
      </c>
      <c r="J56" s="513">
        <f t="shared" si="2"/>
        <v>-23.644163557104708</v>
      </c>
      <c r="K56" s="19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</row>
    <row r="57" spans="1:45" ht="14.4" x14ac:dyDescent="0.3">
      <c r="A57" s="751" t="s">
        <v>154</v>
      </c>
      <c r="B57" s="737" t="s">
        <v>154</v>
      </c>
      <c r="C57" s="1018">
        <v>1248.27963176</v>
      </c>
      <c r="D57" s="759">
        <f t="shared" si="3"/>
        <v>1248.27963176</v>
      </c>
      <c r="E57" s="510">
        <f t="shared" si="4"/>
        <v>1.0006672461462114</v>
      </c>
      <c r="F57" s="514">
        <f t="shared" si="0"/>
        <v>6.6724614621138656E-4</v>
      </c>
      <c r="G57" s="514">
        <f t="shared" si="5"/>
        <v>-6.6724614621138656E-4</v>
      </c>
      <c r="H57" s="704">
        <f t="shared" si="1"/>
        <v>9.8783153987482726E-3</v>
      </c>
      <c r="I57" s="512">
        <f>'MASTER CHART'!$R$7</f>
        <v>0.5</v>
      </c>
      <c r="J57" s="513">
        <f t="shared" si="2"/>
        <v>4.9391576993741363E-3</v>
      </c>
      <c r="K57" s="19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3"/>
      <c r="AN57" s="283"/>
      <c r="AO57" s="283"/>
      <c r="AP57" s="283"/>
      <c r="AQ57" s="283"/>
      <c r="AR57" s="283"/>
      <c r="AS57" s="283"/>
    </row>
    <row r="58" spans="1:45" ht="14.4" x14ac:dyDescent="0.3">
      <c r="A58" s="752" t="s">
        <v>155</v>
      </c>
      <c r="B58" s="737" t="s">
        <v>155</v>
      </c>
      <c r="C58" s="1018">
        <v>26.647776140000001</v>
      </c>
      <c r="D58" s="759">
        <f t="shared" si="3"/>
        <v>26.647776140000001</v>
      </c>
      <c r="E58" s="510">
        <f t="shared" si="4"/>
        <v>2.1361845605329367E-2</v>
      </c>
      <c r="F58" s="514">
        <f t="shared" si="0"/>
        <v>-0.97863815439467061</v>
      </c>
      <c r="G58" s="514">
        <f t="shared" si="5"/>
        <v>0.97863815439467061</v>
      </c>
      <c r="H58" s="704">
        <f t="shared" si="1"/>
        <v>-98.785511484980901</v>
      </c>
      <c r="I58" s="512">
        <f>'MASTER CHART'!$R$7</f>
        <v>0.5</v>
      </c>
      <c r="J58" s="513">
        <f t="shared" si="2"/>
        <v>-49.392755742490451</v>
      </c>
    </row>
    <row r="59" spans="1:45" ht="14.4" x14ac:dyDescent="0.3">
      <c r="A59" s="752" t="s">
        <v>156</v>
      </c>
      <c r="B59" s="737" t="s">
        <v>156</v>
      </c>
      <c r="C59" s="1018">
        <v>204.01121165999999</v>
      </c>
      <c r="D59" s="759">
        <f t="shared" si="3"/>
        <v>204.01121165999999</v>
      </c>
      <c r="E59" s="510">
        <f t="shared" si="4"/>
        <v>0.16354295316581305</v>
      </c>
      <c r="F59" s="514">
        <f t="shared" si="0"/>
        <v>-0.83645704683418698</v>
      </c>
      <c r="G59" s="514">
        <f t="shared" si="5"/>
        <v>0.83645704683418698</v>
      </c>
      <c r="H59" s="704">
        <f t="shared" si="1"/>
        <v>-84.433492436069855</v>
      </c>
      <c r="I59" s="512">
        <f>'MASTER CHART'!$R$7</f>
        <v>0.5</v>
      </c>
      <c r="J59" s="513">
        <f t="shared" si="2"/>
        <v>-42.216746218034928</v>
      </c>
    </row>
    <row r="60" spans="1:45" ht="14.4" x14ac:dyDescent="0.3">
      <c r="A60" s="751" t="s">
        <v>157</v>
      </c>
      <c r="B60" s="737" t="s">
        <v>157</v>
      </c>
      <c r="C60" s="1018">
        <v>4612.29045597</v>
      </c>
      <c r="D60" s="759">
        <f t="shared" si="3"/>
        <v>4612.29045597</v>
      </c>
      <c r="E60" s="510">
        <f t="shared" si="4"/>
        <v>3.6973830795384837</v>
      </c>
      <c r="F60" s="514">
        <f t="shared" si="0"/>
        <v>2.6973830795384837</v>
      </c>
      <c r="G60" s="514">
        <f t="shared" si="5"/>
        <v>-2.6973830795384837</v>
      </c>
      <c r="H60" s="704">
        <f t="shared" si="1"/>
        <v>39.93369008157088</v>
      </c>
      <c r="I60" s="512">
        <f>'MASTER CHART'!$R$7</f>
        <v>0.5</v>
      </c>
      <c r="J60" s="513">
        <f t="shared" si="2"/>
        <v>19.96684504078544</v>
      </c>
    </row>
    <row r="61" spans="1:45" ht="14.4" x14ac:dyDescent="0.3">
      <c r="A61" s="752" t="s">
        <v>59</v>
      </c>
      <c r="B61" s="737" t="s">
        <v>59</v>
      </c>
      <c r="C61" s="1018">
        <v>4958.9892262699996</v>
      </c>
      <c r="D61" s="759">
        <f t="shared" si="3"/>
        <v>4958.9892262699996</v>
      </c>
      <c r="E61" s="510">
        <f t="shared" si="4"/>
        <v>3.975309671378509</v>
      </c>
      <c r="F61" s="514">
        <f t="shared" si="0"/>
        <v>2.975309671378509</v>
      </c>
      <c r="G61" s="514">
        <f t="shared" si="5"/>
        <v>-2.975309671378509</v>
      </c>
      <c r="H61" s="704">
        <f t="shared" si="1"/>
        <v>44.048283395422978</v>
      </c>
      <c r="I61" s="512">
        <f>'MASTER CHART'!$R$7</f>
        <v>0.5</v>
      </c>
      <c r="J61" s="513">
        <f t="shared" si="2"/>
        <v>22.024141697711489</v>
      </c>
    </row>
    <row r="62" spans="1:45" ht="14.4" x14ac:dyDescent="0.3">
      <c r="A62" s="752" t="s">
        <v>158</v>
      </c>
      <c r="B62" s="737" t="s">
        <v>158</v>
      </c>
      <c r="C62" s="1018"/>
      <c r="D62" s="759" t="str">
        <f t="shared" si="3"/>
        <v>use mean</v>
      </c>
      <c r="E62" s="510">
        <f t="shared" si="4"/>
        <v>1</v>
      </c>
      <c r="F62" s="514">
        <f t="shared" si="0"/>
        <v>0</v>
      </c>
      <c r="G62" s="514">
        <f t="shared" si="5"/>
        <v>0</v>
      </c>
      <c r="H62" s="704">
        <f t="shared" si="1"/>
        <v>0</v>
      </c>
      <c r="I62" s="512">
        <f>'MASTER CHART'!$R$7</f>
        <v>0.5</v>
      </c>
      <c r="J62" s="513">
        <f t="shared" si="2"/>
        <v>0</v>
      </c>
    </row>
    <row r="63" spans="1:45" ht="14.4" x14ac:dyDescent="0.3">
      <c r="A63" s="752" t="s">
        <v>159</v>
      </c>
      <c r="B63" s="737" t="s">
        <v>159</v>
      </c>
      <c r="C63" s="1018">
        <v>321.33009074</v>
      </c>
      <c r="D63" s="759">
        <f t="shared" si="3"/>
        <v>321.33009074</v>
      </c>
      <c r="E63" s="510">
        <f t="shared" si="4"/>
        <v>0.25759011748941973</v>
      </c>
      <c r="F63" s="514">
        <f t="shared" si="0"/>
        <v>-0.74240988251058027</v>
      </c>
      <c r="G63" s="514">
        <f t="shared" si="5"/>
        <v>0.74240988251058027</v>
      </c>
      <c r="H63" s="704">
        <f t="shared" si="1"/>
        <v>-74.940200978241805</v>
      </c>
      <c r="I63" s="512">
        <f>'MASTER CHART'!$R$7</f>
        <v>0.5</v>
      </c>
      <c r="J63" s="513">
        <f t="shared" si="2"/>
        <v>-37.470100489120902</v>
      </c>
    </row>
    <row r="64" spans="1:45" ht="14.4" x14ac:dyDescent="0.3">
      <c r="A64" s="752" t="s">
        <v>160</v>
      </c>
      <c r="B64" s="737" t="s">
        <v>160</v>
      </c>
      <c r="C64" s="1018">
        <v>302.6006332</v>
      </c>
      <c r="D64" s="759">
        <f t="shared" si="3"/>
        <v>302.6006332</v>
      </c>
      <c r="E64" s="510">
        <f t="shared" si="4"/>
        <v>0.2425758897302604</v>
      </c>
      <c r="F64" s="514">
        <f t="shared" si="0"/>
        <v>-0.75742411026973966</v>
      </c>
      <c r="G64" s="514">
        <f t="shared" si="5"/>
        <v>0.75742411026973966</v>
      </c>
      <c r="H64" s="704">
        <f t="shared" si="1"/>
        <v>-76.455764378340362</v>
      </c>
      <c r="I64" s="512">
        <f>'MASTER CHART'!$R$7</f>
        <v>0.5</v>
      </c>
      <c r="J64" s="513">
        <f t="shared" si="2"/>
        <v>-38.227882189170181</v>
      </c>
    </row>
    <row r="65" spans="1:22" ht="14.4" x14ac:dyDescent="0.3">
      <c r="A65" s="751" t="s">
        <v>60</v>
      </c>
      <c r="B65" s="737" t="s">
        <v>60</v>
      </c>
      <c r="C65" s="1018">
        <v>5410.6346389700002</v>
      </c>
      <c r="D65" s="759">
        <f t="shared" si="3"/>
        <v>5410.6346389700002</v>
      </c>
      <c r="E65" s="510">
        <f t="shared" si="4"/>
        <v>4.3373653837863619</v>
      </c>
      <c r="F65" s="514">
        <f t="shared" si="0"/>
        <v>3.3373653837863619</v>
      </c>
      <c r="G65" s="514">
        <f t="shared" si="5"/>
        <v>-3.3373653837863619</v>
      </c>
      <c r="H65" s="704">
        <f t="shared" si="1"/>
        <v>49.408375078815361</v>
      </c>
      <c r="I65" s="512">
        <f>'MASTER CHART'!$R$7</f>
        <v>0.5</v>
      </c>
      <c r="J65" s="513">
        <f t="shared" si="2"/>
        <v>24.70418753940768</v>
      </c>
    </row>
    <row r="66" spans="1:22" ht="14.4" x14ac:dyDescent="0.3">
      <c r="A66" s="752" t="s">
        <v>161</v>
      </c>
      <c r="B66" s="737" t="s">
        <v>161</v>
      </c>
      <c r="C66" s="1018">
        <v>57.892632460000002</v>
      </c>
      <c r="D66" s="759">
        <f t="shared" si="3"/>
        <v>57.892632460000002</v>
      </c>
      <c r="E66" s="510">
        <f t="shared" si="4"/>
        <v>4.6408881168895896E-2</v>
      </c>
      <c r="F66" s="514">
        <f t="shared" si="0"/>
        <v>-0.95359111883110415</v>
      </c>
      <c r="G66" s="514">
        <f t="shared" si="5"/>
        <v>0.95359111883110415</v>
      </c>
      <c r="H66" s="704">
        <f t="shared" si="1"/>
        <v>-96.257218256050066</v>
      </c>
      <c r="I66" s="512">
        <f>'MASTER CHART'!$R$7</f>
        <v>0.5</v>
      </c>
      <c r="J66" s="513">
        <f t="shared" si="2"/>
        <v>-48.128609128025033</v>
      </c>
    </row>
    <row r="67" spans="1:22" ht="14.4" x14ac:dyDescent="0.3">
      <c r="A67" s="751" t="s">
        <v>162</v>
      </c>
      <c r="B67" s="670"/>
      <c r="C67" s="760"/>
      <c r="D67" s="759" t="str">
        <f t="shared" si="3"/>
        <v>use mean</v>
      </c>
      <c r="E67" s="510">
        <f t="shared" si="4"/>
        <v>1</v>
      </c>
      <c r="F67" s="514">
        <f t="shared" si="0"/>
        <v>0</v>
      </c>
      <c r="G67" s="514">
        <f t="shared" si="5"/>
        <v>0</v>
      </c>
      <c r="H67" s="704">
        <f t="shared" si="1"/>
        <v>0</v>
      </c>
      <c r="I67" s="512">
        <f>'MASTER CHART'!$R$7</f>
        <v>0.5</v>
      </c>
      <c r="J67" s="513">
        <f t="shared" si="2"/>
        <v>0</v>
      </c>
    </row>
    <row r="68" spans="1:22" ht="14.4" x14ac:dyDescent="0.3">
      <c r="A68" s="752" t="s">
        <v>61</v>
      </c>
      <c r="B68" s="737" t="s">
        <v>61</v>
      </c>
      <c r="C68" s="1018">
        <v>1743.0375332399999</v>
      </c>
      <c r="D68" s="759">
        <f t="shared" si="3"/>
        <v>1743.0375332399999</v>
      </c>
      <c r="E68" s="510">
        <f t="shared" si="4"/>
        <v>1.3972835284170559</v>
      </c>
      <c r="F68" s="514">
        <f t="shared" ref="F68:F131" si="6">E68-1</f>
        <v>0.39728352841705594</v>
      </c>
      <c r="G68" s="514">
        <f t="shared" ref="G68:G131" si="7">(F68*-1)</f>
        <v>-0.39728352841705594</v>
      </c>
      <c r="H68" s="704">
        <f t="shared" ref="H68:H131" si="8">(IF(F68&lt;0,F68/$F$184*-100,F68/$F$183*100))</f>
        <v>5.8816255720837898</v>
      </c>
      <c r="I68" s="512">
        <f>'MASTER CHART'!$R$7</f>
        <v>0.5</v>
      </c>
      <c r="J68" s="513">
        <f t="shared" ref="J68:J131" si="9">(H68*I68)</f>
        <v>2.9408127860418949</v>
      </c>
    </row>
    <row r="69" spans="1:22" ht="14.4" x14ac:dyDescent="0.3">
      <c r="A69" s="752" t="s">
        <v>117</v>
      </c>
      <c r="B69" s="737" t="s">
        <v>117</v>
      </c>
      <c r="C69" s="1018">
        <v>505.82990940000002</v>
      </c>
      <c r="D69" s="759">
        <f t="shared" ref="D69:D132" si="10">IF(C69=0,"use mean",C69)</f>
        <v>505.82990940000002</v>
      </c>
      <c r="E69" s="510">
        <f t="shared" ref="E69:E132" si="11">IF(C69=0,1,D69/$D$182)</f>
        <v>0.40549201443271138</v>
      </c>
      <c r="F69" s="514">
        <f t="shared" si="6"/>
        <v>-0.59450798556728857</v>
      </c>
      <c r="G69" s="514">
        <f t="shared" si="7"/>
        <v>0.59450798556728857</v>
      </c>
      <c r="H69" s="704">
        <f t="shared" si="8"/>
        <v>-60.010715066077204</v>
      </c>
      <c r="I69" s="512">
        <f>'MASTER CHART'!$R$7</f>
        <v>0.5</v>
      </c>
      <c r="J69" s="513">
        <f t="shared" si="9"/>
        <v>-30.005357533038602</v>
      </c>
    </row>
    <row r="70" spans="1:22" ht="14.4" x14ac:dyDescent="0.3">
      <c r="A70" s="751" t="s">
        <v>62</v>
      </c>
      <c r="B70" s="737" t="s">
        <v>62</v>
      </c>
      <c r="C70" s="1018">
        <v>232.62522720999999</v>
      </c>
      <c r="D70" s="759">
        <f t="shared" si="10"/>
        <v>232.62522720999999</v>
      </c>
      <c r="E70" s="510">
        <f t="shared" si="11"/>
        <v>0.18648100920156874</v>
      </c>
      <c r="F70" s="514">
        <f t="shared" si="6"/>
        <v>-0.81351899079843126</v>
      </c>
      <c r="G70" s="514">
        <f t="shared" si="7"/>
        <v>0.81351899079843126</v>
      </c>
      <c r="H70" s="704">
        <f t="shared" si="8"/>
        <v>-82.118083428370923</v>
      </c>
      <c r="I70" s="512">
        <f>'MASTER CHART'!$R$7</f>
        <v>0.5</v>
      </c>
      <c r="J70" s="513">
        <f t="shared" si="9"/>
        <v>-41.059041714185462</v>
      </c>
    </row>
    <row r="71" spans="1:22" ht="14.4" x14ac:dyDescent="0.3">
      <c r="A71" s="752" t="s">
        <v>163</v>
      </c>
      <c r="B71" s="737" t="s">
        <v>163</v>
      </c>
      <c r="C71" s="1018">
        <v>30.46022073</v>
      </c>
      <c r="D71" s="759">
        <f t="shared" si="10"/>
        <v>30.46022073</v>
      </c>
      <c r="E71" s="510">
        <f t="shared" si="11"/>
        <v>2.4418042575860253E-2</v>
      </c>
      <c r="F71" s="514">
        <f t="shared" si="6"/>
        <v>-0.97558195742413978</v>
      </c>
      <c r="G71" s="514">
        <f t="shared" si="7"/>
        <v>0.97558195742413978</v>
      </c>
      <c r="H71" s="704">
        <f t="shared" si="8"/>
        <v>-98.477013415927502</v>
      </c>
      <c r="I71" s="512">
        <f>'MASTER CHART'!$R$7</f>
        <v>0.5</v>
      </c>
      <c r="J71" s="513">
        <f t="shared" si="9"/>
        <v>-49.238506707963751</v>
      </c>
    </row>
    <row r="72" spans="1:22" ht="14.4" x14ac:dyDescent="0.3">
      <c r="A72" s="752" t="s">
        <v>164</v>
      </c>
      <c r="B72" s="737" t="s">
        <v>164</v>
      </c>
      <c r="C72" s="1018">
        <v>221.78327027</v>
      </c>
      <c r="D72" s="759">
        <f t="shared" si="10"/>
        <v>221.78327027</v>
      </c>
      <c r="E72" s="510">
        <f t="shared" si="11"/>
        <v>0.17778969443687226</v>
      </c>
      <c r="F72" s="514">
        <f t="shared" si="6"/>
        <v>-0.8222103055631278</v>
      </c>
      <c r="G72" s="514">
        <f t="shared" si="7"/>
        <v>0.8222103055631278</v>
      </c>
      <c r="H72" s="704">
        <f t="shared" si="8"/>
        <v>-82.995400515030582</v>
      </c>
      <c r="I72" s="512">
        <f>'MASTER CHART'!$R$7</f>
        <v>0.5</v>
      </c>
      <c r="J72" s="513">
        <f t="shared" si="9"/>
        <v>-41.497700257515291</v>
      </c>
    </row>
    <row r="73" spans="1:22" ht="14.4" x14ac:dyDescent="0.3">
      <c r="A73" s="751" t="s">
        <v>118</v>
      </c>
      <c r="B73" s="737" t="s">
        <v>118</v>
      </c>
      <c r="C73" s="1018">
        <v>107.50403163999999</v>
      </c>
      <c r="D73" s="759">
        <f t="shared" si="10"/>
        <v>107.50403163999999</v>
      </c>
      <c r="E73" s="510">
        <f t="shared" si="11"/>
        <v>8.6179218625187806E-2</v>
      </c>
      <c r="F73" s="514">
        <f t="shared" si="6"/>
        <v>-0.91382078137481215</v>
      </c>
      <c r="G73" s="514">
        <f t="shared" si="7"/>
        <v>0.91382078137481215</v>
      </c>
      <c r="H73" s="704">
        <f t="shared" si="8"/>
        <v>-92.242728211994731</v>
      </c>
      <c r="I73" s="512">
        <f>'MASTER CHART'!$R$7</f>
        <v>0.5</v>
      </c>
      <c r="J73" s="513">
        <f t="shared" si="9"/>
        <v>-46.121364105997365</v>
      </c>
    </row>
    <row r="74" spans="1:22" ht="14.4" x14ac:dyDescent="0.3">
      <c r="A74" s="752" t="s">
        <v>63</v>
      </c>
      <c r="B74" s="737" t="s">
        <v>63</v>
      </c>
      <c r="C74" s="1018">
        <v>212.31515084</v>
      </c>
      <c r="D74" s="759">
        <f t="shared" si="10"/>
        <v>212.31515084</v>
      </c>
      <c r="E74" s="510">
        <f t="shared" si="11"/>
        <v>0.17019969876992128</v>
      </c>
      <c r="F74" s="514">
        <f t="shared" si="6"/>
        <v>-0.82980030123007875</v>
      </c>
      <c r="G74" s="514">
        <f t="shared" si="7"/>
        <v>0.82980030123007875</v>
      </c>
      <c r="H74" s="704">
        <f t="shared" si="8"/>
        <v>-83.761548453123496</v>
      </c>
      <c r="I74" s="512">
        <f>'MASTER CHART'!$R$7</f>
        <v>0.5</v>
      </c>
      <c r="J74" s="513">
        <f t="shared" si="9"/>
        <v>-41.880774226561748</v>
      </c>
    </row>
    <row r="75" spans="1:22" ht="14.4" x14ac:dyDescent="0.3">
      <c r="A75" s="751" t="s">
        <v>165</v>
      </c>
      <c r="B75" s="737" t="s">
        <v>451</v>
      </c>
      <c r="C75" s="1018"/>
      <c r="D75" s="759" t="str">
        <f t="shared" si="10"/>
        <v>use mean</v>
      </c>
      <c r="E75" s="510">
        <f t="shared" si="11"/>
        <v>1</v>
      </c>
      <c r="F75" s="514">
        <f t="shared" si="6"/>
        <v>0</v>
      </c>
      <c r="G75" s="514">
        <f t="shared" si="7"/>
        <v>0</v>
      </c>
      <c r="H75" s="704">
        <f t="shared" si="8"/>
        <v>0</v>
      </c>
      <c r="I75" s="512">
        <f>'MASTER CHART'!$R$7</f>
        <v>0.5</v>
      </c>
      <c r="J75" s="513">
        <f t="shared" si="9"/>
        <v>0</v>
      </c>
    </row>
    <row r="76" spans="1:22" ht="14.4" x14ac:dyDescent="0.3">
      <c r="A76" s="752" t="s">
        <v>65</v>
      </c>
      <c r="B76" s="737" t="s">
        <v>65</v>
      </c>
      <c r="C76" s="1018">
        <v>1036.62385868</v>
      </c>
      <c r="D76" s="759">
        <f t="shared" si="10"/>
        <v>1036.62385868</v>
      </c>
      <c r="E76" s="510">
        <f t="shared" si="11"/>
        <v>0.83099612904219367</v>
      </c>
      <c r="F76" s="514">
        <f t="shared" si="6"/>
        <v>-0.16900387095780633</v>
      </c>
      <c r="G76" s="514">
        <f t="shared" si="7"/>
        <v>0.16900387095780633</v>
      </c>
      <c r="H76" s="704">
        <f t="shared" si="8"/>
        <v>-17.059557468240406</v>
      </c>
      <c r="I76" s="512">
        <f>'MASTER CHART'!$R$7</f>
        <v>0.5</v>
      </c>
      <c r="J76" s="513">
        <f t="shared" si="9"/>
        <v>-8.5297787341202032</v>
      </c>
    </row>
    <row r="77" spans="1:22" ht="14.4" x14ac:dyDescent="0.3">
      <c r="A77" s="751" t="s">
        <v>166</v>
      </c>
      <c r="B77" s="737" t="s">
        <v>166</v>
      </c>
      <c r="C77" s="1018">
        <v>4661.6213617200001</v>
      </c>
      <c r="D77" s="759">
        <f t="shared" si="10"/>
        <v>4661.6213617200001</v>
      </c>
      <c r="E77" s="510">
        <f t="shared" si="11"/>
        <v>3.7369285630589917</v>
      </c>
      <c r="F77" s="514">
        <f t="shared" si="6"/>
        <v>2.7369285630589917</v>
      </c>
      <c r="G77" s="514">
        <f t="shared" si="7"/>
        <v>-2.7369285630589917</v>
      </c>
      <c r="H77" s="704">
        <f t="shared" si="8"/>
        <v>40.519145330776354</v>
      </c>
      <c r="I77" s="512">
        <f>'MASTER CHART'!$R$7</f>
        <v>0.5</v>
      </c>
      <c r="J77" s="513">
        <f t="shared" si="9"/>
        <v>20.259572665388177</v>
      </c>
    </row>
    <row r="78" spans="1:22" ht="14.4" x14ac:dyDescent="0.3">
      <c r="A78" s="752" t="s">
        <v>66</v>
      </c>
      <c r="B78" s="737" t="s">
        <v>66</v>
      </c>
      <c r="C78" s="1018">
        <v>74.994604330000001</v>
      </c>
      <c r="D78" s="759">
        <f t="shared" si="10"/>
        <v>74.994604330000001</v>
      </c>
      <c r="E78" s="510">
        <f t="shared" si="11"/>
        <v>6.0118456058533422E-2</v>
      </c>
      <c r="F78" s="514">
        <f t="shared" si="6"/>
        <v>-0.93988154394146661</v>
      </c>
      <c r="G78" s="514">
        <f t="shared" si="7"/>
        <v>0.93988154394146661</v>
      </c>
      <c r="H78" s="704">
        <f t="shared" si="8"/>
        <v>-94.873348884482184</v>
      </c>
      <c r="I78" s="512">
        <f>'MASTER CHART'!$R$7</f>
        <v>0.5</v>
      </c>
      <c r="J78" s="513">
        <f t="shared" si="9"/>
        <v>-47.436674442241092</v>
      </c>
    </row>
    <row r="79" spans="1:22" ht="14.4" x14ac:dyDescent="0.3">
      <c r="A79" s="751" t="s">
        <v>67</v>
      </c>
      <c r="B79" s="737" t="s">
        <v>67</v>
      </c>
      <c r="C79" s="1018">
        <v>99.410359110000002</v>
      </c>
      <c r="D79" s="759">
        <f t="shared" si="10"/>
        <v>99.410359110000002</v>
      </c>
      <c r="E79" s="510">
        <f t="shared" si="11"/>
        <v>7.9691030565606058E-2</v>
      </c>
      <c r="F79" s="514">
        <f t="shared" si="6"/>
        <v>-0.920308969434394</v>
      </c>
      <c r="G79" s="514">
        <f t="shared" si="7"/>
        <v>0.920308969434394</v>
      </c>
      <c r="H79" s="704">
        <f t="shared" si="8"/>
        <v>-92.897657690472897</v>
      </c>
      <c r="I79" s="512">
        <f>'MASTER CHART'!$R$7</f>
        <v>0.5</v>
      </c>
      <c r="J79" s="513">
        <f t="shared" si="9"/>
        <v>-46.448828845236449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8" customHeight="1" x14ac:dyDescent="0.3">
      <c r="A80" s="752" t="s">
        <v>222</v>
      </c>
      <c r="B80" s="737" t="s">
        <v>452</v>
      </c>
      <c r="C80" s="1018">
        <v>350.73860710000002</v>
      </c>
      <c r="D80" s="759">
        <f t="shared" si="10"/>
        <v>350.73860710000002</v>
      </c>
      <c r="E80" s="510">
        <f t="shared" si="11"/>
        <v>0.28116507483909237</v>
      </c>
      <c r="F80" s="514">
        <f t="shared" si="6"/>
        <v>-0.71883492516090763</v>
      </c>
      <c r="G80" s="514">
        <f t="shared" si="7"/>
        <v>0.71883492516090763</v>
      </c>
      <c r="H80" s="704">
        <f t="shared" si="8"/>
        <v>-72.560501995971379</v>
      </c>
      <c r="I80" s="512">
        <f>'MASTER CHART'!$R$7</f>
        <v>0.5</v>
      </c>
      <c r="J80" s="513">
        <f t="shared" si="9"/>
        <v>-36.280250997985689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s="114" customFormat="1" ht="14.4" x14ac:dyDescent="0.3">
      <c r="A81" s="751" t="s">
        <v>167</v>
      </c>
      <c r="B81" s="737" t="s">
        <v>167</v>
      </c>
      <c r="C81" s="1018">
        <v>292.00437883000001</v>
      </c>
      <c r="D81" s="759">
        <f t="shared" si="10"/>
        <v>292.00437883000001</v>
      </c>
      <c r="E81" s="510">
        <f t="shared" si="11"/>
        <v>0.23408153925772837</v>
      </c>
      <c r="F81" s="514">
        <f t="shared" si="6"/>
        <v>-0.76591846074227166</v>
      </c>
      <c r="G81" s="514">
        <f t="shared" si="7"/>
        <v>0.76591846074227166</v>
      </c>
      <c r="H81" s="704">
        <f t="shared" si="8"/>
        <v>-77.313199531868378</v>
      </c>
      <c r="I81" s="512">
        <f>'MASTER CHART'!$R$7</f>
        <v>0.5</v>
      </c>
      <c r="J81" s="513">
        <f t="shared" si="9"/>
        <v>-38.656599765934189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4.4" x14ac:dyDescent="0.3">
      <c r="A82" s="752" t="s">
        <v>68</v>
      </c>
      <c r="B82" s="737" t="s">
        <v>68</v>
      </c>
      <c r="C82" s="1018">
        <v>4239.15448853</v>
      </c>
      <c r="D82" s="759">
        <f t="shared" si="10"/>
        <v>4239.15448853</v>
      </c>
      <c r="E82" s="510">
        <f t="shared" si="11"/>
        <v>3.398263450028999</v>
      </c>
      <c r="F82" s="514">
        <f t="shared" si="6"/>
        <v>2.398263450028999</v>
      </c>
      <c r="G82" s="514">
        <f t="shared" si="7"/>
        <v>-2.398263450028999</v>
      </c>
      <c r="H82" s="704">
        <f t="shared" si="8"/>
        <v>35.505342223694562</v>
      </c>
      <c r="I82" s="512">
        <f>'MASTER CHART'!$R$7</f>
        <v>0.5</v>
      </c>
      <c r="J82" s="513">
        <f t="shared" si="9"/>
        <v>17.752671111847281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s="109" customFormat="1" ht="14.4" x14ac:dyDescent="0.3">
      <c r="A83" s="751" t="s">
        <v>69</v>
      </c>
      <c r="B83" s="737" t="s">
        <v>69</v>
      </c>
      <c r="C83" s="1018">
        <v>2910.2886372600001</v>
      </c>
      <c r="D83" s="759">
        <f t="shared" si="10"/>
        <v>2910.2886372600001</v>
      </c>
      <c r="E83" s="510">
        <f t="shared" si="11"/>
        <v>2.3329953017269878</v>
      </c>
      <c r="F83" s="514">
        <f t="shared" si="6"/>
        <v>1.3329953017269878</v>
      </c>
      <c r="G83" s="514">
        <f t="shared" si="7"/>
        <v>-1.3329953017269878</v>
      </c>
      <c r="H83" s="704">
        <f t="shared" si="8"/>
        <v>19.734468442081045</v>
      </c>
      <c r="I83" s="512">
        <f>'MASTER CHART'!$R$7</f>
        <v>0.5</v>
      </c>
      <c r="J83" s="513">
        <f t="shared" si="9"/>
        <v>9.8672342210405226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4.4" x14ac:dyDescent="0.3">
      <c r="A84" s="752" t="s">
        <v>70</v>
      </c>
      <c r="B84" s="737" t="s">
        <v>70</v>
      </c>
      <c r="C84" s="1018">
        <v>3257.7534099</v>
      </c>
      <c r="D84" s="759">
        <f t="shared" si="10"/>
        <v>3257.7534099</v>
      </c>
      <c r="E84" s="510">
        <f t="shared" si="11"/>
        <v>2.6115359494504924</v>
      </c>
      <c r="F84" s="514">
        <f t="shared" si="6"/>
        <v>1.6115359494504924</v>
      </c>
      <c r="G84" s="514">
        <f t="shared" si="7"/>
        <v>-1.6115359494504924</v>
      </c>
      <c r="H84" s="704">
        <f t="shared" si="8"/>
        <v>23.858152610520921</v>
      </c>
      <c r="I84" s="512">
        <f>'MASTER CHART'!$R$7</f>
        <v>0.5</v>
      </c>
      <c r="J84" s="513">
        <f t="shared" si="9"/>
        <v>11.929076305260461</v>
      </c>
    </row>
    <row r="85" spans="1:22" ht="14.4" x14ac:dyDescent="0.3">
      <c r="A85" s="751" t="s">
        <v>71</v>
      </c>
      <c r="B85" s="737" t="s">
        <v>71</v>
      </c>
      <c r="C85" s="1018">
        <v>266.19011640999997</v>
      </c>
      <c r="D85" s="759">
        <f t="shared" si="10"/>
        <v>266.19011640999997</v>
      </c>
      <c r="E85" s="510">
        <f t="shared" si="11"/>
        <v>0.21338786916179306</v>
      </c>
      <c r="F85" s="514">
        <f t="shared" si="6"/>
        <v>-0.78661213083820691</v>
      </c>
      <c r="G85" s="514">
        <f t="shared" si="7"/>
        <v>0.78661213083820691</v>
      </c>
      <c r="H85" s="704">
        <f t="shared" si="8"/>
        <v>-79.402056149351125</v>
      </c>
      <c r="I85" s="512">
        <f>'MASTER CHART'!$R$7</f>
        <v>0.5</v>
      </c>
      <c r="J85" s="513">
        <f t="shared" si="9"/>
        <v>-39.701028074675563</v>
      </c>
    </row>
    <row r="86" spans="1:22" ht="14.4" x14ac:dyDescent="0.3">
      <c r="A86" s="752" t="s">
        <v>72</v>
      </c>
      <c r="B86" s="737" t="s">
        <v>72</v>
      </c>
      <c r="C86" s="1018">
        <v>3702.9527754400001</v>
      </c>
      <c r="D86" s="759">
        <f t="shared" si="10"/>
        <v>3702.9527754400001</v>
      </c>
      <c r="E86" s="510">
        <f t="shared" si="11"/>
        <v>2.9684242713986997</v>
      </c>
      <c r="F86" s="514">
        <f t="shared" si="6"/>
        <v>1.9684242713986997</v>
      </c>
      <c r="G86" s="514">
        <f t="shared" si="7"/>
        <v>-1.9684242713986997</v>
      </c>
      <c r="H86" s="704">
        <f t="shared" si="8"/>
        <v>29.14174312108721</v>
      </c>
      <c r="I86" s="512">
        <f>'MASTER CHART'!$R$7</f>
        <v>0.5</v>
      </c>
      <c r="J86" s="513">
        <f t="shared" si="9"/>
        <v>14.570871560543605</v>
      </c>
    </row>
    <row r="87" spans="1:22" ht="14.4" x14ac:dyDescent="0.3">
      <c r="A87" s="751" t="s">
        <v>73</v>
      </c>
      <c r="B87" s="737" t="s">
        <v>73</v>
      </c>
      <c r="C87" s="1018">
        <v>358.91247149999998</v>
      </c>
      <c r="D87" s="759">
        <f t="shared" si="10"/>
        <v>358.91247149999998</v>
      </c>
      <c r="E87" s="510">
        <f t="shared" si="11"/>
        <v>0.2877175476756379</v>
      </c>
      <c r="F87" s="514">
        <f t="shared" si="6"/>
        <v>-0.71228245232436205</v>
      </c>
      <c r="G87" s="514">
        <f t="shared" si="7"/>
        <v>0.71228245232436205</v>
      </c>
      <c r="H87" s="704">
        <f t="shared" si="8"/>
        <v>-71.899083495432748</v>
      </c>
      <c r="I87" s="512">
        <f>'MASTER CHART'!$R$7</f>
        <v>0.5</v>
      </c>
      <c r="J87" s="513">
        <f t="shared" si="9"/>
        <v>-35.949541747716374</v>
      </c>
    </row>
    <row r="88" spans="1:22" ht="14.4" x14ac:dyDescent="0.3">
      <c r="A88" s="752" t="s">
        <v>168</v>
      </c>
      <c r="B88" s="737" t="s">
        <v>168</v>
      </c>
      <c r="C88" s="1018">
        <v>538.78277714000001</v>
      </c>
      <c r="D88" s="759">
        <f t="shared" si="10"/>
        <v>538.78277714000001</v>
      </c>
      <c r="E88" s="510">
        <f t="shared" si="11"/>
        <v>0.43190825529335375</v>
      </c>
      <c r="F88" s="514">
        <f t="shared" si="6"/>
        <v>-0.56809174470664625</v>
      </c>
      <c r="G88" s="514">
        <f t="shared" si="7"/>
        <v>0.56809174470664625</v>
      </c>
      <c r="H88" s="704">
        <f t="shared" si="8"/>
        <v>-57.344211769418884</v>
      </c>
      <c r="I88" s="512">
        <f>'MASTER CHART'!$R$7</f>
        <v>0.5</v>
      </c>
      <c r="J88" s="513">
        <f t="shared" si="9"/>
        <v>-28.672105884709442</v>
      </c>
    </row>
    <row r="89" spans="1:22" ht="14.4" x14ac:dyDescent="0.3">
      <c r="A89" s="751" t="s">
        <v>169</v>
      </c>
      <c r="B89" s="737" t="s">
        <v>169</v>
      </c>
      <c r="C89" s="1018">
        <v>77.696586030000006</v>
      </c>
      <c r="D89" s="759">
        <f t="shared" si="10"/>
        <v>77.696586030000006</v>
      </c>
      <c r="E89" s="510">
        <f t="shared" si="11"/>
        <v>6.2284464794143637E-2</v>
      </c>
      <c r="F89" s="514">
        <f t="shared" si="6"/>
        <v>-0.93771553520585638</v>
      </c>
      <c r="G89" s="514">
        <f t="shared" si="7"/>
        <v>0.93771553520585638</v>
      </c>
      <c r="H89" s="704">
        <f t="shared" si="8"/>
        <v>-94.654708031509784</v>
      </c>
      <c r="I89" s="512">
        <f>'MASTER CHART'!$R$7</f>
        <v>0.5</v>
      </c>
      <c r="J89" s="513">
        <f t="shared" si="9"/>
        <v>-47.327354015754892</v>
      </c>
    </row>
    <row r="90" spans="1:22" ht="14.4" x14ac:dyDescent="0.3">
      <c r="A90" s="751" t="s">
        <v>74</v>
      </c>
      <c r="B90" s="737" t="s">
        <v>74</v>
      </c>
      <c r="C90" s="1018">
        <v>1385.77693451</v>
      </c>
      <c r="D90" s="759">
        <f t="shared" si="10"/>
        <v>1385.77693451</v>
      </c>
      <c r="E90" s="510">
        <f t="shared" si="11"/>
        <v>1.1108901832147127</v>
      </c>
      <c r="F90" s="514">
        <f t="shared" si="6"/>
        <v>0.11089018321471267</v>
      </c>
      <c r="G90" s="514">
        <f t="shared" si="7"/>
        <v>-0.11089018321471267</v>
      </c>
      <c r="H90" s="704">
        <f t="shared" si="8"/>
        <v>1.6416853220353904</v>
      </c>
      <c r="I90" s="512">
        <f>'MASTER CHART'!$R$7</f>
        <v>0.5</v>
      </c>
      <c r="J90" s="513">
        <f t="shared" si="9"/>
        <v>0.82084266101769521</v>
      </c>
    </row>
    <row r="91" spans="1:22" ht="14.4" x14ac:dyDescent="0.3">
      <c r="A91" s="752" t="s">
        <v>170</v>
      </c>
      <c r="B91" s="737" t="s">
        <v>379</v>
      </c>
      <c r="C91" s="1018">
        <v>81.566261600000004</v>
      </c>
      <c r="D91" s="759">
        <f t="shared" si="10"/>
        <v>81.566261600000004</v>
      </c>
      <c r="E91" s="510">
        <f t="shared" si="11"/>
        <v>6.5386540240693639E-2</v>
      </c>
      <c r="F91" s="514">
        <f t="shared" si="6"/>
        <v>-0.93461345975930632</v>
      </c>
      <c r="G91" s="514">
        <f t="shared" si="7"/>
        <v>0.93461345975930632</v>
      </c>
      <c r="H91" s="704">
        <f t="shared" si="8"/>
        <v>-94.34157890581983</v>
      </c>
      <c r="I91" s="512">
        <f>'MASTER CHART'!$R$7</f>
        <v>0.5</v>
      </c>
      <c r="J91" s="513">
        <f t="shared" si="9"/>
        <v>-47.170789452909915</v>
      </c>
    </row>
    <row r="92" spans="1:22" ht="14.4" x14ac:dyDescent="0.3">
      <c r="A92" s="752" t="s">
        <v>225</v>
      </c>
      <c r="B92" s="737" t="s">
        <v>454</v>
      </c>
      <c r="C92" s="1018">
        <v>32.569673520000002</v>
      </c>
      <c r="D92" s="759">
        <f t="shared" si="10"/>
        <v>32.569673520000002</v>
      </c>
      <c r="E92" s="510">
        <f t="shared" si="11"/>
        <v>2.6109058162863429E-2</v>
      </c>
      <c r="F92" s="514">
        <f t="shared" si="6"/>
        <v>-0.97389094183713654</v>
      </c>
      <c r="G92" s="514">
        <f t="shared" si="7"/>
        <v>0.97389094183713654</v>
      </c>
      <c r="H92" s="704">
        <f t="shared" si="8"/>
        <v>-98.306319233464819</v>
      </c>
      <c r="I92" s="512">
        <f>'MASTER CHART'!$R$7</f>
        <v>0.5</v>
      </c>
      <c r="J92" s="513">
        <f t="shared" si="9"/>
        <v>-49.15315961673241</v>
      </c>
    </row>
    <row r="93" spans="1:22" ht="14.4" x14ac:dyDescent="0.3">
      <c r="A93" s="751" t="s">
        <v>171</v>
      </c>
      <c r="B93" s="737" t="s">
        <v>171</v>
      </c>
      <c r="C93" s="1018">
        <v>920.70376542999998</v>
      </c>
      <c r="D93" s="759">
        <f t="shared" si="10"/>
        <v>920.70376542999998</v>
      </c>
      <c r="E93" s="510">
        <f t="shared" si="11"/>
        <v>0.73807028331487046</v>
      </c>
      <c r="F93" s="514">
        <f t="shared" si="6"/>
        <v>-0.26192971668512954</v>
      </c>
      <c r="G93" s="514">
        <f t="shared" si="7"/>
        <v>0.26192971668512954</v>
      </c>
      <c r="H93" s="704">
        <f t="shared" si="8"/>
        <v>-26.439660991821196</v>
      </c>
      <c r="I93" s="512">
        <f>'MASTER CHART'!$R$7</f>
        <v>0.5</v>
      </c>
      <c r="J93" s="513">
        <f t="shared" si="9"/>
        <v>-13.219830495910598</v>
      </c>
    </row>
    <row r="94" spans="1:22" ht="14.4" x14ac:dyDescent="0.3">
      <c r="A94" s="752" t="s">
        <v>75</v>
      </c>
      <c r="B94" s="737" t="s">
        <v>75</v>
      </c>
      <c r="C94" s="1018">
        <v>568.71483189000003</v>
      </c>
      <c r="D94" s="759">
        <f t="shared" si="10"/>
        <v>568.71483189000003</v>
      </c>
      <c r="E94" s="510">
        <f t="shared" si="11"/>
        <v>0.45590290043223947</v>
      </c>
      <c r="F94" s="514">
        <f t="shared" si="6"/>
        <v>-0.54409709956776053</v>
      </c>
      <c r="G94" s="514">
        <f t="shared" si="7"/>
        <v>0.54409709956776053</v>
      </c>
      <c r="H94" s="704">
        <f t="shared" si="8"/>
        <v>-54.922148739992458</v>
      </c>
      <c r="I94" s="512">
        <f>'MASTER CHART'!$R$7</f>
        <v>0.5</v>
      </c>
      <c r="J94" s="513">
        <f t="shared" si="9"/>
        <v>-27.461074369996229</v>
      </c>
    </row>
    <row r="95" spans="1:22" ht="14.4" x14ac:dyDescent="0.3">
      <c r="A95" s="752" t="s">
        <v>172</v>
      </c>
      <c r="B95" s="737" t="s">
        <v>172</v>
      </c>
      <c r="C95" s="1018">
        <v>46.27042196</v>
      </c>
      <c r="D95" s="759">
        <f t="shared" si="10"/>
        <v>46.27042196</v>
      </c>
      <c r="E95" s="510">
        <f t="shared" si="11"/>
        <v>3.7092086214251779E-2</v>
      </c>
      <c r="F95" s="514">
        <f t="shared" si="6"/>
        <v>-0.96290791378574825</v>
      </c>
      <c r="G95" s="514">
        <f t="shared" si="7"/>
        <v>0.96290791378574825</v>
      </c>
      <c r="H95" s="704">
        <f t="shared" si="8"/>
        <v>-97.197672448298974</v>
      </c>
      <c r="I95" s="512">
        <f>'MASTER CHART'!$R$7</f>
        <v>0.5</v>
      </c>
      <c r="J95" s="513">
        <f t="shared" si="9"/>
        <v>-48.598836224149487</v>
      </c>
    </row>
    <row r="96" spans="1:22" ht="14.4" x14ac:dyDescent="0.3">
      <c r="A96" s="751" t="s">
        <v>76</v>
      </c>
      <c r="B96" s="737" t="s">
        <v>76</v>
      </c>
      <c r="C96" s="1018">
        <v>371.72187035000002</v>
      </c>
      <c r="D96" s="759">
        <f t="shared" si="10"/>
        <v>371.72187035000002</v>
      </c>
      <c r="E96" s="510">
        <f t="shared" si="11"/>
        <v>0.29798603683935632</v>
      </c>
      <c r="F96" s="514">
        <f t="shared" si="6"/>
        <v>-0.70201396316064368</v>
      </c>
      <c r="G96" s="514">
        <f t="shared" si="7"/>
        <v>0.70201396316064368</v>
      </c>
      <c r="H96" s="704">
        <f t="shared" si="8"/>
        <v>-70.862563562441437</v>
      </c>
      <c r="I96" s="512">
        <f>'MASTER CHART'!$R$7</f>
        <v>0.5</v>
      </c>
      <c r="J96" s="513">
        <f t="shared" si="9"/>
        <v>-35.431281781220719</v>
      </c>
    </row>
    <row r="97" spans="1:10" ht="14.4" x14ac:dyDescent="0.3">
      <c r="A97" s="752" t="s">
        <v>173</v>
      </c>
      <c r="B97" s="737" t="s">
        <v>173</v>
      </c>
      <c r="C97" s="1018">
        <v>1063.4211828099999</v>
      </c>
      <c r="D97" s="759">
        <f t="shared" si="10"/>
        <v>1063.4211828099999</v>
      </c>
      <c r="E97" s="510">
        <f t="shared" si="11"/>
        <v>0.85247785786239927</v>
      </c>
      <c r="F97" s="514">
        <f t="shared" si="6"/>
        <v>-0.14752214213760073</v>
      </c>
      <c r="G97" s="514">
        <f t="shared" si="7"/>
        <v>0.14752214213760073</v>
      </c>
      <c r="H97" s="704">
        <f t="shared" si="8"/>
        <v>-14.891152772841762</v>
      </c>
      <c r="I97" s="512">
        <f>'MASTER CHART'!$R$7</f>
        <v>0.5</v>
      </c>
      <c r="J97" s="513">
        <f t="shared" si="9"/>
        <v>-7.445576386420881</v>
      </c>
    </row>
    <row r="98" spans="1:10" ht="14.4" x14ac:dyDescent="0.3">
      <c r="A98" s="751" t="s">
        <v>174</v>
      </c>
      <c r="B98" s="737" t="s">
        <v>174</v>
      </c>
      <c r="C98" s="1018">
        <v>8137.5208061000003</v>
      </c>
      <c r="D98" s="759">
        <f t="shared" si="10"/>
        <v>8137.5208061000003</v>
      </c>
      <c r="E98" s="510">
        <f t="shared" si="11"/>
        <v>6.5233384638476473</v>
      </c>
      <c r="F98" s="514">
        <f t="shared" si="6"/>
        <v>5.5233384638476473</v>
      </c>
      <c r="G98" s="514">
        <f t="shared" si="7"/>
        <v>-5.5233384638476473</v>
      </c>
      <c r="H98" s="704">
        <f t="shared" si="8"/>
        <v>81.77084230418258</v>
      </c>
      <c r="I98" s="512">
        <f>'MASTER CHART'!$R$7</f>
        <v>0.5</v>
      </c>
      <c r="J98" s="513">
        <f t="shared" si="9"/>
        <v>40.88542115209129</v>
      </c>
    </row>
    <row r="99" spans="1:10" ht="14.4" x14ac:dyDescent="0.3">
      <c r="A99" s="752" t="s">
        <v>175</v>
      </c>
      <c r="B99" s="737" t="s">
        <v>455</v>
      </c>
      <c r="C99" s="1018"/>
      <c r="D99" s="759" t="str">
        <f t="shared" si="10"/>
        <v>use mean</v>
      </c>
      <c r="E99" s="510">
        <f t="shared" si="11"/>
        <v>1</v>
      </c>
      <c r="F99" s="514">
        <f t="shared" si="6"/>
        <v>0</v>
      </c>
      <c r="G99" s="514">
        <f t="shared" si="7"/>
        <v>0</v>
      </c>
      <c r="H99" s="704">
        <f t="shared" si="8"/>
        <v>0</v>
      </c>
      <c r="I99" s="512">
        <f>'MASTER CHART'!$R$7</f>
        <v>0.5</v>
      </c>
      <c r="J99" s="513">
        <f t="shared" si="9"/>
        <v>0</v>
      </c>
    </row>
    <row r="100" spans="1:10" ht="14.4" x14ac:dyDescent="0.3">
      <c r="A100" s="751" t="s">
        <v>176</v>
      </c>
      <c r="B100" s="737" t="s">
        <v>176</v>
      </c>
      <c r="C100" s="1018">
        <v>13.67082999</v>
      </c>
      <c r="D100" s="759">
        <f t="shared" si="10"/>
        <v>13.67082999</v>
      </c>
      <c r="E100" s="510">
        <f t="shared" si="11"/>
        <v>1.0959044312321607E-2</v>
      </c>
      <c r="F100" s="514">
        <f t="shared" si="6"/>
        <v>-0.98904095568767836</v>
      </c>
      <c r="G100" s="514">
        <f t="shared" si="7"/>
        <v>0.98904095568767836</v>
      </c>
      <c r="H100" s="704">
        <f t="shared" si="8"/>
        <v>-99.835589128072627</v>
      </c>
      <c r="I100" s="512">
        <f>'MASTER CHART'!$R$7</f>
        <v>0.5</v>
      </c>
      <c r="J100" s="513">
        <f t="shared" si="9"/>
        <v>-49.917794564036313</v>
      </c>
    </row>
    <row r="101" spans="1:10" ht="14.4" x14ac:dyDescent="0.3">
      <c r="A101" s="752" t="s">
        <v>177</v>
      </c>
      <c r="B101" s="737" t="s">
        <v>177</v>
      </c>
      <c r="C101" s="1018">
        <v>24.39483667</v>
      </c>
      <c r="D101" s="759">
        <f t="shared" si="10"/>
        <v>24.39483667</v>
      </c>
      <c r="E101" s="510">
        <f t="shared" si="11"/>
        <v>1.9555805774333829E-2</v>
      </c>
      <c r="F101" s="514">
        <f t="shared" si="6"/>
        <v>-0.9804441942256662</v>
      </c>
      <c r="G101" s="514">
        <f t="shared" si="7"/>
        <v>0.9804441942256662</v>
      </c>
      <c r="H101" s="704">
        <f t="shared" si="8"/>
        <v>-98.967816423395561</v>
      </c>
      <c r="I101" s="512">
        <f>'MASTER CHART'!$R$7</f>
        <v>0.5</v>
      </c>
      <c r="J101" s="513">
        <f t="shared" si="9"/>
        <v>-49.483908211697781</v>
      </c>
    </row>
    <row r="102" spans="1:10" ht="14.4" x14ac:dyDescent="0.3">
      <c r="A102" s="751" t="s">
        <v>77</v>
      </c>
      <c r="B102" s="737" t="s">
        <v>77</v>
      </c>
      <c r="C102" s="1018">
        <v>455.82552547</v>
      </c>
      <c r="D102" s="759">
        <f t="shared" si="10"/>
        <v>455.82552547</v>
      </c>
      <c r="E102" s="510">
        <f t="shared" si="11"/>
        <v>0.36540664582670385</v>
      </c>
      <c r="F102" s="514">
        <f t="shared" si="6"/>
        <v>-0.63459335417329621</v>
      </c>
      <c r="G102" s="514">
        <f t="shared" si="7"/>
        <v>0.63459335417329621</v>
      </c>
      <c r="H102" s="704">
        <f t="shared" si="8"/>
        <v>-64.057004926150967</v>
      </c>
      <c r="I102" s="512">
        <f>'MASTER CHART'!$R$7</f>
        <v>0.5</v>
      </c>
      <c r="J102" s="513">
        <f t="shared" si="9"/>
        <v>-32.028502463075483</v>
      </c>
    </row>
    <row r="103" spans="1:10" ht="14.4" x14ac:dyDescent="0.3">
      <c r="A103" s="751" t="s">
        <v>178</v>
      </c>
      <c r="B103" s="737" t="s">
        <v>178</v>
      </c>
      <c r="C103" s="1018">
        <v>47.765138989999997</v>
      </c>
      <c r="D103" s="759">
        <f t="shared" si="10"/>
        <v>47.765138989999997</v>
      </c>
      <c r="E103" s="510">
        <f t="shared" si="11"/>
        <v>3.8290306818131274E-2</v>
      </c>
      <c r="F103" s="514">
        <f t="shared" si="6"/>
        <v>-0.96170969318186872</v>
      </c>
      <c r="G103" s="514">
        <f t="shared" si="7"/>
        <v>0.96170969318186872</v>
      </c>
      <c r="H103" s="704">
        <f t="shared" si="8"/>
        <v>-97.076721885831603</v>
      </c>
      <c r="I103" s="512">
        <f>'MASTER CHART'!$R$7</f>
        <v>0.5</v>
      </c>
      <c r="J103" s="513">
        <f t="shared" si="9"/>
        <v>-48.538360942915801</v>
      </c>
    </row>
    <row r="104" spans="1:10" ht="14.4" x14ac:dyDescent="0.3">
      <c r="A104" s="752" t="s">
        <v>179</v>
      </c>
      <c r="B104" s="737" t="s">
        <v>179</v>
      </c>
      <c r="C104" s="1018">
        <v>2470.5985099200002</v>
      </c>
      <c r="D104" s="759">
        <f t="shared" si="10"/>
        <v>2470.5985099200002</v>
      </c>
      <c r="E104" s="510">
        <f t="shared" si="11"/>
        <v>1.9805233894338712</v>
      </c>
      <c r="F104" s="514">
        <f t="shared" si="6"/>
        <v>0.98052338943387118</v>
      </c>
      <c r="G104" s="514">
        <f t="shared" si="7"/>
        <v>-0.98052338943387118</v>
      </c>
      <c r="H104" s="704">
        <f t="shared" si="8"/>
        <v>14.516261130429845</v>
      </c>
      <c r="I104" s="512">
        <f>'MASTER CHART'!$R$7</f>
        <v>0.5</v>
      </c>
      <c r="J104" s="513">
        <f t="shared" si="9"/>
        <v>7.2581305652149224</v>
      </c>
    </row>
    <row r="105" spans="1:10" ht="14.4" x14ac:dyDescent="0.3">
      <c r="A105" s="751" t="s">
        <v>180</v>
      </c>
      <c r="B105" s="737" t="s">
        <v>180</v>
      </c>
      <c r="C105" s="1018">
        <v>625.20217953999997</v>
      </c>
      <c r="D105" s="759">
        <f t="shared" si="10"/>
        <v>625.20217953999997</v>
      </c>
      <c r="E105" s="510">
        <f t="shared" si="11"/>
        <v>0.50118525318146456</v>
      </c>
      <c r="F105" s="514">
        <f t="shared" si="6"/>
        <v>-0.49881474681853544</v>
      </c>
      <c r="G105" s="514">
        <f t="shared" si="7"/>
        <v>0.49881474681853544</v>
      </c>
      <c r="H105" s="704">
        <f t="shared" si="8"/>
        <v>-50.3512658682303</v>
      </c>
      <c r="I105" s="512">
        <f>'MASTER CHART'!$R$7</f>
        <v>0.5</v>
      </c>
      <c r="J105" s="513">
        <f t="shared" si="9"/>
        <v>-25.17563293411515</v>
      </c>
    </row>
    <row r="106" spans="1:10" ht="14.4" x14ac:dyDescent="0.3">
      <c r="A106" s="752" t="s">
        <v>181</v>
      </c>
      <c r="B106" s="737" t="s">
        <v>181</v>
      </c>
      <c r="C106" s="1018">
        <v>48.837508769999999</v>
      </c>
      <c r="D106" s="759">
        <f t="shared" si="10"/>
        <v>48.837508769999999</v>
      </c>
      <c r="E106" s="510">
        <f t="shared" si="11"/>
        <v>3.9149958203366197E-2</v>
      </c>
      <c r="F106" s="514">
        <f t="shared" si="6"/>
        <v>-0.9608500417966338</v>
      </c>
      <c r="G106" s="514">
        <f t="shared" si="7"/>
        <v>0.9608500417966338</v>
      </c>
      <c r="H106" s="704">
        <f t="shared" si="8"/>
        <v>-96.989947114780762</v>
      </c>
      <c r="I106" s="512">
        <f>'MASTER CHART'!$R$7</f>
        <v>0.5</v>
      </c>
      <c r="J106" s="513">
        <f t="shared" si="9"/>
        <v>-48.494973557390381</v>
      </c>
    </row>
    <row r="107" spans="1:10" ht="14.4" x14ac:dyDescent="0.3">
      <c r="A107" s="751" t="s">
        <v>121</v>
      </c>
      <c r="B107" s="737" t="s">
        <v>121</v>
      </c>
      <c r="C107" s="1018">
        <v>482.45417271999997</v>
      </c>
      <c r="D107" s="759">
        <f t="shared" si="10"/>
        <v>482.45417271999997</v>
      </c>
      <c r="E107" s="510">
        <f t="shared" si="11"/>
        <v>0.38675315700440088</v>
      </c>
      <c r="F107" s="514">
        <f t="shared" si="6"/>
        <v>-0.61324684299559906</v>
      </c>
      <c r="G107" s="514">
        <f t="shared" si="7"/>
        <v>0.61324684299559906</v>
      </c>
      <c r="H107" s="704">
        <f t="shared" si="8"/>
        <v>-61.902249345000534</v>
      </c>
      <c r="I107" s="512">
        <f>'MASTER CHART'!$R$7</f>
        <v>0.5</v>
      </c>
      <c r="J107" s="513">
        <f t="shared" si="9"/>
        <v>-30.951124672500267</v>
      </c>
    </row>
    <row r="108" spans="1:10" ht="14.4" x14ac:dyDescent="0.3">
      <c r="A108" s="751" t="s">
        <v>78</v>
      </c>
      <c r="B108" s="737" t="s">
        <v>78</v>
      </c>
      <c r="C108" s="1018">
        <v>677.18998668999996</v>
      </c>
      <c r="D108" s="759">
        <f t="shared" si="10"/>
        <v>677.18998668999996</v>
      </c>
      <c r="E108" s="510">
        <f t="shared" si="11"/>
        <v>0.54286060739726816</v>
      </c>
      <c r="F108" s="514">
        <f t="shared" si="6"/>
        <v>-0.45713939260273184</v>
      </c>
      <c r="G108" s="514">
        <f t="shared" si="7"/>
        <v>0.45713939260273184</v>
      </c>
      <c r="H108" s="704">
        <f t="shared" si="8"/>
        <v>-46.144479974957619</v>
      </c>
      <c r="I108" s="512">
        <f>'MASTER CHART'!$R$7</f>
        <v>0.5</v>
      </c>
      <c r="J108" s="513">
        <f t="shared" si="9"/>
        <v>-23.07223998747881</v>
      </c>
    </row>
    <row r="109" spans="1:10" ht="14.4" x14ac:dyDescent="0.3">
      <c r="A109" s="751" t="s">
        <v>182</v>
      </c>
      <c r="B109" s="737" t="s">
        <v>182</v>
      </c>
      <c r="C109" s="1018">
        <v>195.33347873</v>
      </c>
      <c r="D109" s="759">
        <f t="shared" si="10"/>
        <v>195.33347873</v>
      </c>
      <c r="E109" s="510">
        <f t="shared" si="11"/>
        <v>0.1565865606293009</v>
      </c>
      <c r="F109" s="514">
        <f t="shared" si="6"/>
        <v>-0.84341343937069913</v>
      </c>
      <c r="G109" s="514">
        <f t="shared" si="7"/>
        <v>0.84341343937069913</v>
      </c>
      <c r="H109" s="704">
        <f t="shared" si="8"/>
        <v>-85.135683324217595</v>
      </c>
      <c r="I109" s="512">
        <f>'MASTER CHART'!$R$7</f>
        <v>0.5</v>
      </c>
      <c r="J109" s="513">
        <f t="shared" si="9"/>
        <v>-42.567841662108798</v>
      </c>
    </row>
    <row r="110" spans="1:10" ht="14.4" x14ac:dyDescent="0.3">
      <c r="A110" s="752" t="s">
        <v>183</v>
      </c>
      <c r="B110" s="737" t="s">
        <v>183</v>
      </c>
      <c r="C110" s="1018">
        <v>457.66493631999998</v>
      </c>
      <c r="D110" s="759">
        <f t="shared" si="10"/>
        <v>457.66493631999998</v>
      </c>
      <c r="E110" s="510">
        <f t="shared" si="11"/>
        <v>0.36688118577990786</v>
      </c>
      <c r="F110" s="514">
        <f t="shared" si="6"/>
        <v>-0.63311881422009209</v>
      </c>
      <c r="G110" s="514">
        <f t="shared" si="7"/>
        <v>0.63311881422009209</v>
      </c>
      <c r="H110" s="704">
        <f t="shared" si="8"/>
        <v>-63.908162187056647</v>
      </c>
      <c r="I110" s="512">
        <f>'MASTER CHART'!$R$7</f>
        <v>0.5</v>
      </c>
      <c r="J110" s="513">
        <f t="shared" si="9"/>
        <v>-31.954081093528323</v>
      </c>
    </row>
    <row r="111" spans="1:10" ht="14.4" x14ac:dyDescent="0.3">
      <c r="A111" s="752" t="s">
        <v>79</v>
      </c>
      <c r="B111" s="737" t="s">
        <v>79</v>
      </c>
      <c r="C111" s="1018">
        <v>190.05396963000001</v>
      </c>
      <c r="D111" s="759">
        <f t="shared" si="10"/>
        <v>190.05396963000001</v>
      </c>
      <c r="E111" s="510">
        <f t="shared" si="11"/>
        <v>0.15235431034043567</v>
      </c>
      <c r="F111" s="514">
        <f t="shared" si="6"/>
        <v>-0.84764568965956433</v>
      </c>
      <c r="G111" s="514">
        <f t="shared" si="7"/>
        <v>0.84764568965956433</v>
      </c>
      <c r="H111" s="704">
        <f t="shared" si="8"/>
        <v>-85.562894349702916</v>
      </c>
      <c r="I111" s="512">
        <f>'MASTER CHART'!$R$7</f>
        <v>0.5</v>
      </c>
      <c r="J111" s="513">
        <f t="shared" si="9"/>
        <v>-42.781447174851458</v>
      </c>
    </row>
    <row r="112" spans="1:10" ht="14.4" x14ac:dyDescent="0.3">
      <c r="A112" s="751" t="s">
        <v>184</v>
      </c>
      <c r="B112" s="737" t="s">
        <v>184</v>
      </c>
      <c r="C112" s="1018">
        <v>41.996573380000001</v>
      </c>
      <c r="D112" s="759">
        <f t="shared" si="10"/>
        <v>41.996573380000001</v>
      </c>
      <c r="E112" s="510">
        <f t="shared" si="11"/>
        <v>3.3666010693845665E-2</v>
      </c>
      <c r="F112" s="514">
        <f t="shared" si="6"/>
        <v>-0.96633398930615433</v>
      </c>
      <c r="G112" s="514">
        <f t="shared" si="7"/>
        <v>0.96633398930615433</v>
      </c>
      <c r="H112" s="704">
        <f t="shared" si="8"/>
        <v>-97.543506729488257</v>
      </c>
      <c r="I112" s="512">
        <f>'MASTER CHART'!$R$7</f>
        <v>0.5</v>
      </c>
      <c r="J112" s="513">
        <f t="shared" si="9"/>
        <v>-48.771753364744129</v>
      </c>
    </row>
    <row r="113" spans="1:10" ht="14.4" x14ac:dyDescent="0.3">
      <c r="A113" s="752" t="s">
        <v>185</v>
      </c>
      <c r="B113" s="737" t="s">
        <v>185</v>
      </c>
      <c r="C113" s="1018">
        <v>20.28780579</v>
      </c>
      <c r="D113" s="759">
        <f t="shared" si="10"/>
        <v>20.28780579</v>
      </c>
      <c r="E113" s="510">
        <f t="shared" si="11"/>
        <v>1.6263457508799352E-2</v>
      </c>
      <c r="F113" s="514">
        <f t="shared" si="6"/>
        <v>-0.98373654249120068</v>
      </c>
      <c r="G113" s="514">
        <f t="shared" si="7"/>
        <v>0.98373654249120068</v>
      </c>
      <c r="H113" s="704">
        <f t="shared" si="8"/>
        <v>-99.300152032769674</v>
      </c>
      <c r="I113" s="512">
        <f>'MASTER CHART'!$R$7</f>
        <v>0.5</v>
      </c>
      <c r="J113" s="513">
        <f t="shared" si="9"/>
        <v>-49.650076016384837</v>
      </c>
    </row>
    <row r="114" spans="1:10" ht="14.4" x14ac:dyDescent="0.3">
      <c r="A114" s="751" t="s">
        <v>186</v>
      </c>
      <c r="B114" s="737" t="s">
        <v>186</v>
      </c>
      <c r="C114" s="1018">
        <v>499.01568381999999</v>
      </c>
      <c r="D114" s="759">
        <f t="shared" si="10"/>
        <v>499.01568381999999</v>
      </c>
      <c r="E114" s="510">
        <f t="shared" si="11"/>
        <v>0.40002947849743892</v>
      </c>
      <c r="F114" s="514">
        <f t="shared" si="6"/>
        <v>-0.59997052150256103</v>
      </c>
      <c r="G114" s="514">
        <f t="shared" si="7"/>
        <v>0.59997052150256103</v>
      </c>
      <c r="H114" s="704">
        <f t="shared" si="8"/>
        <v>-60.56211335761914</v>
      </c>
      <c r="I114" s="512">
        <f>'MASTER CHART'!$R$7</f>
        <v>0.5</v>
      </c>
      <c r="J114" s="513">
        <f t="shared" si="9"/>
        <v>-30.28105667880957</v>
      </c>
    </row>
    <row r="115" spans="1:10" ht="14.4" x14ac:dyDescent="0.3">
      <c r="A115" s="751" t="s">
        <v>187</v>
      </c>
      <c r="B115" s="737" t="s">
        <v>187</v>
      </c>
      <c r="C115" s="1018">
        <v>39.86817954</v>
      </c>
      <c r="D115" s="759">
        <f t="shared" si="10"/>
        <v>39.86817954</v>
      </c>
      <c r="E115" s="510">
        <f t="shared" si="11"/>
        <v>3.1959811258720341E-2</v>
      </c>
      <c r="F115" s="514">
        <f t="shared" si="6"/>
        <v>-0.96804018874127962</v>
      </c>
      <c r="G115" s="514">
        <f t="shared" si="7"/>
        <v>0.96804018874127962</v>
      </c>
      <c r="H115" s="704">
        <f t="shared" si="8"/>
        <v>-97.715733597138339</v>
      </c>
      <c r="I115" s="512">
        <f>'MASTER CHART'!$R$7</f>
        <v>0.5</v>
      </c>
      <c r="J115" s="513">
        <f t="shared" si="9"/>
        <v>-48.857866798569169</v>
      </c>
    </row>
    <row r="116" spans="1:10" ht="14.4" x14ac:dyDescent="0.3">
      <c r="A116" s="753" t="s">
        <v>188</v>
      </c>
      <c r="B116" s="670"/>
      <c r="C116" s="760"/>
      <c r="D116" s="759" t="str">
        <f t="shared" si="10"/>
        <v>use mean</v>
      </c>
      <c r="E116" s="510">
        <f t="shared" si="11"/>
        <v>1</v>
      </c>
      <c r="F116" s="514">
        <f t="shared" si="6"/>
        <v>0</v>
      </c>
      <c r="G116" s="514">
        <f t="shared" si="7"/>
        <v>0</v>
      </c>
      <c r="H116" s="704">
        <f t="shared" si="8"/>
        <v>0</v>
      </c>
      <c r="I116" s="512">
        <f>'MASTER CHART'!$R$7</f>
        <v>0.5</v>
      </c>
      <c r="J116" s="513">
        <f t="shared" si="9"/>
        <v>0</v>
      </c>
    </row>
    <row r="117" spans="1:10" ht="14.4" x14ac:dyDescent="0.3">
      <c r="A117" s="751" t="s">
        <v>80</v>
      </c>
      <c r="B117" s="737" t="s">
        <v>80</v>
      </c>
      <c r="C117" s="1018">
        <v>5693.8599205700002</v>
      </c>
      <c r="D117" s="759">
        <f t="shared" si="10"/>
        <v>5693.8599205700002</v>
      </c>
      <c r="E117" s="510">
        <f t="shared" si="11"/>
        <v>4.5644092731255315</v>
      </c>
      <c r="F117" s="514">
        <f t="shared" si="6"/>
        <v>3.5644092731255315</v>
      </c>
      <c r="G117" s="514">
        <f t="shared" si="7"/>
        <v>-3.5644092731255315</v>
      </c>
      <c r="H117" s="704">
        <f t="shared" si="8"/>
        <v>52.769670098629952</v>
      </c>
      <c r="I117" s="512">
        <f>'MASTER CHART'!$R$7</f>
        <v>0.5</v>
      </c>
      <c r="J117" s="513">
        <f t="shared" si="9"/>
        <v>26.384835049314976</v>
      </c>
    </row>
    <row r="118" spans="1:10" ht="14.4" x14ac:dyDescent="0.3">
      <c r="A118" s="751" t="s">
        <v>189</v>
      </c>
      <c r="B118" s="737" t="s">
        <v>189</v>
      </c>
      <c r="C118" s="1018"/>
      <c r="D118" s="759" t="str">
        <f t="shared" si="10"/>
        <v>use mean</v>
      </c>
      <c r="E118" s="510">
        <f t="shared" si="11"/>
        <v>1</v>
      </c>
      <c r="F118" s="514">
        <f t="shared" si="6"/>
        <v>0</v>
      </c>
      <c r="G118" s="514">
        <f t="shared" si="7"/>
        <v>0</v>
      </c>
      <c r="H118" s="704">
        <f t="shared" si="8"/>
        <v>0</v>
      </c>
      <c r="I118" s="512">
        <f>'MASTER CHART'!$R$7</f>
        <v>0.5</v>
      </c>
      <c r="J118" s="513">
        <f t="shared" si="9"/>
        <v>0</v>
      </c>
    </row>
    <row r="119" spans="1:10" ht="14.4" x14ac:dyDescent="0.3">
      <c r="A119" s="752" t="s">
        <v>81</v>
      </c>
      <c r="B119" s="737" t="s">
        <v>81</v>
      </c>
      <c r="C119" s="1018">
        <v>4896.3480252700001</v>
      </c>
      <c r="D119" s="759">
        <f t="shared" si="10"/>
        <v>4896.3480252700001</v>
      </c>
      <c r="E119" s="510">
        <f t="shared" si="11"/>
        <v>3.9250941615639481</v>
      </c>
      <c r="F119" s="514">
        <f t="shared" si="6"/>
        <v>2.9250941615639481</v>
      </c>
      <c r="G119" s="514">
        <f t="shared" si="7"/>
        <v>-2.9250941615639481</v>
      </c>
      <c r="H119" s="704">
        <f t="shared" si="8"/>
        <v>43.304862625331296</v>
      </c>
      <c r="I119" s="512">
        <f>'MASTER CHART'!$R$7</f>
        <v>0.5</v>
      </c>
      <c r="J119" s="513">
        <f t="shared" si="9"/>
        <v>21.652431312665648</v>
      </c>
    </row>
    <row r="120" spans="1:10" ht="14.4" x14ac:dyDescent="0.3">
      <c r="A120" s="751" t="s">
        <v>36</v>
      </c>
      <c r="B120" s="737" t="s">
        <v>36</v>
      </c>
      <c r="C120" s="1018">
        <v>177.46289522999999</v>
      </c>
      <c r="D120" s="759">
        <f t="shared" si="10"/>
        <v>177.46289522999999</v>
      </c>
      <c r="E120" s="510">
        <f t="shared" si="11"/>
        <v>0.14226083815255292</v>
      </c>
      <c r="F120" s="514">
        <f t="shared" si="6"/>
        <v>-0.85773916184744703</v>
      </c>
      <c r="G120" s="514">
        <f t="shared" si="7"/>
        <v>0.85773916184744703</v>
      </c>
      <c r="H120" s="704">
        <f t="shared" si="8"/>
        <v>-86.581747751506128</v>
      </c>
      <c r="I120" s="512">
        <f>'MASTER CHART'!$R$7</f>
        <v>0.5</v>
      </c>
      <c r="J120" s="513">
        <f t="shared" si="9"/>
        <v>-43.290873875753064</v>
      </c>
    </row>
    <row r="121" spans="1:10" ht="14.4" x14ac:dyDescent="0.3">
      <c r="A121" s="752" t="s">
        <v>190</v>
      </c>
      <c r="B121" s="737" t="s">
        <v>190</v>
      </c>
      <c r="C121" s="1018">
        <v>24.396114619999999</v>
      </c>
      <c r="D121" s="759">
        <f t="shared" si="10"/>
        <v>24.396114619999999</v>
      </c>
      <c r="E121" s="510">
        <f t="shared" si="11"/>
        <v>1.95568302264475E-2</v>
      </c>
      <c r="F121" s="514">
        <f t="shared" si="6"/>
        <v>-0.9804431697735525</v>
      </c>
      <c r="G121" s="514">
        <f t="shared" si="7"/>
        <v>0.9804431697735525</v>
      </c>
      <c r="H121" s="704">
        <f t="shared" si="8"/>
        <v>-98.967713013339875</v>
      </c>
      <c r="I121" s="512">
        <f>'MASTER CHART'!$R$7</f>
        <v>0.5</v>
      </c>
      <c r="J121" s="513">
        <f t="shared" si="9"/>
        <v>-49.483856506669937</v>
      </c>
    </row>
    <row r="122" spans="1:10" ht="14.4" x14ac:dyDescent="0.3">
      <c r="A122" s="751" t="s">
        <v>191</v>
      </c>
      <c r="B122" s="737" t="s">
        <v>191</v>
      </c>
      <c r="C122" s="1018">
        <v>117.52054496</v>
      </c>
      <c r="D122" s="759">
        <f t="shared" si="10"/>
        <v>117.52054496</v>
      </c>
      <c r="E122" s="510">
        <f t="shared" si="11"/>
        <v>9.4208827171935572E-2</v>
      </c>
      <c r="F122" s="514">
        <f t="shared" si="6"/>
        <v>-0.90579117282806443</v>
      </c>
      <c r="G122" s="514">
        <f t="shared" si="7"/>
        <v>0.90579117282806443</v>
      </c>
      <c r="H122" s="704">
        <f t="shared" si="8"/>
        <v>-91.432204951939241</v>
      </c>
      <c r="I122" s="512">
        <f>'MASTER CHART'!$R$7</f>
        <v>0.5</v>
      </c>
      <c r="J122" s="513">
        <f t="shared" si="9"/>
        <v>-45.71610247596962</v>
      </c>
    </row>
    <row r="123" spans="1:10" ht="14.4" x14ac:dyDescent="0.3">
      <c r="A123" s="751" t="s">
        <v>192</v>
      </c>
      <c r="B123" s="737" t="s">
        <v>192</v>
      </c>
      <c r="C123" s="1018">
        <v>9522.2216583200006</v>
      </c>
      <c r="D123" s="759">
        <f t="shared" si="10"/>
        <v>9522.2216583200006</v>
      </c>
      <c r="E123" s="510">
        <f t="shared" si="11"/>
        <v>7.6333660195914277</v>
      </c>
      <c r="F123" s="514">
        <f t="shared" si="6"/>
        <v>6.6333660195914277</v>
      </c>
      <c r="G123" s="514">
        <f t="shared" si="7"/>
        <v>-6.6333660195914277</v>
      </c>
      <c r="H123" s="704">
        <f t="shared" si="8"/>
        <v>98.204361417329878</v>
      </c>
      <c r="I123" s="512">
        <f>'MASTER CHART'!$R$7</f>
        <v>0.5</v>
      </c>
      <c r="J123" s="513">
        <f t="shared" si="9"/>
        <v>49.102180708664939</v>
      </c>
    </row>
    <row r="124" spans="1:10" ht="14.4" x14ac:dyDescent="0.3">
      <c r="A124" s="751" t="s">
        <v>38</v>
      </c>
      <c r="B124" s="737" t="s">
        <v>38</v>
      </c>
      <c r="C124" s="1018">
        <v>675.04339353</v>
      </c>
      <c r="D124" s="759">
        <f t="shared" si="10"/>
        <v>675.04339353</v>
      </c>
      <c r="E124" s="510">
        <f t="shared" si="11"/>
        <v>0.54113981871229622</v>
      </c>
      <c r="F124" s="514">
        <f t="shared" si="6"/>
        <v>-0.45886018128770378</v>
      </c>
      <c r="G124" s="514">
        <f t="shared" si="7"/>
        <v>0.45886018128770378</v>
      </c>
      <c r="H124" s="704">
        <f t="shared" si="8"/>
        <v>-46.318179507965986</v>
      </c>
      <c r="I124" s="512">
        <f>'MASTER CHART'!$R$7</f>
        <v>0.5</v>
      </c>
      <c r="J124" s="513">
        <f t="shared" si="9"/>
        <v>-23.159089753982993</v>
      </c>
    </row>
    <row r="125" spans="1:10" ht="14.4" x14ac:dyDescent="0.3">
      <c r="A125" s="752" t="s">
        <v>82</v>
      </c>
      <c r="B125" s="737" t="s">
        <v>82</v>
      </c>
      <c r="C125" s="1018">
        <v>36.15485065</v>
      </c>
      <c r="D125" s="759">
        <f t="shared" si="10"/>
        <v>36.15485065</v>
      </c>
      <c r="E125" s="510">
        <f t="shared" si="11"/>
        <v>2.8983069109084842E-2</v>
      </c>
      <c r="F125" s="514">
        <f t="shared" si="6"/>
        <v>-0.97101693089091512</v>
      </c>
      <c r="G125" s="514">
        <f t="shared" si="7"/>
        <v>0.97101693089091512</v>
      </c>
      <c r="H125" s="704">
        <f t="shared" si="8"/>
        <v>-98.016211352363939</v>
      </c>
      <c r="I125" s="512">
        <f>'MASTER CHART'!$R$7</f>
        <v>0.5</v>
      </c>
      <c r="J125" s="513">
        <f t="shared" si="9"/>
        <v>-49.00810567618197</v>
      </c>
    </row>
    <row r="126" spans="1:10" ht="14.4" x14ac:dyDescent="0.3">
      <c r="A126" s="751" t="s">
        <v>83</v>
      </c>
      <c r="B126" s="737" t="s">
        <v>83</v>
      </c>
      <c r="C126" s="1018">
        <v>958.98176617000001</v>
      </c>
      <c r="D126" s="759">
        <f t="shared" si="10"/>
        <v>958.98176617000001</v>
      </c>
      <c r="E126" s="510">
        <f t="shared" si="11"/>
        <v>0.76875534827461256</v>
      </c>
      <c r="F126" s="514">
        <f t="shared" si="6"/>
        <v>-0.23124465172538744</v>
      </c>
      <c r="G126" s="514">
        <f t="shared" si="7"/>
        <v>0.23124465172538744</v>
      </c>
      <c r="H126" s="704">
        <f t="shared" si="8"/>
        <v>-23.3422548428928</v>
      </c>
      <c r="I126" s="512">
        <f>'MASTER CHART'!$R$7</f>
        <v>0.5</v>
      </c>
      <c r="J126" s="513">
        <f t="shared" si="9"/>
        <v>-11.6711274214464</v>
      </c>
    </row>
    <row r="127" spans="1:10" ht="14.4" x14ac:dyDescent="0.3">
      <c r="A127" s="752" t="s">
        <v>193</v>
      </c>
      <c r="B127" s="737" t="s">
        <v>193</v>
      </c>
      <c r="C127" s="1018">
        <v>92.358191640000001</v>
      </c>
      <c r="D127" s="759">
        <f t="shared" si="10"/>
        <v>92.358191640000001</v>
      </c>
      <c r="E127" s="510">
        <f t="shared" si="11"/>
        <v>7.4037751587067394E-2</v>
      </c>
      <c r="F127" s="514">
        <f t="shared" si="6"/>
        <v>-0.92596224841293262</v>
      </c>
      <c r="G127" s="514">
        <f t="shared" si="7"/>
        <v>0.92596224841293262</v>
      </c>
      <c r="H127" s="704">
        <f t="shared" si="8"/>
        <v>-93.46830993099141</v>
      </c>
      <c r="I127" s="512">
        <f>'MASTER CHART'!$R$7</f>
        <v>0.5</v>
      </c>
      <c r="J127" s="513">
        <f t="shared" si="9"/>
        <v>-46.734154965495705</v>
      </c>
    </row>
    <row r="128" spans="1:10" ht="14.4" x14ac:dyDescent="0.3">
      <c r="A128" s="751" t="s">
        <v>84</v>
      </c>
      <c r="B128" s="737" t="s">
        <v>84</v>
      </c>
      <c r="C128" s="1018">
        <v>464.09236337999999</v>
      </c>
      <c r="D128" s="759">
        <f t="shared" si="10"/>
        <v>464.09236337999999</v>
      </c>
      <c r="E128" s="510">
        <f t="shared" si="11"/>
        <v>0.37203364967685343</v>
      </c>
      <c r="F128" s="514">
        <f t="shared" si="6"/>
        <v>-0.62796635032314652</v>
      </c>
      <c r="G128" s="514">
        <f t="shared" si="7"/>
        <v>0.62796635032314652</v>
      </c>
      <c r="H128" s="704">
        <f t="shared" si="8"/>
        <v>-63.388063129829007</v>
      </c>
      <c r="I128" s="512">
        <f>'MASTER CHART'!$R$7</f>
        <v>0.5</v>
      </c>
      <c r="J128" s="513">
        <f t="shared" si="9"/>
        <v>-31.694031564914503</v>
      </c>
    </row>
    <row r="129" spans="1:25" ht="14.4" x14ac:dyDescent="0.3">
      <c r="A129" s="752" t="s">
        <v>85</v>
      </c>
      <c r="B129" s="737" t="s">
        <v>85</v>
      </c>
      <c r="C129" s="1018">
        <v>358.5769444</v>
      </c>
      <c r="D129" s="759">
        <f t="shared" si="10"/>
        <v>358.5769444</v>
      </c>
      <c r="E129" s="510">
        <f t="shared" si="11"/>
        <v>0.28744857670901963</v>
      </c>
      <c r="F129" s="514">
        <f t="shared" si="6"/>
        <v>-0.71255142329098042</v>
      </c>
      <c r="G129" s="514">
        <f t="shared" si="7"/>
        <v>0.71255142329098042</v>
      </c>
      <c r="H129" s="704">
        <f t="shared" si="8"/>
        <v>-71.926233912972364</v>
      </c>
      <c r="I129" s="512">
        <f>'MASTER CHART'!$R$7</f>
        <v>0.5</v>
      </c>
      <c r="J129" s="513">
        <f t="shared" si="9"/>
        <v>-35.963116956486182</v>
      </c>
    </row>
    <row r="130" spans="1:25" ht="14.4" x14ac:dyDescent="0.3">
      <c r="A130" s="751" t="s">
        <v>86</v>
      </c>
      <c r="B130" s="737" t="s">
        <v>86</v>
      </c>
      <c r="C130" s="1018">
        <v>135.20222580999999</v>
      </c>
      <c r="D130" s="759">
        <f t="shared" si="10"/>
        <v>135.20222580999999</v>
      </c>
      <c r="E130" s="510">
        <f t="shared" si="11"/>
        <v>0.10838311827885601</v>
      </c>
      <c r="F130" s="514">
        <f t="shared" si="6"/>
        <v>-0.89161688172114395</v>
      </c>
      <c r="G130" s="514">
        <f t="shared" si="7"/>
        <v>0.89161688172114395</v>
      </c>
      <c r="H130" s="704">
        <f t="shared" si="8"/>
        <v>-90.001426281961628</v>
      </c>
      <c r="I130" s="512">
        <f>'MASTER CHART'!$R$7</f>
        <v>0.5</v>
      </c>
      <c r="J130" s="513">
        <f t="shared" si="9"/>
        <v>-45.000713140980814</v>
      </c>
    </row>
    <row r="131" spans="1:25" ht="14.4" x14ac:dyDescent="0.3">
      <c r="A131" s="751" t="s">
        <v>87</v>
      </c>
      <c r="B131" s="737" t="s">
        <v>87</v>
      </c>
      <c r="C131" s="1018">
        <v>910.28378028999998</v>
      </c>
      <c r="D131" s="759">
        <f t="shared" si="10"/>
        <v>910.28378028999998</v>
      </c>
      <c r="E131" s="510">
        <f t="shared" si="11"/>
        <v>0.72971723679417477</v>
      </c>
      <c r="F131" s="514">
        <f t="shared" si="6"/>
        <v>-0.27028276320582523</v>
      </c>
      <c r="G131" s="514">
        <f t="shared" si="7"/>
        <v>0.27028276320582523</v>
      </c>
      <c r="H131" s="704">
        <f t="shared" si="8"/>
        <v>-27.282832667991087</v>
      </c>
      <c r="I131" s="512">
        <f>'MASTER CHART'!$R$7</f>
        <v>0.5</v>
      </c>
      <c r="J131" s="513">
        <f t="shared" si="9"/>
        <v>-13.641416333995544</v>
      </c>
    </row>
    <row r="132" spans="1:25" ht="14.4" x14ac:dyDescent="0.3">
      <c r="A132" s="752" t="s">
        <v>88</v>
      </c>
      <c r="B132" s="737" t="s">
        <v>88</v>
      </c>
      <c r="C132" s="1018">
        <v>2096.82317586</v>
      </c>
      <c r="D132" s="759">
        <f t="shared" si="10"/>
        <v>2096.82317586</v>
      </c>
      <c r="E132" s="510">
        <f t="shared" si="11"/>
        <v>1.6808912199304338</v>
      </c>
      <c r="F132" s="514">
        <f t="shared" ref="F132:F161" si="12">E132-1</f>
        <v>0.68089121993043378</v>
      </c>
      <c r="G132" s="514">
        <f t="shared" ref="G132:G177" si="13">(F132*-1)</f>
        <v>-0.68089121993043378</v>
      </c>
      <c r="H132" s="704">
        <f t="shared" ref="H132:H177" si="14">(IF(F132&lt;0,F132/$F$184*-100,F132/$F$183*100))</f>
        <v>10.080325320575859</v>
      </c>
      <c r="I132" s="512">
        <f>'MASTER CHART'!$R$7</f>
        <v>0.5</v>
      </c>
      <c r="J132" s="513">
        <f t="shared" ref="J132:J177" si="15">(H132*I132)</f>
        <v>5.0401626602879297</v>
      </c>
    </row>
    <row r="133" spans="1:25" s="144" customFormat="1" ht="14.4" x14ac:dyDescent="0.3">
      <c r="A133" s="1016" t="s">
        <v>228</v>
      </c>
      <c r="B133" s="737" t="s">
        <v>228</v>
      </c>
      <c r="C133" s="1018"/>
      <c r="D133" s="759" t="str">
        <f t="shared" ref="D133:D177" si="16">IF(C133=0,"use mean",C133)</f>
        <v>use mean</v>
      </c>
      <c r="E133" s="510">
        <f t="shared" ref="E133:E177" si="17">IF(C133=0,1,D133/$D$182)</f>
        <v>1</v>
      </c>
      <c r="F133" s="514">
        <f t="shared" si="12"/>
        <v>0</v>
      </c>
      <c r="G133" s="515">
        <f t="shared" si="13"/>
        <v>0</v>
      </c>
      <c r="H133" s="704">
        <f t="shared" si="14"/>
        <v>0</v>
      </c>
      <c r="I133" s="512">
        <f>'MASTER CHART'!$R$7</f>
        <v>0.5</v>
      </c>
      <c r="J133" s="701">
        <f t="shared" si="15"/>
        <v>0</v>
      </c>
      <c r="K133" s="147"/>
      <c r="L133" s="147"/>
      <c r="M133" s="147"/>
      <c r="N133" s="147"/>
      <c r="O133" s="147"/>
      <c r="P133" s="589"/>
      <c r="Q133" s="589"/>
      <c r="R133" s="589"/>
      <c r="S133" s="589"/>
      <c r="T133" s="589"/>
      <c r="U133" s="589"/>
      <c r="V133" s="589"/>
      <c r="W133" s="589"/>
      <c r="X133" s="589"/>
      <c r="Y133" s="589"/>
    </row>
    <row r="134" spans="1:25" ht="14.4" x14ac:dyDescent="0.3">
      <c r="A134" s="751" t="s">
        <v>89</v>
      </c>
      <c r="B134" s="737" t="s">
        <v>89</v>
      </c>
      <c r="C134" s="1018">
        <v>2106.3555028699998</v>
      </c>
      <c r="D134" s="759">
        <f t="shared" si="16"/>
        <v>2106.3555028699998</v>
      </c>
      <c r="E134" s="510">
        <f t="shared" si="17"/>
        <v>1.6885326867746959</v>
      </c>
      <c r="F134" s="514">
        <f t="shared" si="12"/>
        <v>0.68853268677469592</v>
      </c>
      <c r="G134" s="514">
        <f t="shared" si="13"/>
        <v>-0.68853268677469592</v>
      </c>
      <c r="H134" s="704">
        <f t="shared" si="14"/>
        <v>10.193454216149554</v>
      </c>
      <c r="I134" s="512">
        <f>'MASTER CHART'!$R$7</f>
        <v>0.5</v>
      </c>
      <c r="J134" s="513">
        <f t="shared" si="15"/>
        <v>5.0967271080747771</v>
      </c>
    </row>
    <row r="135" spans="1:25" ht="14.4" x14ac:dyDescent="0.3">
      <c r="A135" s="752" t="s">
        <v>194</v>
      </c>
      <c r="B135" s="737" t="s">
        <v>453</v>
      </c>
      <c r="C135" s="1018">
        <v>2060.24849705</v>
      </c>
      <c r="D135" s="759">
        <f t="shared" si="16"/>
        <v>2060.24849705</v>
      </c>
      <c r="E135" s="510">
        <f t="shared" si="17"/>
        <v>1.6515716009986707</v>
      </c>
      <c r="F135" s="514">
        <f t="shared" si="12"/>
        <v>0.65157160099867073</v>
      </c>
      <c r="G135" s="514">
        <f t="shared" si="13"/>
        <v>-0.65157160099867073</v>
      </c>
      <c r="H135" s="704">
        <f t="shared" si="14"/>
        <v>9.6462599538089275</v>
      </c>
      <c r="I135" s="512">
        <f>'MASTER CHART'!$R$7</f>
        <v>0.5</v>
      </c>
      <c r="J135" s="513">
        <f t="shared" si="15"/>
        <v>4.8231299769044638</v>
      </c>
    </row>
    <row r="136" spans="1:25" ht="14.4" x14ac:dyDescent="0.3">
      <c r="A136" s="753" t="s">
        <v>195</v>
      </c>
      <c r="B136" s="737" t="s">
        <v>227</v>
      </c>
      <c r="C136" s="1018">
        <v>228.84667106000001</v>
      </c>
      <c r="D136" s="759">
        <f t="shared" si="16"/>
        <v>228.84667106000001</v>
      </c>
      <c r="E136" s="510">
        <f t="shared" si="17"/>
        <v>0.18345197846131847</v>
      </c>
      <c r="F136" s="514">
        <f t="shared" si="12"/>
        <v>-0.81654802153868156</v>
      </c>
      <c r="G136" s="514">
        <f t="shared" si="13"/>
        <v>0.81654802153868156</v>
      </c>
      <c r="H136" s="704">
        <f t="shared" si="14"/>
        <v>-82.423839288834415</v>
      </c>
      <c r="I136" s="512">
        <f>'MASTER CHART'!$R$7</f>
        <v>0.5</v>
      </c>
      <c r="J136" s="513">
        <f t="shared" si="15"/>
        <v>-41.211919644417208</v>
      </c>
    </row>
    <row r="137" spans="1:25" ht="14.4" x14ac:dyDescent="0.3">
      <c r="A137" s="752" t="s">
        <v>90</v>
      </c>
      <c r="B137" s="737" t="s">
        <v>90</v>
      </c>
      <c r="C137" s="1018">
        <v>556.80968472999996</v>
      </c>
      <c r="D137" s="759">
        <f t="shared" si="16"/>
        <v>556.80968472999996</v>
      </c>
      <c r="E137" s="510">
        <f t="shared" si="17"/>
        <v>0.44635929295803445</v>
      </c>
      <c r="F137" s="514">
        <f t="shared" si="12"/>
        <v>-0.55364070704196555</v>
      </c>
      <c r="G137" s="514">
        <f t="shared" si="13"/>
        <v>0.55364070704196555</v>
      </c>
      <c r="H137" s="704">
        <f t="shared" si="14"/>
        <v>-55.885497799619486</v>
      </c>
      <c r="I137" s="512">
        <f>'MASTER CHART'!$R$7</f>
        <v>0.5</v>
      </c>
      <c r="J137" s="513">
        <f t="shared" si="15"/>
        <v>-27.942748899809743</v>
      </c>
    </row>
    <row r="138" spans="1:25" ht="14.4" x14ac:dyDescent="0.3">
      <c r="A138" s="751" t="s">
        <v>196</v>
      </c>
      <c r="B138" s="737" t="s">
        <v>196</v>
      </c>
      <c r="C138" s="1018">
        <v>892.85156291999999</v>
      </c>
      <c r="D138" s="759">
        <f t="shared" si="16"/>
        <v>892.85156291999999</v>
      </c>
      <c r="E138" s="510">
        <f t="shared" si="17"/>
        <v>0.71574292486435076</v>
      </c>
      <c r="F138" s="514">
        <f t="shared" si="12"/>
        <v>-0.28425707513564924</v>
      </c>
      <c r="G138" s="514">
        <f t="shared" si="13"/>
        <v>0.28425707513564924</v>
      </c>
      <c r="H138" s="704">
        <f t="shared" si="14"/>
        <v>-28.693425076880157</v>
      </c>
      <c r="I138" s="512">
        <f>'MASTER CHART'!$R$7</f>
        <v>0.5</v>
      </c>
      <c r="J138" s="513">
        <f t="shared" si="15"/>
        <v>-14.346712538440078</v>
      </c>
    </row>
    <row r="139" spans="1:25" ht="14.4" x14ac:dyDescent="0.3">
      <c r="A139" s="752" t="s">
        <v>197</v>
      </c>
      <c r="B139" s="737" t="s">
        <v>197</v>
      </c>
      <c r="C139" s="1018">
        <v>52.483662690000003</v>
      </c>
      <c r="D139" s="759">
        <f t="shared" si="16"/>
        <v>52.483662690000003</v>
      </c>
      <c r="E139" s="510">
        <f t="shared" si="17"/>
        <v>4.2072850405818721E-2</v>
      </c>
      <c r="F139" s="514">
        <f t="shared" si="12"/>
        <v>-0.95792714959418124</v>
      </c>
      <c r="G139" s="514">
        <f t="shared" si="13"/>
        <v>0.95792714959418124</v>
      </c>
      <c r="H139" s="704">
        <f t="shared" si="14"/>
        <v>-96.694905070958811</v>
      </c>
      <c r="I139" s="512">
        <f>'MASTER CHART'!$R$7</f>
        <v>0.5</v>
      </c>
      <c r="J139" s="513">
        <f t="shared" si="15"/>
        <v>-48.347452535479405</v>
      </c>
    </row>
    <row r="140" spans="1:25" ht="14.4" x14ac:dyDescent="0.3">
      <c r="A140" s="752" t="s">
        <v>198</v>
      </c>
      <c r="B140" s="737" t="s">
        <v>469</v>
      </c>
      <c r="C140" s="1018">
        <v>770.53685321</v>
      </c>
      <c r="D140" s="759">
        <f t="shared" si="16"/>
        <v>770.53685321</v>
      </c>
      <c r="E140" s="510">
        <f t="shared" si="17"/>
        <v>0.6176909174338463</v>
      </c>
      <c r="F140" s="514">
        <f t="shared" si="12"/>
        <v>-0.3823090825661537</v>
      </c>
      <c r="G140" s="514">
        <f t="shared" si="13"/>
        <v>0.3823090825661537</v>
      </c>
      <c r="H140" s="704">
        <f t="shared" si="14"/>
        <v>-38.590972666512826</v>
      </c>
      <c r="I140" s="512">
        <f>'MASTER CHART'!$R$7</f>
        <v>0.5</v>
      </c>
      <c r="J140" s="513">
        <f t="shared" si="15"/>
        <v>-19.295486333256413</v>
      </c>
    </row>
    <row r="141" spans="1:25" ht="14.4" x14ac:dyDescent="0.3">
      <c r="A141" s="751" t="s">
        <v>199</v>
      </c>
      <c r="B141" s="737" t="s">
        <v>470</v>
      </c>
      <c r="C141" s="1018">
        <v>499.57022819000002</v>
      </c>
      <c r="D141" s="759">
        <f t="shared" si="16"/>
        <v>499.57022819000002</v>
      </c>
      <c r="E141" s="510">
        <f t="shared" si="17"/>
        <v>0.40047402183009861</v>
      </c>
      <c r="F141" s="514">
        <f t="shared" si="12"/>
        <v>-0.59952597816990139</v>
      </c>
      <c r="G141" s="514">
        <f t="shared" si="13"/>
        <v>0.59952597816990139</v>
      </c>
      <c r="H141" s="704">
        <f t="shared" si="14"/>
        <v>-60.517240346796072</v>
      </c>
      <c r="I141" s="512">
        <f>'MASTER CHART'!$R$7</f>
        <v>0.5</v>
      </c>
      <c r="J141" s="513">
        <f t="shared" si="15"/>
        <v>-30.258620173398036</v>
      </c>
    </row>
    <row r="142" spans="1:25" ht="17.350000000000001" customHeight="1" x14ac:dyDescent="0.3">
      <c r="A142" s="752" t="s">
        <v>235</v>
      </c>
      <c r="B142" s="737" t="s">
        <v>471</v>
      </c>
      <c r="C142" s="1018">
        <v>575.05734597000003</v>
      </c>
      <c r="D142" s="759">
        <f t="shared" si="16"/>
        <v>575.05734597000003</v>
      </c>
      <c r="E142" s="510">
        <f t="shared" si="17"/>
        <v>0.46098729493535945</v>
      </c>
      <c r="F142" s="514">
        <f t="shared" si="12"/>
        <v>-0.5390127050646405</v>
      </c>
      <c r="G142" s="514">
        <f t="shared" si="13"/>
        <v>0.5390127050646405</v>
      </c>
      <c r="H142" s="704">
        <f t="shared" si="14"/>
        <v>-54.408920730920194</v>
      </c>
      <c r="I142" s="512">
        <f>'MASTER CHART'!$R$7</f>
        <v>0.5</v>
      </c>
      <c r="J142" s="513">
        <f t="shared" si="15"/>
        <v>-27.204460365460097</v>
      </c>
    </row>
    <row r="143" spans="1:25" ht="14.4" x14ac:dyDescent="0.3">
      <c r="A143" s="751" t="s">
        <v>92</v>
      </c>
      <c r="B143" s="737" t="s">
        <v>92</v>
      </c>
      <c r="C143" s="1018">
        <v>1147.44557652</v>
      </c>
      <c r="D143" s="759">
        <f t="shared" si="16"/>
        <v>1147.44557652</v>
      </c>
      <c r="E143" s="510">
        <f t="shared" si="17"/>
        <v>0.91983492796402577</v>
      </c>
      <c r="F143" s="514">
        <f t="shared" si="12"/>
        <v>-8.0165072035974227E-2</v>
      </c>
      <c r="G143" s="514">
        <f t="shared" si="13"/>
        <v>8.0165072035974227E-2</v>
      </c>
      <c r="H143" s="704">
        <f t="shared" si="14"/>
        <v>-8.0920078669959317</v>
      </c>
      <c r="I143" s="512">
        <f>'MASTER CHART'!$R$7</f>
        <v>0.5</v>
      </c>
      <c r="J143" s="513">
        <f t="shared" si="15"/>
        <v>-4.0460039334979658</v>
      </c>
    </row>
    <row r="144" spans="1:25" ht="14.4" x14ac:dyDescent="0.3">
      <c r="A144" s="752" t="s">
        <v>201</v>
      </c>
      <c r="B144" s="737" t="s">
        <v>201</v>
      </c>
      <c r="C144" s="1018">
        <v>49.531393039999998</v>
      </c>
      <c r="D144" s="759">
        <f t="shared" si="16"/>
        <v>49.531393039999998</v>
      </c>
      <c r="E144" s="510">
        <f t="shared" si="17"/>
        <v>3.9706201567383984E-2</v>
      </c>
      <c r="F144" s="514">
        <f t="shared" si="12"/>
        <v>-0.96029379843261597</v>
      </c>
      <c r="G144" s="514">
        <f t="shared" si="13"/>
        <v>0.96029379843261597</v>
      </c>
      <c r="H144" s="704">
        <f t="shared" si="14"/>
        <v>-96.9337989000623</v>
      </c>
      <c r="I144" s="512">
        <f>'MASTER CHART'!$R$7</f>
        <v>0.5</v>
      </c>
      <c r="J144" s="513">
        <f t="shared" si="15"/>
        <v>-48.46689945003115</v>
      </c>
    </row>
    <row r="145" spans="1:10" ht="14.4" x14ac:dyDescent="0.3">
      <c r="A145" s="751" t="s">
        <v>202</v>
      </c>
      <c r="B145" s="737" t="s">
        <v>202</v>
      </c>
      <c r="C145" s="1018">
        <v>632.92484150999996</v>
      </c>
      <c r="D145" s="759">
        <f t="shared" si="16"/>
        <v>632.92484150999996</v>
      </c>
      <c r="E145" s="510">
        <f t="shared" si="17"/>
        <v>0.50737602541696292</v>
      </c>
      <c r="F145" s="514">
        <f t="shared" si="12"/>
        <v>-0.49262397458303708</v>
      </c>
      <c r="G145" s="514">
        <f t="shared" si="13"/>
        <v>0.49262397458303708</v>
      </c>
      <c r="H145" s="704">
        <f t="shared" si="14"/>
        <v>-49.726358082830295</v>
      </c>
      <c r="I145" s="512">
        <f>'MASTER CHART'!$R$7</f>
        <v>0.5</v>
      </c>
      <c r="J145" s="513">
        <f t="shared" si="15"/>
        <v>-24.863179041415147</v>
      </c>
    </row>
    <row r="146" spans="1:10" ht="14.4" x14ac:dyDescent="0.3">
      <c r="A146" s="752" t="s">
        <v>93</v>
      </c>
      <c r="B146" s="737" t="s">
        <v>93</v>
      </c>
      <c r="C146" s="1018">
        <v>2752.3204394700001</v>
      </c>
      <c r="D146" s="759">
        <f t="shared" si="16"/>
        <v>2752.3204394700001</v>
      </c>
      <c r="E146" s="510">
        <f t="shared" si="17"/>
        <v>2.2063621360168937</v>
      </c>
      <c r="F146" s="514">
        <f t="shared" si="12"/>
        <v>1.2063621360168937</v>
      </c>
      <c r="G146" s="514">
        <f t="shared" si="13"/>
        <v>-1.2063621360168937</v>
      </c>
      <c r="H146" s="704">
        <f t="shared" si="14"/>
        <v>17.859714488193141</v>
      </c>
      <c r="I146" s="512">
        <f>'MASTER CHART'!$R$7</f>
        <v>0.5</v>
      </c>
      <c r="J146" s="513">
        <f t="shared" si="15"/>
        <v>8.9298572440965707</v>
      </c>
    </row>
    <row r="147" spans="1:10" ht="14.4" x14ac:dyDescent="0.3">
      <c r="A147" s="751" t="s">
        <v>94</v>
      </c>
      <c r="B147" s="737" t="s">
        <v>122</v>
      </c>
      <c r="C147" s="1018">
        <v>1454.81013033</v>
      </c>
      <c r="D147" s="759">
        <f t="shared" si="16"/>
        <v>1454.81013033</v>
      </c>
      <c r="E147" s="510">
        <f t="shared" si="17"/>
        <v>1.1662297531286059</v>
      </c>
      <c r="F147" s="514">
        <f t="shared" si="12"/>
        <v>0.16622975312860588</v>
      </c>
      <c r="G147" s="514">
        <f t="shared" si="13"/>
        <v>-0.16622975312860588</v>
      </c>
      <c r="H147" s="704">
        <f t="shared" si="14"/>
        <v>2.4609657760993895</v>
      </c>
      <c r="I147" s="512">
        <f>'MASTER CHART'!$R$7</f>
        <v>0.5</v>
      </c>
      <c r="J147" s="513">
        <f t="shared" si="15"/>
        <v>1.2304828880496947</v>
      </c>
    </row>
    <row r="148" spans="1:10" ht="14.4" x14ac:dyDescent="0.3">
      <c r="A148" s="752" t="s">
        <v>95</v>
      </c>
      <c r="B148" s="737" t="s">
        <v>95</v>
      </c>
      <c r="C148" s="1018">
        <v>2160.7467006000002</v>
      </c>
      <c r="D148" s="759">
        <f t="shared" si="16"/>
        <v>2160.7467006000002</v>
      </c>
      <c r="E148" s="510">
        <f t="shared" si="17"/>
        <v>1.7321346880108563</v>
      </c>
      <c r="F148" s="514">
        <f t="shared" si="12"/>
        <v>0.73213468801085635</v>
      </c>
      <c r="G148" s="514">
        <f t="shared" si="13"/>
        <v>-0.73213468801085635</v>
      </c>
      <c r="H148" s="704">
        <f t="shared" si="14"/>
        <v>10.838964606390089</v>
      </c>
      <c r="I148" s="512">
        <f>'MASTER CHART'!$R$7</f>
        <v>0.5</v>
      </c>
      <c r="J148" s="513">
        <f t="shared" si="15"/>
        <v>5.4194823031950445</v>
      </c>
    </row>
    <row r="149" spans="1:10" ht="14.4" x14ac:dyDescent="0.3">
      <c r="A149" s="751" t="s">
        <v>96</v>
      </c>
      <c r="B149" s="737" t="s">
        <v>96</v>
      </c>
      <c r="C149" s="1018">
        <v>570.20607358999996</v>
      </c>
      <c r="D149" s="759">
        <f t="shared" si="16"/>
        <v>570.20607358999996</v>
      </c>
      <c r="E149" s="510">
        <f t="shared" si="17"/>
        <v>0.45709833508270586</v>
      </c>
      <c r="F149" s="514">
        <f t="shared" si="12"/>
        <v>-0.54290166491729419</v>
      </c>
      <c r="G149" s="514">
        <f t="shared" si="13"/>
        <v>0.54290166491729419</v>
      </c>
      <c r="H149" s="704">
        <f t="shared" si="14"/>
        <v>-54.801479396718968</v>
      </c>
      <c r="I149" s="512">
        <f>'MASTER CHART'!$R$7</f>
        <v>0.5</v>
      </c>
      <c r="J149" s="513">
        <f t="shared" si="15"/>
        <v>-27.400739698359484</v>
      </c>
    </row>
    <row r="150" spans="1:10" ht="14.4" x14ac:dyDescent="0.3">
      <c r="A150" s="752" t="s">
        <v>97</v>
      </c>
      <c r="B150" s="737" t="s">
        <v>97</v>
      </c>
      <c r="C150" s="1018">
        <v>2658.2704238800002</v>
      </c>
      <c r="D150" s="759">
        <f t="shared" si="16"/>
        <v>2658.2704238800002</v>
      </c>
      <c r="E150" s="510">
        <f t="shared" si="17"/>
        <v>2.1309681556090263</v>
      </c>
      <c r="F150" s="514">
        <f t="shared" si="12"/>
        <v>1.1309681556090263</v>
      </c>
      <c r="G150" s="514">
        <f t="shared" si="13"/>
        <v>-1.1309681556090263</v>
      </c>
      <c r="H150" s="704">
        <f t="shared" si="14"/>
        <v>16.743536415281472</v>
      </c>
      <c r="I150" s="512">
        <f>'MASTER CHART'!$R$7</f>
        <v>0.5</v>
      </c>
      <c r="J150" s="513">
        <f t="shared" si="15"/>
        <v>8.371768207640736</v>
      </c>
    </row>
    <row r="151" spans="1:10" ht="14.4" x14ac:dyDescent="0.3">
      <c r="A151" s="751" t="s">
        <v>203</v>
      </c>
      <c r="B151" s="737" t="s">
        <v>203</v>
      </c>
      <c r="C151" s="1018">
        <v>127.33174445</v>
      </c>
      <c r="D151" s="759">
        <f t="shared" si="16"/>
        <v>127.33174445</v>
      </c>
      <c r="E151" s="510">
        <f t="shared" si="17"/>
        <v>0.10207384853834765</v>
      </c>
      <c r="F151" s="514">
        <f t="shared" si="12"/>
        <v>-0.89792615146165233</v>
      </c>
      <c r="G151" s="514">
        <f t="shared" si="13"/>
        <v>0.89792615146165233</v>
      </c>
      <c r="H151" s="704">
        <f t="shared" si="14"/>
        <v>-90.638295420584527</v>
      </c>
      <c r="I151" s="512">
        <f>'MASTER CHART'!$R$7</f>
        <v>0.5</v>
      </c>
      <c r="J151" s="513">
        <f t="shared" si="15"/>
        <v>-45.319147710292263</v>
      </c>
    </row>
    <row r="152" spans="1:10" ht="14.4" x14ac:dyDescent="0.3">
      <c r="A152" s="751" t="s">
        <v>204</v>
      </c>
      <c r="B152" s="737" t="s">
        <v>204</v>
      </c>
      <c r="C152" s="1018">
        <v>129.84387706000001</v>
      </c>
      <c r="D152" s="759">
        <f t="shared" si="16"/>
        <v>129.84387706000001</v>
      </c>
      <c r="E152" s="510">
        <f t="shared" si="17"/>
        <v>0.10408766720272696</v>
      </c>
      <c r="F152" s="514">
        <f t="shared" si="12"/>
        <v>-0.895912332797273</v>
      </c>
      <c r="G152" s="514">
        <f t="shared" si="13"/>
        <v>0.895912332797273</v>
      </c>
      <c r="H152" s="704">
        <f t="shared" si="14"/>
        <v>-90.435016909619691</v>
      </c>
      <c r="I152" s="512">
        <f>'MASTER CHART'!$R$7</f>
        <v>0.5</v>
      </c>
      <c r="J152" s="513">
        <f t="shared" si="15"/>
        <v>-45.217508454809845</v>
      </c>
    </row>
    <row r="153" spans="1:10" ht="14.4" x14ac:dyDescent="0.3">
      <c r="A153" s="752" t="s">
        <v>205</v>
      </c>
      <c r="B153" s="737" t="s">
        <v>205</v>
      </c>
      <c r="C153" s="1018">
        <v>588.62778397</v>
      </c>
      <c r="D153" s="759">
        <f t="shared" si="16"/>
        <v>588.62778397</v>
      </c>
      <c r="E153" s="510">
        <f t="shared" si="17"/>
        <v>0.47186586130538954</v>
      </c>
      <c r="F153" s="514">
        <f t="shared" si="12"/>
        <v>-0.52813413869461046</v>
      </c>
      <c r="G153" s="514">
        <f t="shared" si="13"/>
        <v>0.52813413869461046</v>
      </c>
      <c r="H153" s="704">
        <f t="shared" si="14"/>
        <v>-53.310818497463494</v>
      </c>
      <c r="I153" s="512">
        <f>'MASTER CHART'!$R$7</f>
        <v>0.5</v>
      </c>
      <c r="J153" s="513">
        <f t="shared" si="15"/>
        <v>-26.655409248731747</v>
      </c>
    </row>
    <row r="154" spans="1:10" ht="14.4" x14ac:dyDescent="0.3">
      <c r="A154" s="752" t="s">
        <v>206</v>
      </c>
      <c r="B154" s="737" t="s">
        <v>206</v>
      </c>
      <c r="C154" s="1018">
        <v>6807.7177775600003</v>
      </c>
      <c r="D154" s="759">
        <f t="shared" si="16"/>
        <v>6807.7177775600003</v>
      </c>
      <c r="E154" s="510">
        <f t="shared" si="17"/>
        <v>5.4573190394901259</v>
      </c>
      <c r="F154" s="514">
        <f t="shared" si="12"/>
        <v>4.4573190394901259</v>
      </c>
      <c r="G154" s="514">
        <f t="shared" si="13"/>
        <v>-4.4573190394901259</v>
      </c>
      <c r="H154" s="704">
        <f t="shared" si="14"/>
        <v>65.988846177584392</v>
      </c>
      <c r="I154" s="512">
        <f>'MASTER CHART'!$R$7</f>
        <v>0.5</v>
      </c>
      <c r="J154" s="513">
        <f t="shared" si="15"/>
        <v>32.994423088792196</v>
      </c>
    </row>
    <row r="155" spans="1:10" ht="14.4" x14ac:dyDescent="0.3">
      <c r="A155" s="751" t="s">
        <v>98</v>
      </c>
      <c r="B155" s="737" t="s">
        <v>98</v>
      </c>
      <c r="C155" s="1018">
        <v>9673.5235346000009</v>
      </c>
      <c r="D155" s="759">
        <f t="shared" si="16"/>
        <v>9673.5235346000009</v>
      </c>
      <c r="E155" s="510">
        <f t="shared" si="17"/>
        <v>7.7546552147538881</v>
      </c>
      <c r="F155" s="514">
        <f t="shared" si="12"/>
        <v>6.7546552147538881</v>
      </c>
      <c r="G155" s="514">
        <f t="shared" si="13"/>
        <v>-6.7546552147538881</v>
      </c>
      <c r="H155" s="704">
        <f t="shared" si="14"/>
        <v>100</v>
      </c>
      <c r="I155" s="512">
        <f>'MASTER CHART'!$R$7</f>
        <v>0.5</v>
      </c>
      <c r="J155" s="513">
        <f t="shared" si="15"/>
        <v>50</v>
      </c>
    </row>
    <row r="156" spans="1:10" ht="14.4" x14ac:dyDescent="0.3">
      <c r="A156" s="752" t="s">
        <v>123</v>
      </c>
      <c r="B156" s="737" t="s">
        <v>123</v>
      </c>
      <c r="C156" s="1018">
        <v>66.454973929999994</v>
      </c>
      <c r="D156" s="759">
        <f t="shared" si="16"/>
        <v>66.454973929999994</v>
      </c>
      <c r="E156" s="510">
        <f t="shared" si="17"/>
        <v>5.3272771631698648E-2</v>
      </c>
      <c r="F156" s="514">
        <f t="shared" si="12"/>
        <v>-0.94672722836830137</v>
      </c>
      <c r="G156" s="514">
        <f t="shared" si="13"/>
        <v>0.94672722836830137</v>
      </c>
      <c r="H156" s="704">
        <f t="shared" si="14"/>
        <v>-95.56436469510929</v>
      </c>
      <c r="I156" s="512">
        <f>'MASTER CHART'!$R$7</f>
        <v>0.5</v>
      </c>
      <c r="J156" s="513">
        <f t="shared" si="15"/>
        <v>-47.782182347554645</v>
      </c>
    </row>
    <row r="157" spans="1:10" ht="14.4" x14ac:dyDescent="0.3">
      <c r="A157" s="751" t="s">
        <v>207</v>
      </c>
      <c r="B157" s="737" t="s">
        <v>207</v>
      </c>
      <c r="C157" s="1018">
        <v>76.391301429999999</v>
      </c>
      <c r="D157" s="759">
        <f t="shared" si="16"/>
        <v>76.391301429999999</v>
      </c>
      <c r="E157" s="510">
        <f t="shared" si="17"/>
        <v>6.1238100251386922E-2</v>
      </c>
      <c r="F157" s="514">
        <f t="shared" si="12"/>
        <v>-0.93876189974861313</v>
      </c>
      <c r="G157" s="514">
        <f t="shared" si="13"/>
        <v>0.93876189974861313</v>
      </c>
      <c r="H157" s="704">
        <f t="shared" si="14"/>
        <v>-94.760329967556117</v>
      </c>
      <c r="I157" s="512">
        <f>'MASTER CHART'!$R$7</f>
        <v>0.5</v>
      </c>
      <c r="J157" s="513">
        <f t="shared" si="15"/>
        <v>-47.380164983778059</v>
      </c>
    </row>
    <row r="158" spans="1:10" ht="14.4" x14ac:dyDescent="0.3">
      <c r="A158" s="752" t="s">
        <v>100</v>
      </c>
      <c r="B158" s="737" t="s">
        <v>100</v>
      </c>
      <c r="C158" s="1018">
        <v>360.38300315999999</v>
      </c>
      <c r="D158" s="759">
        <f t="shared" si="16"/>
        <v>360.38300315999999</v>
      </c>
      <c r="E158" s="510">
        <f t="shared" si="17"/>
        <v>0.28889638038999399</v>
      </c>
      <c r="F158" s="514">
        <f t="shared" si="12"/>
        <v>-0.71110361961000601</v>
      </c>
      <c r="G158" s="514">
        <f t="shared" si="13"/>
        <v>0.71110361961000601</v>
      </c>
      <c r="H158" s="704">
        <f t="shared" si="14"/>
        <v>-71.780089981721943</v>
      </c>
      <c r="I158" s="512">
        <f>'MASTER CHART'!$R$7</f>
        <v>0.5</v>
      </c>
      <c r="J158" s="513">
        <f t="shared" si="15"/>
        <v>-35.890044990860972</v>
      </c>
    </row>
    <row r="159" spans="1:10" ht="14.4" x14ac:dyDescent="0.3">
      <c r="A159" s="751" t="s">
        <v>208</v>
      </c>
      <c r="B159" s="737" t="s">
        <v>208</v>
      </c>
      <c r="C159" s="1018">
        <v>33.890922889999999</v>
      </c>
      <c r="D159" s="759">
        <f t="shared" si="16"/>
        <v>33.890922889999999</v>
      </c>
      <c r="E159" s="510">
        <f t="shared" si="17"/>
        <v>2.7168220657316847E-2</v>
      </c>
      <c r="F159" s="514">
        <f t="shared" si="12"/>
        <v>-0.97283177934268317</v>
      </c>
      <c r="G159" s="514">
        <f t="shared" si="13"/>
        <v>0.97283177934268317</v>
      </c>
      <c r="H159" s="704">
        <f t="shared" si="14"/>
        <v>-98.199405448946578</v>
      </c>
      <c r="I159" s="512">
        <f>'MASTER CHART'!$R$7</f>
        <v>0.5</v>
      </c>
      <c r="J159" s="513">
        <f t="shared" si="15"/>
        <v>-49.099702724473289</v>
      </c>
    </row>
    <row r="160" spans="1:10" ht="14.4" x14ac:dyDescent="0.3">
      <c r="A160" s="752" t="s">
        <v>124</v>
      </c>
      <c r="B160" s="737" t="s">
        <v>124</v>
      </c>
      <c r="C160" s="1018">
        <v>1090.9932826500001</v>
      </c>
      <c r="D160" s="759">
        <f t="shared" si="16"/>
        <v>1090.9932826500001</v>
      </c>
      <c r="E160" s="510">
        <f t="shared" si="17"/>
        <v>0.87458067562484276</v>
      </c>
      <c r="F160" s="514">
        <f t="shared" si="12"/>
        <v>-0.12541932437515724</v>
      </c>
      <c r="G160" s="514">
        <f t="shared" si="13"/>
        <v>0.12541932437515724</v>
      </c>
      <c r="H160" s="704">
        <f t="shared" si="14"/>
        <v>-12.660054232367573</v>
      </c>
      <c r="I160" s="512">
        <f>'MASTER CHART'!$R$7</f>
        <v>0.5</v>
      </c>
      <c r="J160" s="513">
        <f t="shared" si="15"/>
        <v>-6.3300271161837864</v>
      </c>
    </row>
    <row r="161" spans="1:10" ht="14.4" x14ac:dyDescent="0.3">
      <c r="A161" s="751" t="s">
        <v>101</v>
      </c>
      <c r="B161" s="737" t="s">
        <v>101</v>
      </c>
      <c r="C161" s="1018">
        <v>305.305519</v>
      </c>
      <c r="D161" s="759">
        <f t="shared" si="16"/>
        <v>305.305519</v>
      </c>
      <c r="E161" s="510">
        <f t="shared" si="17"/>
        <v>0.2447442265001312</v>
      </c>
      <c r="F161" s="514">
        <f t="shared" si="12"/>
        <v>-0.75525577349986883</v>
      </c>
      <c r="G161" s="514">
        <f t="shared" si="13"/>
        <v>0.75525577349986883</v>
      </c>
      <c r="H161" s="704">
        <f t="shared" si="14"/>
        <v>-76.236888529364421</v>
      </c>
      <c r="I161" s="512">
        <f>'MASTER CHART'!$R$7</f>
        <v>0.5</v>
      </c>
      <c r="J161" s="513">
        <f t="shared" si="15"/>
        <v>-38.118444264682211</v>
      </c>
    </row>
    <row r="162" spans="1:10" ht="14.4" x14ac:dyDescent="0.3">
      <c r="A162" s="752" t="s">
        <v>102</v>
      </c>
      <c r="B162" s="737" t="s">
        <v>102</v>
      </c>
      <c r="C162" s="1018">
        <v>567.63112672</v>
      </c>
      <c r="D162" s="759">
        <f t="shared" si="16"/>
        <v>567.63112672</v>
      </c>
      <c r="E162" s="510">
        <f t="shared" si="17"/>
        <v>0.45503416217799963</v>
      </c>
      <c r="F162" s="514">
        <f>E162-1</f>
        <v>-0.54496583782200037</v>
      </c>
      <c r="G162" s="514">
        <f t="shared" si="13"/>
        <v>0.54496583782200037</v>
      </c>
      <c r="H162" s="704">
        <f t="shared" si="14"/>
        <v>-55.009840756092878</v>
      </c>
      <c r="I162" s="512">
        <f>'MASTER CHART'!$R$7</f>
        <v>0.5</v>
      </c>
      <c r="J162" s="513">
        <f t="shared" si="15"/>
        <v>-27.504920378046439</v>
      </c>
    </row>
    <row r="163" spans="1:10" ht="14.4" x14ac:dyDescent="0.3">
      <c r="A163" s="751" t="s">
        <v>209</v>
      </c>
      <c r="B163" s="737" t="s">
        <v>209</v>
      </c>
      <c r="C163" s="1018">
        <v>186.71622853</v>
      </c>
      <c r="D163" s="759">
        <f t="shared" si="16"/>
        <v>186.71622853</v>
      </c>
      <c r="E163" s="510">
        <f t="shared" si="17"/>
        <v>0.14967865329220131</v>
      </c>
      <c r="F163" s="514">
        <f t="shared" ref="F163:F177" si="18">E163-1</f>
        <v>-0.85032134670779869</v>
      </c>
      <c r="G163" s="514">
        <f t="shared" si="13"/>
        <v>0.85032134670779869</v>
      </c>
      <c r="H163" s="704">
        <f t="shared" si="14"/>
        <v>-85.832980028338369</v>
      </c>
      <c r="I163" s="512">
        <f>'MASTER CHART'!$R$7</f>
        <v>0.5</v>
      </c>
      <c r="J163" s="513">
        <f t="shared" si="15"/>
        <v>-42.916490014169185</v>
      </c>
    </row>
    <row r="164" spans="1:10" ht="17.350000000000001" customHeight="1" x14ac:dyDescent="0.3">
      <c r="A164" s="752" t="s">
        <v>210</v>
      </c>
      <c r="B164" s="737" t="s">
        <v>210</v>
      </c>
      <c r="C164" s="1018"/>
      <c r="D164" s="759" t="str">
        <f t="shared" si="16"/>
        <v>use mean</v>
      </c>
      <c r="E164" s="510">
        <f t="shared" si="17"/>
        <v>1</v>
      </c>
      <c r="F164" s="514">
        <f t="shared" si="18"/>
        <v>0</v>
      </c>
      <c r="G164" s="514">
        <f t="shared" si="13"/>
        <v>0</v>
      </c>
      <c r="H164" s="704">
        <f t="shared" si="14"/>
        <v>0</v>
      </c>
      <c r="I164" s="512">
        <f>'MASTER CHART'!$R$7</f>
        <v>0.5</v>
      </c>
      <c r="J164" s="513">
        <f t="shared" si="15"/>
        <v>0</v>
      </c>
    </row>
    <row r="165" spans="1:10" ht="14.4" x14ac:dyDescent="0.3">
      <c r="A165" s="752" t="s">
        <v>211</v>
      </c>
      <c r="B165" s="737" t="s">
        <v>211</v>
      </c>
      <c r="C165" s="1018">
        <v>52.294240270000003</v>
      </c>
      <c r="D165" s="759">
        <f t="shared" si="16"/>
        <v>52.294240270000003</v>
      </c>
      <c r="E165" s="510">
        <f t="shared" si="17"/>
        <v>4.1921002369083159E-2</v>
      </c>
      <c r="F165" s="514">
        <f t="shared" si="18"/>
        <v>-0.95807899763091686</v>
      </c>
      <c r="G165" s="514">
        <f t="shared" si="13"/>
        <v>0.95807899763091686</v>
      </c>
      <c r="H165" s="704">
        <f t="shared" si="14"/>
        <v>-96.710232887383668</v>
      </c>
      <c r="I165" s="512">
        <f>'MASTER CHART'!$R$7</f>
        <v>0.5</v>
      </c>
      <c r="J165" s="513">
        <f t="shared" si="15"/>
        <v>-48.355116443691834</v>
      </c>
    </row>
    <row r="166" spans="1:10" ht="14.4" x14ac:dyDescent="0.3">
      <c r="A166" s="751" t="s">
        <v>103</v>
      </c>
      <c r="B166" s="737" t="s">
        <v>103</v>
      </c>
      <c r="C166" s="1018">
        <v>202.65857980000001</v>
      </c>
      <c r="D166" s="759">
        <f t="shared" si="16"/>
        <v>202.65857980000001</v>
      </c>
      <c r="E166" s="510">
        <f t="shared" si="17"/>
        <v>0.16245863330353394</v>
      </c>
      <c r="F166" s="514">
        <f t="shared" si="18"/>
        <v>-0.83754136669646606</v>
      </c>
      <c r="G166" s="514">
        <f t="shared" si="13"/>
        <v>0.83754136669646606</v>
      </c>
      <c r="H166" s="704">
        <f t="shared" si="14"/>
        <v>-84.542945650955829</v>
      </c>
      <c r="I166" s="512">
        <f>'MASTER CHART'!$R$7</f>
        <v>0.5</v>
      </c>
      <c r="J166" s="513">
        <f t="shared" si="15"/>
        <v>-42.271472825477915</v>
      </c>
    </row>
    <row r="167" spans="1:10" ht="14.4" x14ac:dyDescent="0.3">
      <c r="A167" s="752" t="s">
        <v>125</v>
      </c>
      <c r="B167" s="737" t="s">
        <v>125</v>
      </c>
      <c r="C167" s="1018">
        <v>1610.7989799500001</v>
      </c>
      <c r="D167" s="759">
        <f t="shared" si="16"/>
        <v>1610.7989799500001</v>
      </c>
      <c r="E167" s="510">
        <f t="shared" si="17"/>
        <v>1.2912761999401101</v>
      </c>
      <c r="F167" s="514">
        <f t="shared" si="18"/>
        <v>0.29127619994011011</v>
      </c>
      <c r="G167" s="514">
        <f t="shared" si="13"/>
        <v>-0.29127619994011011</v>
      </c>
      <c r="H167" s="704">
        <f t="shared" si="14"/>
        <v>4.3122289840033385</v>
      </c>
      <c r="I167" s="512">
        <f>'MASTER CHART'!$R$7</f>
        <v>0.5</v>
      </c>
      <c r="J167" s="513">
        <f t="shared" si="15"/>
        <v>2.1561144920016693</v>
      </c>
    </row>
    <row r="168" spans="1:10" ht="14.4" x14ac:dyDescent="0.3">
      <c r="A168" s="751" t="s">
        <v>104</v>
      </c>
      <c r="B168" s="737" t="s">
        <v>104</v>
      </c>
      <c r="C168" s="1018">
        <v>3934.82356101</v>
      </c>
      <c r="D168" s="759">
        <f t="shared" si="16"/>
        <v>3934.82356101</v>
      </c>
      <c r="E168" s="510">
        <f t="shared" si="17"/>
        <v>3.1543004922026459</v>
      </c>
      <c r="F168" s="514">
        <f t="shared" si="18"/>
        <v>2.1543004922026459</v>
      </c>
      <c r="G168" s="514">
        <f t="shared" si="13"/>
        <v>-2.1543004922026459</v>
      </c>
      <c r="H168" s="704">
        <f t="shared" si="14"/>
        <v>31.893567083884676</v>
      </c>
      <c r="I168" s="512">
        <f>'MASTER CHART'!$R$7</f>
        <v>0.5</v>
      </c>
      <c r="J168" s="513">
        <f t="shared" si="15"/>
        <v>15.946783541942338</v>
      </c>
    </row>
    <row r="169" spans="1:10" ht="16.5" customHeight="1" x14ac:dyDescent="0.3">
      <c r="A169" s="752" t="s">
        <v>236</v>
      </c>
      <c r="B169" s="737" t="s">
        <v>230</v>
      </c>
      <c r="C169" s="1018">
        <v>51.717476310000002</v>
      </c>
      <c r="D169" s="759">
        <f t="shared" si="16"/>
        <v>51.717476310000002</v>
      </c>
      <c r="E169" s="510">
        <f t="shared" si="17"/>
        <v>4.1458646989050364E-2</v>
      </c>
      <c r="F169" s="514">
        <f t="shared" si="18"/>
        <v>-0.95854135301094967</v>
      </c>
      <c r="G169" s="514">
        <f t="shared" si="13"/>
        <v>0.95854135301094967</v>
      </c>
      <c r="H169" s="704">
        <f t="shared" si="14"/>
        <v>-96.756903878596574</v>
      </c>
      <c r="I169" s="512">
        <f>'MASTER CHART'!$R$7</f>
        <v>0.5</v>
      </c>
      <c r="J169" s="513">
        <f t="shared" si="15"/>
        <v>-48.378451939298287</v>
      </c>
    </row>
    <row r="170" spans="1:10" ht="15.8" customHeight="1" x14ac:dyDescent="0.3">
      <c r="A170" s="752" t="s">
        <v>106</v>
      </c>
      <c r="B170" s="737" t="s">
        <v>126</v>
      </c>
      <c r="C170" s="1018">
        <v>9402.5369713300006</v>
      </c>
      <c r="D170" s="759">
        <f t="shared" si="16"/>
        <v>9402.5369713300006</v>
      </c>
      <c r="E170" s="510">
        <f t="shared" si="17"/>
        <v>7.5374223359095165</v>
      </c>
      <c r="F170" s="514">
        <f t="shared" si="18"/>
        <v>6.5374223359095165</v>
      </c>
      <c r="G170" s="514">
        <f t="shared" si="13"/>
        <v>-6.5374223359095165</v>
      </c>
      <c r="H170" s="704">
        <f t="shared" si="14"/>
        <v>96.783953111775716</v>
      </c>
      <c r="I170" s="512">
        <f>'MASTER CHART'!$R$7</f>
        <v>0.5</v>
      </c>
      <c r="J170" s="513">
        <f t="shared" si="15"/>
        <v>48.391976555887858</v>
      </c>
    </row>
    <row r="171" spans="1:10" ht="14.4" x14ac:dyDescent="0.3">
      <c r="A171" s="751" t="s">
        <v>105</v>
      </c>
      <c r="B171" s="737" t="s">
        <v>105</v>
      </c>
      <c r="C171" s="1018">
        <v>1442.2764509799999</v>
      </c>
      <c r="D171" s="759">
        <f t="shared" si="16"/>
        <v>1442.2764509799999</v>
      </c>
      <c r="E171" s="510">
        <f t="shared" si="17"/>
        <v>1.1561822909413388</v>
      </c>
      <c r="F171" s="514">
        <f t="shared" si="18"/>
        <v>0.15618229094133884</v>
      </c>
      <c r="G171" s="514">
        <f t="shared" si="13"/>
        <v>-0.15618229094133884</v>
      </c>
      <c r="H171" s="704">
        <f t="shared" si="14"/>
        <v>2.3122170706832956</v>
      </c>
      <c r="I171" s="512">
        <f>'MASTER CHART'!$R$7</f>
        <v>0.5</v>
      </c>
      <c r="J171" s="513">
        <f t="shared" si="15"/>
        <v>1.1561085353416478</v>
      </c>
    </row>
    <row r="172" spans="1:10" ht="14.4" x14ac:dyDescent="0.3">
      <c r="A172" s="752" t="s">
        <v>212</v>
      </c>
      <c r="B172" s="737" t="s">
        <v>212</v>
      </c>
      <c r="C172" s="1018">
        <v>124.10909746999999</v>
      </c>
      <c r="D172" s="759">
        <f t="shared" si="16"/>
        <v>124.10909746999999</v>
      </c>
      <c r="E172" s="510">
        <f t="shared" si="17"/>
        <v>9.949045520505162E-2</v>
      </c>
      <c r="F172" s="514">
        <f t="shared" si="18"/>
        <v>-0.90050954479494838</v>
      </c>
      <c r="G172" s="514">
        <f t="shared" si="13"/>
        <v>0.90050954479494838</v>
      </c>
      <c r="H172" s="704">
        <f t="shared" si="14"/>
        <v>-90.89906783237997</v>
      </c>
      <c r="I172" s="512">
        <f>'MASTER CHART'!$R$7</f>
        <v>0.5</v>
      </c>
      <c r="J172" s="513">
        <f t="shared" si="15"/>
        <v>-45.449533916189985</v>
      </c>
    </row>
    <row r="173" spans="1:10" ht="14.4" x14ac:dyDescent="0.3">
      <c r="A173" s="752" t="s">
        <v>107</v>
      </c>
      <c r="B173" s="737" t="s">
        <v>456</v>
      </c>
      <c r="C173" s="1018">
        <v>873.38432219000003</v>
      </c>
      <c r="D173" s="759">
        <f t="shared" si="16"/>
        <v>873.38432219000003</v>
      </c>
      <c r="E173" s="510">
        <f t="shared" si="17"/>
        <v>0.70013726273887933</v>
      </c>
      <c r="F173" s="514">
        <f t="shared" si="18"/>
        <v>-0.29986273726112067</v>
      </c>
      <c r="G173" s="514">
        <f t="shared" si="13"/>
        <v>0.29986273726112067</v>
      </c>
      <c r="H173" s="704">
        <f t="shared" si="14"/>
        <v>-30.268688935338695</v>
      </c>
      <c r="I173" s="512">
        <f>'MASTER CHART'!$R$7</f>
        <v>0.5</v>
      </c>
      <c r="J173" s="513">
        <f t="shared" si="15"/>
        <v>-15.134344467669347</v>
      </c>
    </row>
    <row r="174" spans="1:10" ht="14.4" x14ac:dyDescent="0.3">
      <c r="A174" s="751" t="s">
        <v>213</v>
      </c>
      <c r="B174" s="737" t="s">
        <v>108</v>
      </c>
      <c r="C174" s="1018">
        <v>142.37388905</v>
      </c>
      <c r="D174" s="759">
        <f t="shared" si="16"/>
        <v>142.37388905</v>
      </c>
      <c r="E174" s="510">
        <f t="shared" si="17"/>
        <v>0.1141321894982113</v>
      </c>
      <c r="F174" s="514">
        <f t="shared" si="18"/>
        <v>-0.88586781050178875</v>
      </c>
      <c r="G174" s="514">
        <f t="shared" si="13"/>
        <v>0.88586781050178875</v>
      </c>
      <c r="H174" s="704">
        <f t="shared" si="14"/>
        <v>-89.421104598796859</v>
      </c>
      <c r="I174" s="512">
        <f>'MASTER CHART'!$R$7</f>
        <v>0.5</v>
      </c>
      <c r="J174" s="513">
        <f t="shared" si="15"/>
        <v>-44.710552299398429</v>
      </c>
    </row>
    <row r="175" spans="1:10" ht="14.4" x14ac:dyDescent="0.3">
      <c r="A175" s="752" t="s">
        <v>109</v>
      </c>
      <c r="B175" s="737" t="s">
        <v>457</v>
      </c>
      <c r="C175" s="1018">
        <v>79.936966240000004</v>
      </c>
      <c r="D175" s="759">
        <f t="shared" si="16"/>
        <v>79.936966240000004</v>
      </c>
      <c r="E175" s="510">
        <f t="shared" si="17"/>
        <v>6.4080436656554191E-2</v>
      </c>
      <c r="F175" s="514">
        <f t="shared" si="18"/>
        <v>-0.93591956334344584</v>
      </c>
      <c r="G175" s="514">
        <f t="shared" si="13"/>
        <v>0.93591956334344584</v>
      </c>
      <c r="H175" s="704">
        <f t="shared" si="14"/>
        <v>-94.473419372116979</v>
      </c>
      <c r="I175" s="512">
        <f>'MASTER CHART'!$R$7</f>
        <v>0.5</v>
      </c>
      <c r="J175" s="513">
        <f t="shared" si="15"/>
        <v>-47.236709686058489</v>
      </c>
    </row>
    <row r="176" spans="1:10" ht="14.4" x14ac:dyDescent="0.3">
      <c r="A176" s="751" t="s">
        <v>214</v>
      </c>
      <c r="B176" s="737" t="s">
        <v>214</v>
      </c>
      <c r="C176" s="1018">
        <v>85.853074160000006</v>
      </c>
      <c r="D176" s="759">
        <f t="shared" si="16"/>
        <v>85.853074160000006</v>
      </c>
      <c r="E176" s="510">
        <f t="shared" si="17"/>
        <v>6.8823008168246061E-2</v>
      </c>
      <c r="F176" s="514">
        <f t="shared" si="18"/>
        <v>-0.93117699183175395</v>
      </c>
      <c r="G176" s="514">
        <f t="shared" si="13"/>
        <v>0.93117699183175395</v>
      </c>
      <c r="H176" s="704">
        <f t="shared" si="14"/>
        <v>-93.994695596191477</v>
      </c>
      <c r="I176" s="512">
        <f>'MASTER CHART'!$R$7</f>
        <v>0.5</v>
      </c>
      <c r="J176" s="513">
        <f t="shared" si="15"/>
        <v>-46.997347798095738</v>
      </c>
    </row>
    <row r="177" spans="1:10" ht="14.95" thickBot="1" x14ac:dyDescent="0.35">
      <c r="A177" s="755" t="s">
        <v>215</v>
      </c>
      <c r="B177" s="737" t="s">
        <v>215</v>
      </c>
      <c r="C177" s="1018">
        <v>57.710452179999997</v>
      </c>
      <c r="D177" s="759">
        <f t="shared" si="16"/>
        <v>57.710452179999997</v>
      </c>
      <c r="E177" s="510">
        <f t="shared" si="17"/>
        <v>4.6262838700164177E-2</v>
      </c>
      <c r="F177" s="518">
        <f t="shared" si="18"/>
        <v>-0.95373716129983577</v>
      </c>
      <c r="G177" s="518">
        <f t="shared" si="13"/>
        <v>0.95373716129983577</v>
      </c>
      <c r="H177" s="705">
        <f t="shared" si="14"/>
        <v>-96.271960047903775</v>
      </c>
      <c r="I177" s="512">
        <f>'MASTER CHART'!$R$7</f>
        <v>0.5</v>
      </c>
      <c r="J177" s="520">
        <f t="shared" si="15"/>
        <v>-48.135980023951888</v>
      </c>
    </row>
    <row r="178" spans="1:10" ht="16.649999999999999" thickTop="1" x14ac:dyDescent="0.35">
      <c r="A178" s="527"/>
      <c r="B178" s="714"/>
      <c r="C178" s="979"/>
      <c r="H178" s="310"/>
    </row>
    <row r="179" spans="1:10" x14ac:dyDescent="0.35">
      <c r="A179" s="527"/>
      <c r="B179" s="714"/>
      <c r="C179" s="979"/>
      <c r="H179" s="310"/>
    </row>
    <row r="180" spans="1:10" x14ac:dyDescent="0.35">
      <c r="A180" s="528"/>
      <c r="B180" s="714"/>
      <c r="C180" s="979"/>
      <c r="H180" s="310"/>
    </row>
    <row r="181" spans="1:10" ht="16.649999999999999" thickBot="1" x14ac:dyDescent="0.4">
      <c r="A181" s="528"/>
      <c r="B181" s="714"/>
      <c r="C181" s="979"/>
      <c r="H181" s="310"/>
    </row>
    <row r="182" spans="1:10" ht="16.649999999999999" thickBot="1" x14ac:dyDescent="0.4">
      <c r="A182" s="529" t="s">
        <v>413</v>
      </c>
      <c r="B182" s="762"/>
      <c r="C182" s="980"/>
      <c r="D182" s="1021">
        <f>AVERAGE(D4:D177)</f>
        <v>1247.447277371572</v>
      </c>
      <c r="E182" s="346"/>
      <c r="F182" s="347"/>
      <c r="G182" s="347"/>
      <c r="H182" s="310"/>
      <c r="I182" s="65"/>
      <c r="J182" s="33"/>
    </row>
    <row r="183" spans="1:10" ht="17.2" thickTop="1" thickBot="1" x14ac:dyDescent="0.4">
      <c r="A183" s="530" t="s">
        <v>414</v>
      </c>
      <c r="B183" s="714"/>
      <c r="C183" s="979"/>
      <c r="D183" s="1022"/>
      <c r="E183" s="348" t="s">
        <v>415</v>
      </c>
      <c r="F183" s="349">
        <f>MAX(F4:F177)</f>
        <v>6.7546552147538881</v>
      </c>
      <c r="G183" s="335"/>
      <c r="H183" s="310"/>
      <c r="I183" s="65"/>
      <c r="J183" s="33"/>
    </row>
    <row r="184" spans="1:10" ht="17.2" thickTop="1" thickBot="1" x14ac:dyDescent="0.4">
      <c r="A184" s="530"/>
      <c r="B184" s="714"/>
      <c r="C184" s="979"/>
      <c r="D184" s="1023"/>
      <c r="E184" s="351" t="s">
        <v>349</v>
      </c>
      <c r="F184" s="352">
        <f>MIN(F4:F177)</f>
        <v>-0.99066972441951695</v>
      </c>
      <c r="H184" s="310"/>
      <c r="I184" s="73"/>
      <c r="J184" s="33"/>
    </row>
    <row r="185" spans="1:10" ht="16.649999999999999" thickTop="1" x14ac:dyDescent="0.35">
      <c r="B185" s="714"/>
      <c r="C185" s="979"/>
      <c r="D185" s="1024"/>
      <c r="F185" s="509"/>
      <c r="H185" s="310"/>
    </row>
    <row r="186" spans="1:10" ht="16.649999999999999" thickBot="1" x14ac:dyDescent="0.4">
      <c r="A186" s="532"/>
      <c r="B186" s="763"/>
      <c r="C186" s="981"/>
      <c r="D186" s="1025"/>
      <c r="H186" s="310"/>
    </row>
    <row r="187" spans="1:10" ht="16.649999999999999" thickBot="1" x14ac:dyDescent="0.4">
      <c r="A187" s="817"/>
      <c r="B187" s="714"/>
      <c r="C187" s="979"/>
      <c r="D187" s="1026">
        <f>MAX(D4:D177)</f>
        <v>9673.5235346000009</v>
      </c>
      <c r="E187" s="477"/>
      <c r="H187" s="310"/>
    </row>
    <row r="188" spans="1:10" x14ac:dyDescent="0.35">
      <c r="A188" s="1009" t="s">
        <v>472</v>
      </c>
      <c r="B188" s="714"/>
      <c r="C188" s="979"/>
      <c r="D188" s="1026"/>
      <c r="E188" s="477"/>
    </row>
    <row r="189" spans="1:10" x14ac:dyDescent="0.35">
      <c r="A189" s="253" t="s">
        <v>473</v>
      </c>
      <c r="B189" s="763"/>
      <c r="C189" s="981"/>
      <c r="D189" s="1026"/>
      <c r="E189" s="477"/>
    </row>
    <row r="190" spans="1:10" x14ac:dyDescent="0.35">
      <c r="A190" s="1009" t="s">
        <v>474</v>
      </c>
      <c r="B190" s="714"/>
      <c r="C190" s="979"/>
      <c r="D190" s="1026"/>
      <c r="E190" s="477"/>
    </row>
    <row r="191" spans="1:10" x14ac:dyDescent="0.35">
      <c r="A191" s="253"/>
      <c r="B191" s="714"/>
      <c r="C191" s="979"/>
      <c r="D191" s="1026"/>
      <c r="E191" s="477"/>
    </row>
    <row r="192" spans="1:10" x14ac:dyDescent="0.35">
      <c r="A192" s="535"/>
      <c r="B192" s="714"/>
      <c r="C192" s="979"/>
      <c r="D192" s="1026"/>
      <c r="E192" s="477"/>
    </row>
    <row r="193" spans="1:5" x14ac:dyDescent="0.35">
      <c r="A193" s="535"/>
      <c r="B193" s="714"/>
      <c r="C193" s="979"/>
      <c r="D193" s="1026"/>
      <c r="E193" s="477"/>
    </row>
    <row r="194" spans="1:5" x14ac:dyDescent="0.35">
      <c r="A194" s="534"/>
      <c r="B194" s="714"/>
      <c r="C194" s="979"/>
      <c r="D194" s="1027"/>
      <c r="E194" s="477"/>
    </row>
    <row r="195" spans="1:5" x14ac:dyDescent="0.35">
      <c r="B195" s="714"/>
      <c r="C195" s="979"/>
      <c r="E195" s="477"/>
    </row>
    <row r="196" spans="1:5" x14ac:dyDescent="0.35">
      <c r="B196" s="714"/>
      <c r="C196" s="979"/>
      <c r="E196" s="477"/>
    </row>
    <row r="197" spans="1:5" x14ac:dyDescent="0.35">
      <c r="B197" s="714"/>
      <c r="C197" s="979"/>
      <c r="E197" s="477"/>
    </row>
    <row r="198" spans="1:5" x14ac:dyDescent="0.35">
      <c r="B198" s="714"/>
      <c r="C198" s="979"/>
      <c r="E198" s="477"/>
    </row>
    <row r="199" spans="1:5" x14ac:dyDescent="0.35">
      <c r="B199" s="714"/>
      <c r="C199" s="979"/>
      <c r="E199" s="477"/>
    </row>
    <row r="200" spans="1:5" x14ac:dyDescent="0.35">
      <c r="B200" s="714"/>
      <c r="C200" s="979"/>
      <c r="E200" s="477"/>
    </row>
    <row r="201" spans="1:5" x14ac:dyDescent="0.35">
      <c r="B201" s="764"/>
      <c r="C201" s="982"/>
      <c r="D201" s="1028"/>
      <c r="E201" s="31"/>
    </row>
    <row r="202" spans="1:5" x14ac:dyDescent="0.35">
      <c r="D202" s="1029"/>
      <c r="E202" s="31"/>
    </row>
    <row r="203" spans="1:5" x14ac:dyDescent="0.35">
      <c r="E203" s="31"/>
    </row>
    <row r="204" spans="1:5" x14ac:dyDescent="0.35">
      <c r="E204" s="31"/>
    </row>
    <row r="205" spans="1:5" x14ac:dyDescent="0.35">
      <c r="E205" s="31"/>
    </row>
    <row r="206" spans="1:5" x14ac:dyDescent="0.35">
      <c r="E206" s="31"/>
    </row>
    <row r="207" spans="1:5" x14ac:dyDescent="0.35">
      <c r="E207" s="31"/>
    </row>
    <row r="208" spans="1:5" x14ac:dyDescent="0.35">
      <c r="E208" s="31"/>
    </row>
    <row r="209" spans="2:5" x14ac:dyDescent="0.35">
      <c r="E209" s="31"/>
    </row>
    <row r="210" spans="2:5" x14ac:dyDescent="0.35">
      <c r="E210" s="31"/>
    </row>
    <row r="211" spans="2:5" x14ac:dyDescent="0.35">
      <c r="E211" s="31"/>
    </row>
    <row r="212" spans="2:5" x14ac:dyDescent="0.35">
      <c r="E212" s="31"/>
    </row>
    <row r="213" spans="2:5" x14ac:dyDescent="0.35">
      <c r="E213" s="31"/>
    </row>
    <row r="214" spans="2:5" x14ac:dyDescent="0.35">
      <c r="E214" s="31"/>
    </row>
    <row r="215" spans="2:5" x14ac:dyDescent="0.35">
      <c r="E215" s="31"/>
    </row>
    <row r="216" spans="2:5" x14ac:dyDescent="0.35">
      <c r="E216" s="31"/>
    </row>
    <row r="217" spans="2:5" x14ac:dyDescent="0.35">
      <c r="E217" s="31"/>
    </row>
    <row r="218" spans="2:5" x14ac:dyDescent="0.35">
      <c r="E218" s="31"/>
    </row>
    <row r="219" spans="2:5" x14ac:dyDescent="0.35">
      <c r="E219" s="31"/>
    </row>
    <row r="220" spans="2:5" x14ac:dyDescent="0.35">
      <c r="E220" s="31"/>
    </row>
    <row r="221" spans="2:5" x14ac:dyDescent="0.35">
      <c r="E221" s="31"/>
    </row>
    <row r="222" spans="2:5" x14ac:dyDescent="0.35">
      <c r="E222" s="31"/>
    </row>
    <row r="223" spans="2:5" x14ac:dyDescent="0.35">
      <c r="E223" s="31"/>
    </row>
    <row r="224" spans="2:5" x14ac:dyDescent="0.35">
      <c r="B224" s="714"/>
      <c r="C224" s="979"/>
      <c r="E224" s="31"/>
    </row>
    <row r="225" spans="2:5" x14ac:dyDescent="0.35">
      <c r="B225" s="714"/>
      <c r="C225" s="979"/>
      <c r="E225" s="31"/>
    </row>
    <row r="226" spans="2:5" x14ac:dyDescent="0.35">
      <c r="B226" s="714"/>
      <c r="C226" s="979"/>
      <c r="E226" s="31"/>
    </row>
    <row r="227" spans="2:5" x14ac:dyDescent="0.35">
      <c r="B227" s="714"/>
      <c r="C227" s="979"/>
      <c r="E227" s="31"/>
    </row>
    <row r="228" spans="2:5" x14ac:dyDescent="0.35">
      <c r="B228" s="714"/>
      <c r="C228" s="979"/>
      <c r="E228" s="31"/>
    </row>
    <row r="229" spans="2:5" x14ac:dyDescent="0.35">
      <c r="B229" s="714"/>
      <c r="C229" s="979"/>
      <c r="E229" s="31"/>
    </row>
    <row r="230" spans="2:5" x14ac:dyDescent="0.35">
      <c r="B230" s="714"/>
      <c r="C230" s="979"/>
      <c r="E230" s="31"/>
    </row>
    <row r="231" spans="2:5" x14ac:dyDescent="0.35">
      <c r="B231" s="714"/>
      <c r="C231" s="979"/>
      <c r="E231" s="31"/>
    </row>
    <row r="232" spans="2:5" x14ac:dyDescent="0.35">
      <c r="B232" s="714"/>
      <c r="C232" s="979"/>
      <c r="E232" s="31"/>
    </row>
    <row r="233" spans="2:5" x14ac:dyDescent="0.35">
      <c r="B233" s="714"/>
      <c r="C233" s="979"/>
      <c r="E233" s="31"/>
    </row>
    <row r="234" spans="2:5" x14ac:dyDescent="0.35">
      <c r="B234" s="714"/>
      <c r="C234" s="979"/>
      <c r="E234" s="31"/>
    </row>
    <row r="235" spans="2:5" x14ac:dyDescent="0.35">
      <c r="B235" s="714"/>
      <c r="C235" s="979"/>
      <c r="E235" s="31"/>
    </row>
    <row r="236" spans="2:5" x14ac:dyDescent="0.35">
      <c r="B236" s="714"/>
      <c r="C236" s="979"/>
      <c r="E236" s="31"/>
    </row>
    <row r="237" spans="2:5" x14ac:dyDescent="0.35">
      <c r="B237" s="714"/>
      <c r="C237" s="979"/>
      <c r="E237" s="31"/>
    </row>
    <row r="238" spans="2:5" x14ac:dyDescent="0.35">
      <c r="B238" s="714"/>
      <c r="C238" s="979"/>
      <c r="E238" s="31"/>
    </row>
    <row r="239" spans="2:5" x14ac:dyDescent="0.35">
      <c r="B239" s="714"/>
      <c r="C239" s="979"/>
      <c r="E239" s="31"/>
    </row>
    <row r="240" spans="2:5" x14ac:dyDescent="0.35">
      <c r="B240" s="714"/>
      <c r="C240" s="979"/>
      <c r="E240" s="31"/>
    </row>
    <row r="241" spans="2:5" x14ac:dyDescent="0.35">
      <c r="B241" s="714"/>
      <c r="C241" s="979"/>
      <c r="E241" s="31"/>
    </row>
  </sheetData>
  <mergeCells count="5">
    <mergeCell ref="A1:A3"/>
    <mergeCell ref="B1:C2"/>
    <mergeCell ref="D1:J1"/>
    <mergeCell ref="L1:M1"/>
    <mergeCell ref="E2:I2"/>
  </mergeCells>
  <hyperlinks>
    <hyperlink ref="A188" r:id="rId1" display="http://data.worldbank.org/indicator/SH.XPD.PCAP " xr:uid="{00000000-0004-0000-0800-000000000000}"/>
    <hyperlink ref="A190" r:id="rId2" display="http://data.worldbank.org/indicator/NY.GDP.MKTP.CD " xr:uid="{00000000-0004-0000-08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MASTER CHART</vt:lpstr>
      <vt:lpstr>Country Opportunity Ranking</vt:lpstr>
      <vt:lpstr>Latin American Results Map</vt:lpstr>
      <vt:lpstr>Macro - Wealth</vt:lpstr>
      <vt:lpstr>Macro - GDP Growth</vt:lpstr>
      <vt:lpstr>Macro - GDP Growth Projection</vt:lpstr>
      <vt:lpstr>Macro - Urban Population</vt:lpstr>
      <vt:lpstr>Economy Size</vt:lpstr>
      <vt:lpstr>1-Health Spending Per Capita</vt:lpstr>
      <vt:lpstr>2-Total Healthcare Spending</vt:lpstr>
      <vt:lpstr>3-IT Development Index</vt:lpstr>
      <vt:lpstr>4- Medical Technology from US</vt:lpstr>
      <vt:lpstr>5- Computer Imports</vt:lpstr>
      <vt:lpstr>6-Network Readiness Index</vt:lpstr>
      <vt:lpstr>7-Physicians per 1,000 People</vt:lpstr>
      <vt:lpstr>8-Public Health Spending %</vt:lpstr>
      <vt:lpstr>Risk - Country</vt:lpstr>
      <vt:lpstr>Risk - Business Climate</vt:lpstr>
      <vt:lpstr>Risk - Banking</vt:lpstr>
      <vt:lpstr>scratch sheet</vt:lpstr>
      <vt:lpstr>'Country Opportunity Ranking'!Print_Area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berwin</dc:creator>
  <cp:lastModifiedBy>berwi</cp:lastModifiedBy>
  <cp:lastPrinted>2012-01-09T17:28:10Z</cp:lastPrinted>
  <dcterms:created xsi:type="dcterms:W3CDTF">2009-03-24T14:24:45Z</dcterms:created>
  <dcterms:modified xsi:type="dcterms:W3CDTF">2018-04-27T19:17:04Z</dcterms:modified>
</cp:coreProperties>
</file>